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ata Analyst\MALARIA ANALYTICS\TOTALS &amp; CORDINATES\"/>
    </mc:Choice>
  </mc:AlternateContent>
  <xr:revisionPtr revIDLastSave="0" documentId="13_ncr:1_{163FF5AD-8A98-4420-9F83-5D3B7BFEDCE7}" xr6:coauthVersionLast="47" xr6:coauthVersionMax="47" xr10:uidLastSave="{00000000-0000-0000-0000-000000000000}"/>
  <bookViews>
    <workbookView xWindow="-110" yWindow="-110" windowWidth="19420" windowHeight="9800" activeTab="1" xr2:uid="{00000000-000D-0000-FFFF-FFFF00000000}"/>
  </bookViews>
  <sheets>
    <sheet name="Sheet2" sheetId="2" r:id="rId1"/>
    <sheet name="Sheet1" sheetId="1" r:id="rId2"/>
  </sheets>
  <calcPr calcId="181029"/>
  <pivotCaches>
    <pivotCache cacheId="1" r:id="rId3"/>
  </pivotCaches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2" i="1"/>
  <c r="K166" i="1"/>
  <c r="I216" i="1"/>
  <c r="I215" i="1"/>
  <c r="I214" i="1"/>
  <c r="I213" i="1"/>
  <c r="I212" i="1"/>
  <c r="I211" i="1"/>
  <c r="I210" i="1"/>
  <c r="I209" i="1"/>
  <c r="I208" i="1"/>
  <c r="I207" i="1"/>
  <c r="I206" i="1"/>
  <c r="I204" i="1"/>
  <c r="I205" i="1"/>
  <c r="I203" i="1"/>
  <c r="I202" i="1"/>
  <c r="I217" i="1" s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2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99" i="1" s="1"/>
  <c r="AY166" i="1"/>
  <c r="L176" i="1" l="1"/>
  <c r="L178" i="1"/>
  <c r="L173" i="1"/>
  <c r="L182" i="1"/>
  <c r="L179" i="1"/>
  <c r="L180" i="1"/>
  <c r="L183" i="1"/>
  <c r="L177" i="1"/>
  <c r="L172" i="1"/>
  <c r="L169" i="1"/>
  <c r="BC163" i="1"/>
  <c r="L175" i="1"/>
  <c r="L174" i="1"/>
  <c r="L171" i="1"/>
  <c r="L170" i="1"/>
  <c r="L181" i="1"/>
  <c r="L184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C190" i="1" s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2" i="1"/>
  <c r="J1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" i="1"/>
  <c r="AU163" i="1"/>
  <c r="AT163" i="1"/>
  <c r="AQ163" i="1"/>
  <c r="AN163" i="1"/>
  <c r="AK163" i="1"/>
  <c r="AH163" i="1"/>
  <c r="AE163" i="1"/>
  <c r="AB163" i="1"/>
  <c r="Y163" i="1"/>
  <c r="V163" i="1"/>
  <c r="S163" i="1"/>
  <c r="P163" i="1"/>
  <c r="M163" i="1"/>
  <c r="G163" i="1"/>
  <c r="D163" i="1"/>
  <c r="F173" i="1" l="1"/>
  <c r="C188" i="1"/>
  <c r="I176" i="1"/>
  <c r="C189" i="1"/>
  <c r="F194" i="1"/>
  <c r="C184" i="1"/>
  <c r="F197" i="1"/>
  <c r="F186" i="1"/>
  <c r="F179" i="1"/>
  <c r="C192" i="1"/>
  <c r="C187" i="1"/>
  <c r="C196" i="1"/>
  <c r="F193" i="1"/>
  <c r="O163" i="1"/>
  <c r="F178" i="1"/>
  <c r="F172" i="1"/>
  <c r="F171" i="1"/>
  <c r="F168" i="1"/>
  <c r="F167" i="1"/>
  <c r="I177" i="1"/>
  <c r="I180" i="1"/>
  <c r="I174" i="1"/>
  <c r="I169" i="1"/>
  <c r="I166" i="1"/>
  <c r="C185" i="1"/>
  <c r="F183" i="1"/>
  <c r="F170" i="1"/>
  <c r="C194" i="1"/>
  <c r="C197" i="1"/>
  <c r="C191" i="1"/>
  <c r="C186" i="1"/>
  <c r="C183" i="1"/>
  <c r="F190" i="1"/>
  <c r="F192" i="1"/>
  <c r="F187" i="1"/>
  <c r="F196" i="1"/>
  <c r="F176" i="1"/>
  <c r="R163" i="1"/>
  <c r="I178" i="1"/>
  <c r="I172" i="1"/>
  <c r="I171" i="1"/>
  <c r="I168" i="1"/>
  <c r="I167" i="1"/>
  <c r="C195" i="1"/>
  <c r="I163" i="1"/>
  <c r="F191" i="1"/>
  <c r="F175" i="1"/>
  <c r="C193" i="1"/>
  <c r="L163" i="1"/>
  <c r="F195" i="1"/>
  <c r="F189" i="1"/>
  <c r="F188" i="1"/>
  <c r="F185" i="1"/>
  <c r="F184" i="1"/>
  <c r="F177" i="1"/>
  <c r="F180" i="1"/>
  <c r="F174" i="1"/>
  <c r="F169" i="1"/>
  <c r="F166" i="1"/>
  <c r="I173" i="1"/>
  <c r="I175" i="1"/>
  <c r="I170" i="1"/>
  <c r="I179" i="1"/>
  <c r="C172" i="1"/>
  <c r="C176" i="1"/>
  <c r="C179" i="1"/>
  <c r="C165" i="1"/>
  <c r="C173" i="1"/>
  <c r="C177" i="1"/>
  <c r="F163" i="1"/>
  <c r="AL164" i="1" s="1"/>
  <c r="C171" i="1"/>
  <c r="C170" i="1"/>
  <c r="C167" i="1"/>
  <c r="C168" i="1"/>
  <c r="C175" i="1"/>
  <c r="C174" i="1"/>
  <c r="C169" i="1"/>
  <c r="C178" i="1"/>
  <c r="C198" i="1" l="1"/>
  <c r="I181" i="1"/>
  <c r="F181" i="1"/>
  <c r="F198" i="1"/>
  <c r="C180" i="1"/>
</calcChain>
</file>

<file path=xl/sharedStrings.xml><?xml version="1.0" encoding="utf-8"?>
<sst xmlns="http://schemas.openxmlformats.org/spreadsheetml/2006/main" count="827" uniqueCount="257">
  <si>
    <t>orgunitlevel2</t>
  </si>
  <si>
    <t>orgunitlevel3</t>
  </si>
  <si>
    <t>organisationunitname</t>
  </si>
  <si>
    <t>0-28DAYS FEMALE</t>
  </si>
  <si>
    <t>10-19YRS FEMALE</t>
  </si>
  <si>
    <t>20+ YRS FEMALE</t>
  </si>
  <si>
    <t>29DAYS- 4YRS FEMALE</t>
  </si>
  <si>
    <t>5-9YRS FEMALE</t>
  </si>
  <si>
    <t>MC(;B/S &amp; RDT Positive) FEMALE 0-28 DAYS</t>
  </si>
  <si>
    <t>20+ YRS FEMALE MC(B/S &amp; RDT POSITIVE)</t>
  </si>
  <si>
    <t>FEMALE 29DAYS -4YRS MC(B/S &amp; RDT POSITIVE)</t>
  </si>
  <si>
    <t>5-9YRS FEMALE MC(B/S &amp; RDT POSITIVE )</t>
  </si>
  <si>
    <t>CT FEMALE 0-28DAYS</t>
  </si>
  <si>
    <t>CT FEMALE 10-19YRS</t>
  </si>
  <si>
    <t>FEMALE CT 5-9YRS</t>
  </si>
  <si>
    <t>PREG FEMALE(10-19 YRS)</t>
  </si>
  <si>
    <t>20+ YRS FEMALE PREG</t>
  </si>
  <si>
    <t>Karamoja</t>
  </si>
  <si>
    <t>Abim District</t>
  </si>
  <si>
    <t>Acholi</t>
  </si>
  <si>
    <t>West Nile</t>
  </si>
  <si>
    <t>Adjumani District</t>
  </si>
  <si>
    <t>Agago District</t>
  </si>
  <si>
    <t>Lango</t>
  </si>
  <si>
    <t>Alebtong District</t>
  </si>
  <si>
    <t>Amolatar District</t>
  </si>
  <si>
    <t>Amudat District</t>
  </si>
  <si>
    <t>Teso</t>
  </si>
  <si>
    <t>Amuria District</t>
  </si>
  <si>
    <t>Amuru District</t>
  </si>
  <si>
    <t>Ankole</t>
  </si>
  <si>
    <t>Apac District</t>
  </si>
  <si>
    <t>Arua City</t>
  </si>
  <si>
    <t>Arua District</t>
  </si>
  <si>
    <t>Bukedi</t>
  </si>
  <si>
    <t>Budaka District</t>
  </si>
  <si>
    <t>Bugisu</t>
  </si>
  <si>
    <t>Bududa District</t>
  </si>
  <si>
    <t>Busoga</t>
  </si>
  <si>
    <t>Bugiri District</t>
  </si>
  <si>
    <t>Bugweri District</t>
  </si>
  <si>
    <t>Buhweju District</t>
  </si>
  <si>
    <t>North Central</t>
  </si>
  <si>
    <t>Buikwe District</t>
  </si>
  <si>
    <t>Bukedea District</t>
  </si>
  <si>
    <t>South Central</t>
  </si>
  <si>
    <t>Bukomansimbi District</t>
  </si>
  <si>
    <t>Bukwo District</t>
  </si>
  <si>
    <t>Bulambuli District</t>
  </si>
  <si>
    <t>Bunyoro</t>
  </si>
  <si>
    <t>Buliisa District</t>
  </si>
  <si>
    <t>Tooro</t>
  </si>
  <si>
    <t>Bundibugyo District</t>
  </si>
  <si>
    <t>Bunyangabu District</t>
  </si>
  <si>
    <t>Bushenyi District</t>
  </si>
  <si>
    <t>Busia District</t>
  </si>
  <si>
    <t>Butaleja District</t>
  </si>
  <si>
    <t>Butambala District</t>
  </si>
  <si>
    <t>Butebo District</t>
  </si>
  <si>
    <t>Buvuma District</t>
  </si>
  <si>
    <t>Buyende District</t>
  </si>
  <si>
    <t>Dokolo District</t>
  </si>
  <si>
    <t>Fort Portal City</t>
  </si>
  <si>
    <t>Gomba District</t>
  </si>
  <si>
    <t>Gulu City</t>
  </si>
  <si>
    <t>Gulu District</t>
  </si>
  <si>
    <t>Hoima City</t>
  </si>
  <si>
    <t>Hoima District</t>
  </si>
  <si>
    <t>Ibanda District</t>
  </si>
  <si>
    <t>Iganga District</t>
  </si>
  <si>
    <t>Isingiro District</t>
  </si>
  <si>
    <t>Jinja City</t>
  </si>
  <si>
    <t>Jinja District</t>
  </si>
  <si>
    <t>Kaabong District</t>
  </si>
  <si>
    <t>Kigezi</t>
  </si>
  <si>
    <t>Kabale District</t>
  </si>
  <si>
    <t>Kabarole District</t>
  </si>
  <si>
    <t>Kaberamaido District</t>
  </si>
  <si>
    <t>Kagadi District</t>
  </si>
  <si>
    <t>Kakumiro District</t>
  </si>
  <si>
    <t>Kalaki District</t>
  </si>
  <si>
    <t>Kalangala District</t>
  </si>
  <si>
    <t>Kaliro District</t>
  </si>
  <si>
    <t>Kalungu District</t>
  </si>
  <si>
    <t>Kampala</t>
  </si>
  <si>
    <t>Kampala District</t>
  </si>
  <si>
    <t>Kamuli District</t>
  </si>
  <si>
    <t>Kamwenge District</t>
  </si>
  <si>
    <t>Kanungu District</t>
  </si>
  <si>
    <t>Kapchorwa District</t>
  </si>
  <si>
    <t>Kapelebyong District</t>
  </si>
  <si>
    <t>Karenga District</t>
  </si>
  <si>
    <t>Kasese District</t>
  </si>
  <si>
    <t>Kassanda District</t>
  </si>
  <si>
    <t>Katakwi District</t>
  </si>
  <si>
    <t>Kayunga District</t>
  </si>
  <si>
    <t>Kazo District</t>
  </si>
  <si>
    <t>Kibaale District</t>
  </si>
  <si>
    <t>Kiboga District</t>
  </si>
  <si>
    <t>Kibuku District</t>
  </si>
  <si>
    <t>Kikuube District</t>
  </si>
  <si>
    <t>Kiruhura District</t>
  </si>
  <si>
    <t>Kiryandongo District</t>
  </si>
  <si>
    <t>Kisoro District</t>
  </si>
  <si>
    <t>Kitagwenda District</t>
  </si>
  <si>
    <t>Kitgum District</t>
  </si>
  <si>
    <t>Koboko District</t>
  </si>
  <si>
    <t>Kole District</t>
  </si>
  <si>
    <t>Kotido District</t>
  </si>
  <si>
    <t>Kumi District</t>
  </si>
  <si>
    <t>Kwania District</t>
  </si>
  <si>
    <t>Kween District</t>
  </si>
  <si>
    <t>Kyankwanzi District</t>
  </si>
  <si>
    <t>Kyegegwa District</t>
  </si>
  <si>
    <t>Kyenjojo District</t>
  </si>
  <si>
    <t>Kyotera District</t>
  </si>
  <si>
    <t>Lamwo District</t>
  </si>
  <si>
    <t>Lira City</t>
  </si>
  <si>
    <t>Lira District</t>
  </si>
  <si>
    <t>Luuka District</t>
  </si>
  <si>
    <t>Luwero District</t>
  </si>
  <si>
    <t>Lwengo District</t>
  </si>
  <si>
    <t>Lyantonde District</t>
  </si>
  <si>
    <t>Madi-Okollo District</t>
  </si>
  <si>
    <t>Manafwa District</t>
  </si>
  <si>
    <t>Maracha District</t>
  </si>
  <si>
    <t>Masaka City</t>
  </si>
  <si>
    <t>Masaka District</t>
  </si>
  <si>
    <t>Masindi District</t>
  </si>
  <si>
    <t>Mayuge District</t>
  </si>
  <si>
    <t>Mbale City</t>
  </si>
  <si>
    <t>Mbale District</t>
  </si>
  <si>
    <t>Mbarara City</t>
  </si>
  <si>
    <t>Mbarara District</t>
  </si>
  <si>
    <t>Mitooma District</t>
  </si>
  <si>
    <t>Mityana District</t>
  </si>
  <si>
    <t>Moroto District</t>
  </si>
  <si>
    <t>Moyo District</t>
  </si>
  <si>
    <t>Mpigi District</t>
  </si>
  <si>
    <t>Mubende District</t>
  </si>
  <si>
    <t>Mukono District</t>
  </si>
  <si>
    <t>Nabilatuk District</t>
  </si>
  <si>
    <t>Nakapiripirit District</t>
  </si>
  <si>
    <t>Nakaseke District</t>
  </si>
  <si>
    <t>Nakasongola District</t>
  </si>
  <si>
    <t>Namayingo District</t>
  </si>
  <si>
    <t>Namisindwa District</t>
  </si>
  <si>
    <t>Namutumba District</t>
  </si>
  <si>
    <t>Napak District</t>
  </si>
  <si>
    <t>Nebbi District</t>
  </si>
  <si>
    <t>Ngora District</t>
  </si>
  <si>
    <t>Ntoroko District</t>
  </si>
  <si>
    <t>Ntungamo District</t>
  </si>
  <si>
    <t>Nwoya District</t>
  </si>
  <si>
    <t>Obongi District</t>
  </si>
  <si>
    <t>Omoro District</t>
  </si>
  <si>
    <t>Otuke District</t>
  </si>
  <si>
    <t>Oyam District</t>
  </si>
  <si>
    <t>Pader District</t>
  </si>
  <si>
    <t>Pakwach District</t>
  </si>
  <si>
    <t>Pallisa District</t>
  </si>
  <si>
    <t>Rakai District</t>
  </si>
  <si>
    <t>Rubanda District</t>
  </si>
  <si>
    <t>Rubirizi District</t>
  </si>
  <si>
    <t>Rukiga District</t>
  </si>
  <si>
    <t>Rukungiri District</t>
  </si>
  <si>
    <t>Rwampara District</t>
  </si>
  <si>
    <t>Sembabule District</t>
  </si>
  <si>
    <t>Serere District</t>
  </si>
  <si>
    <t>Sheema District</t>
  </si>
  <si>
    <t>Sironko District</t>
  </si>
  <si>
    <t>Soroti City</t>
  </si>
  <si>
    <t>Soroti District</t>
  </si>
  <si>
    <t>Terego District</t>
  </si>
  <si>
    <t>Tororo District</t>
  </si>
  <si>
    <t>Wakiso District</t>
  </si>
  <si>
    <t>Yumbe District</t>
  </si>
  <si>
    <t>Zombo District</t>
  </si>
  <si>
    <t>GRAND TOTAL</t>
  </si>
  <si>
    <t>10-19YRS FEMALE MC (B/S &amp; RDT Positive )</t>
  </si>
  <si>
    <t>&lt;5YRS FEMALE</t>
  </si>
  <si>
    <t>0-28DAYS MALE</t>
  </si>
  <si>
    <t>10-19YRS MALE</t>
  </si>
  <si>
    <t>20+ MALES</t>
  </si>
  <si>
    <t>29DAYS-4YRS MALE</t>
  </si>
  <si>
    <t>MALE 5-9YRS</t>
  </si>
  <si>
    <t>0- 28 DAYS MC (B/S &amp; RDT Positive) MALE</t>
  </si>
  <si>
    <t>10-19YRS MALE  MC(B/S &amp;RDT POSITIVE)</t>
  </si>
  <si>
    <t>20+ YRS MALE  MC(B/S &amp; RDT POSITIVE)</t>
  </si>
  <si>
    <t>MALE 29DAYS-4YRS MC(B/S &amp; RDT POSITIVE)</t>
  </si>
  <si>
    <t>5-9YRS MC(B/S &amp;RDT POSITIVE ) MALE</t>
  </si>
  <si>
    <t>CT MALE 0-28DAYS</t>
  </si>
  <si>
    <t>CT MALE 10-19YRS</t>
  </si>
  <si>
    <t>FEMALE 29DAYS- 4YRS CT</t>
  </si>
  <si>
    <t>MALE 29DAYS-4YRS(CT)</t>
  </si>
  <si>
    <t>MALE CT 5-9YRS</t>
  </si>
  <si>
    <t>TOTAL FEMALE</t>
  </si>
  <si>
    <t>PREG TOTAL</t>
  </si>
  <si>
    <t>TOTAL MALE</t>
  </si>
  <si>
    <t>&lt;5 YRS MALE</t>
  </si>
  <si>
    <t>0-28 DAYS TOTAL</t>
  </si>
  <si>
    <t>10-19 YRS TOTAL</t>
  </si>
  <si>
    <t>20 + TOTAL</t>
  </si>
  <si>
    <t>29DAYS-4YRS</t>
  </si>
  <si>
    <t>5-9YRS TOTAL</t>
  </si>
  <si>
    <t xml:space="preserve">MC 0-28DAYS </t>
  </si>
  <si>
    <t>10-19 YRS TOTAL MC</t>
  </si>
  <si>
    <r>
      <rPr>
        <b/>
        <sz val="10"/>
        <color rgb="FF0070C0"/>
        <rFont val="Arial"/>
        <family val="2"/>
        <scheme val="minor"/>
      </rPr>
      <t>20 + YRS TOTAL MC</t>
    </r>
    <r>
      <rPr>
        <b/>
        <sz val="10"/>
        <color theme="6" tint="-0.249977111117893"/>
        <rFont val="Arial"/>
        <family val="2"/>
        <scheme val="minor"/>
      </rPr>
      <t xml:space="preserve"> </t>
    </r>
  </si>
  <si>
    <t>29 DAYS - 4YRS MC TOTAL</t>
  </si>
  <si>
    <t>5-9YRS MC TOTAL</t>
  </si>
  <si>
    <t>0-28 DAYS TOTAL MC</t>
  </si>
  <si>
    <t>10-19 YRS CT TOTAL</t>
  </si>
  <si>
    <t>5-9YRS TOTALCT</t>
  </si>
  <si>
    <t>29 DAYS - 4YRS CT TOTAL</t>
  </si>
  <si>
    <t>West Nile 0-28 days total</t>
  </si>
  <si>
    <t>Sout Central</t>
  </si>
  <si>
    <t>SUM</t>
  </si>
  <si>
    <t>0-28 DAYS BY REGION</t>
  </si>
  <si>
    <t>10-19 YRS BY REGION</t>
  </si>
  <si>
    <t xml:space="preserve">West Nile </t>
  </si>
  <si>
    <r>
      <rPr>
        <b/>
        <sz val="10"/>
        <color rgb="FFFF0000"/>
        <rFont val="Arial"/>
        <family val="2"/>
        <scheme val="minor"/>
      </rPr>
      <t>20 + YEARS</t>
    </r>
    <r>
      <rPr>
        <sz val="10"/>
        <color rgb="FF000000"/>
        <rFont val="Arial"/>
        <family val="2"/>
        <scheme val="minor"/>
      </rPr>
      <t xml:space="preserve"> </t>
    </r>
  </si>
  <si>
    <t>29DAYS - 4YRS</t>
  </si>
  <si>
    <t>5YRS- 9YRS</t>
  </si>
  <si>
    <t>&lt;5YRS CASES</t>
  </si>
  <si>
    <t xml:space="preserve">GRAND TOTAL &lt; 5Y YRS </t>
  </si>
  <si>
    <t>PREG CASES</t>
  </si>
  <si>
    <t>TOTAL CASES PER REGION</t>
  </si>
  <si>
    <t>Row Labels</t>
  </si>
  <si>
    <t>Sum of 0-28 DAYS TOTAL</t>
  </si>
  <si>
    <t>Grand Total</t>
  </si>
  <si>
    <t>Sum of 10-19 YRS TOTAL</t>
  </si>
  <si>
    <t>Sum of 20 + TOTAL</t>
  </si>
  <si>
    <t>Sum of 29DAYS-4YRS</t>
  </si>
  <si>
    <t>Sum of 5-9YRS TOTAL</t>
  </si>
  <si>
    <t>Sum of PREG TOTAL</t>
  </si>
  <si>
    <t xml:space="preserve">Sum of GRAND TOTAL &lt; 5Y YRS </t>
  </si>
  <si>
    <t>Sum of GRAND TOTAL</t>
  </si>
  <si>
    <t>POPULATION IN 2014</t>
  </si>
  <si>
    <t>POPULATION IN 2024</t>
  </si>
  <si>
    <t>AREA(Km2)</t>
  </si>
  <si>
    <t>ANNUAL GROWTH RATE[Pt​=P0​×(1+r)t]</t>
  </si>
  <si>
    <t>TOTAL POPULATION [Pt = P0×(1+r)^6]</t>
  </si>
  <si>
    <t>POPULATION DENSITY(People per km2)</t>
  </si>
  <si>
    <t>CORDINATES (LATITUDE ° N)</t>
  </si>
  <si>
    <t>CORDINATES (LONGITUDE ° E)</t>
  </si>
  <si>
    <t> 33.3486</t>
  </si>
  <si>
    <t> 33.7518</t>
  </si>
  <si>
    <t> 33.0339</t>
  </si>
  <si>
    <t> 30.0203</t>
  </si>
  <si>
    <t> 30.2974</t>
  </si>
  <si>
    <t> 33.1239</t>
  </si>
  <si>
    <t> 29.7426</t>
  </si>
  <si>
    <t> 30.0781</t>
  </si>
  <si>
    <t> 32.7633</t>
  </si>
  <si>
    <t> 34.0641</t>
  </si>
  <si>
    <t> 32.6277</t>
  </si>
  <si>
    <t> 30.6373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</si>
</sst>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5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5"/>
      <name val="Arial"/>
      <family val="2"/>
    </font>
    <font>
      <sz val="10"/>
      <color theme="5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0"/>
      <color rgb="FF0070C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70C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1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09.653838888888" createdVersion="8" refreshedVersion="8" minRefreshableVersion="3" recordCount="198" xr:uid="{1CFCEAFF-9420-4AAC-BB47-778356CA126B}">
  <cacheSource type="worksheet">
    <worksheetSource ref="A1:BC199" sheet="Sheet1"/>
  </cacheSource>
  <cacheFields count="56">
    <cacheField name="orgunitlevel2" numFmtId="0">
      <sharedItems containsBlank="1" count="16">
        <s v="Karamoja"/>
        <s v="Acholi"/>
        <s v="West Nile"/>
        <s v="Lango"/>
        <s v="Teso"/>
        <s v="Ankole"/>
        <s v="Bukedi"/>
        <s v="Bugisu"/>
        <s v="Busoga"/>
        <s v="North Central"/>
        <s v="South Central"/>
        <s v="Bunyoro"/>
        <s v="Tooro"/>
        <s v="Kigezi"/>
        <s v="Kampala"/>
        <m/>
      </sharedItems>
    </cacheField>
    <cacheField name="orgunitlevel3" numFmtId="0">
      <sharedItems containsBlank="1"/>
    </cacheField>
    <cacheField name="organisationunitname" numFmtId="0">
      <sharedItems containsBlank="1" containsMixedTypes="1" containsNumber="1" containsInteger="1" minValue="48" maxValue="6389616" count="195">
        <s v="Abim District"/>
        <s v="Acholi"/>
        <s v="Adjumani District"/>
        <s v="Agago District"/>
        <s v="Alebtong District"/>
        <s v="Amolatar District"/>
        <s v="Amudat District"/>
        <s v="Amuria District"/>
        <s v="Amuru District"/>
        <s v="Ankole"/>
        <s v="Apac District"/>
        <s v="Arua City"/>
        <s v="Arua District"/>
        <s v="Budaka District"/>
        <s v="Bududa District"/>
        <s v="Bugiri District"/>
        <s v="Bugisu"/>
        <s v="Bugweri District"/>
        <s v="Buhweju District"/>
        <s v="Buikwe District"/>
        <s v="Bukedea District"/>
        <s v="Bukedi"/>
        <s v="Bukomansimbi District"/>
        <s v="Bukwo District"/>
        <s v="Bulambuli District"/>
        <s v="Buliisa District"/>
        <s v="Bundibugyo District"/>
        <s v="Bunyangabu District"/>
        <s v="Bunyoro"/>
        <s v="Bushenyi District"/>
        <s v="Busia District"/>
        <s v="Busoga"/>
        <s v="Butaleja District"/>
        <s v="Butambala District"/>
        <s v="Butebo District"/>
        <s v="Buvuma District"/>
        <s v="Buyende District"/>
        <s v="Dokolo District"/>
        <s v="Fort Portal City"/>
        <s v="Gomba District"/>
        <s v="Gulu City"/>
        <s v="Gulu District"/>
        <s v="Hoima City"/>
        <s v="Hoima District"/>
        <s v="Ibanda District"/>
        <s v="Iganga District"/>
        <s v="Isingiro District"/>
        <s v="Jinja City"/>
        <s v="Jinja District"/>
        <s v="Kaabong District"/>
        <s v="Kabale District"/>
        <s v="Kabarole District"/>
        <s v="Kaberamaido District"/>
        <s v="Kagadi District"/>
        <s v="Kakumiro District"/>
        <s v="Kalaki District"/>
        <s v="Kalangala District"/>
        <s v="Kaliro District"/>
        <s v="Kalungu District"/>
        <s v="Kampala"/>
        <s v="Kampala District"/>
        <s v="Kamuli District"/>
        <s v="Kamwenge District"/>
        <s v="Kanungu District"/>
        <s v="Kapchorwa District"/>
        <s v="Kapelebyong District"/>
        <s v="Karamoja"/>
        <s v="Karenga District"/>
        <s v="Kasese District"/>
        <s v="Kassanda District"/>
        <s v="Katakwi District"/>
        <s v="Kayunga District"/>
        <s v="Kazo District"/>
        <s v="Kibaale District"/>
        <s v="Kiboga District"/>
        <s v="Kibuku District"/>
        <s v="Kigezi"/>
        <s v="Kikuube District"/>
        <s v="Kiruhura District"/>
        <s v="Kiryandongo District"/>
        <s v="Kisoro District"/>
        <s v="Kitagwenda District"/>
        <s v="Kitgum District"/>
        <s v="Koboko District"/>
        <s v="Kole District"/>
        <s v="Kotido District"/>
        <s v="Kumi District"/>
        <s v="Kwania District"/>
        <s v="Kween District"/>
        <s v="Kyankwanzi District"/>
        <s v="Kyegegwa District"/>
        <s v="Kyenjojo District"/>
        <s v="Kyotera District"/>
        <s v="Lamwo District"/>
        <s v="Lango"/>
        <s v="Lira City"/>
        <s v="Lira District"/>
        <s v="Luuka District"/>
        <s v="Luwero District"/>
        <s v="Lwengo District"/>
        <s v="Lyantonde District"/>
        <s v="Madi-Okollo District"/>
        <s v="Manafwa District"/>
        <s v="Maracha District"/>
        <s v="Masaka City"/>
        <s v="Masaka District"/>
        <s v="Masindi District"/>
        <s v="Mayuge District"/>
        <s v="Mbale City"/>
        <s v="Mbale District"/>
        <s v="Mbarara City"/>
        <s v="Mbarara District"/>
        <s v="Mitooma District"/>
        <s v="Mityana District"/>
        <s v="Moroto District"/>
        <s v="Moyo District"/>
        <s v="Mpigi District"/>
        <s v="Mubende District"/>
        <s v="Mukono District"/>
        <s v="Nabilatuk District"/>
        <s v="Nakapiripirit District"/>
        <s v="Nakaseke District"/>
        <s v="Nakasongola District"/>
        <s v="Namayingo District"/>
        <s v="Namisindwa District"/>
        <s v="Namutumba District"/>
        <s v="Napak District"/>
        <s v="Nebbi District"/>
        <s v="Ngora District"/>
        <s v="North Central"/>
        <s v="Ntoroko District"/>
        <s v="Ntungamo District"/>
        <s v="Nwoya District"/>
        <s v="Obongi District"/>
        <s v="Omoro District"/>
        <s v="Otuke District"/>
        <s v="Oyam District"/>
        <s v="Pader District"/>
        <s v="Pakwach District"/>
        <s v="Pallisa District"/>
        <s v="Rakai District"/>
        <s v="Rubanda District"/>
        <s v="Rubirizi District"/>
        <s v="Rukiga District"/>
        <s v="Rukungiri District"/>
        <s v="Rwampara District"/>
        <s v="Sembabule District"/>
        <s v="Serere District"/>
        <s v="Sheema District"/>
        <s v="Sironko District"/>
        <s v="Soroti City"/>
        <s v="Soroti District"/>
        <s v="South Central"/>
        <s v="Terego District"/>
        <s v="Teso"/>
        <s v="Tooro"/>
        <s v="Tororo District"/>
        <s v="Wakiso District"/>
        <s v="West Nile"/>
        <s v="Yumbe District"/>
        <s v="Zombo District"/>
        <s v="GRAND TOTAL"/>
        <m/>
        <n v="2472"/>
        <n v="1356"/>
        <n v="380"/>
        <n v="880"/>
        <n v="1788"/>
        <n v="708"/>
        <n v="614"/>
        <n v="2732"/>
        <n v="3100"/>
        <n v="1450"/>
        <n v="1096"/>
        <n v="48"/>
        <n v="1286"/>
        <n v="976"/>
        <n v="1464"/>
        <n v="20350"/>
        <n v="1188262"/>
        <n v="757262"/>
        <n v="275926"/>
        <n v="183074"/>
        <n v="703476"/>
        <n v="381844"/>
        <n v="267694"/>
        <n v="85164"/>
        <n v="396128"/>
        <n v="529344"/>
        <n v="435500"/>
        <n v="70460"/>
        <n v="184870"/>
        <n v="537052"/>
        <n v="393560"/>
        <n v="6389616"/>
      </sharedItems>
    </cacheField>
    <cacheField name="0-28DAYS FEMALE" numFmtId="0">
      <sharedItems containsString="0" containsBlank="1" containsNumber="1" containsInteger="1" minValue="0" maxValue="11146"/>
    </cacheField>
    <cacheField name="0-28DAYS MALE" numFmtId="0">
      <sharedItems containsBlank="1" containsMixedTypes="1" containsNumber="1" containsInteger="1" minValue="0" maxValue="9204"/>
    </cacheField>
    <cacheField name="0-28 DAYS TOTAL" numFmtId="0">
      <sharedItems containsString="0" containsBlank="1" containsNumber="1" containsInteger="1" minValue="0" maxValue="8289318"/>
    </cacheField>
    <cacheField name="10-19YRS FEMALE" numFmtId="0">
      <sharedItems containsString="0" containsBlank="1" containsNumber="1" containsInteger="1" minValue="138" maxValue="3979302"/>
    </cacheField>
    <cacheField name="10-19YRS MALE" numFmtId="0">
      <sharedItems containsBlank="1" containsMixedTypes="1" containsNumber="1" containsInteger="1" minValue="253" maxValue="2410314"/>
    </cacheField>
    <cacheField name="10-19 YRS TOTAL" numFmtId="0">
      <sharedItems containsString="0" containsBlank="1" containsNumber="1" containsInteger="1" minValue="391" maxValue="6389616"/>
    </cacheField>
    <cacheField name="20+ YRS FEMALE" numFmtId="0">
      <sharedItems containsString="0" containsBlank="1" containsNumber="1" containsInteger="1" minValue="582" maxValue="5593680"/>
    </cacheField>
    <cacheField name="20+ MALES" numFmtId="0">
      <sharedItems containsBlank="1" containsMixedTypes="1" containsNumber="1" containsInteger="1" minValue="0" maxValue="2695638"/>
    </cacheField>
    <cacheField name="20 + TOTAL" numFmtId="0">
      <sharedItems containsString="0" containsBlank="1" containsNumber="1" containsInteger="1" minValue="1191" maxValue="24494524"/>
    </cacheField>
    <cacheField name="29DAYS- 4YRS FEMALE" numFmtId="0">
      <sharedItems containsString="0" containsBlank="1" containsNumber="1" containsInteger="1" minValue="104" maxValue="3027578"/>
    </cacheField>
    <cacheField name="29DAYS-4YRS MALE" numFmtId="0">
      <sharedItems containsString="0" containsBlank="1" containsNumber="1" containsInteger="1" minValue="87" maxValue="2762920"/>
    </cacheField>
    <cacheField name="29DAYS-4YRS" numFmtId="0">
      <sharedItems containsString="0" containsBlank="1" containsNumber="1" containsInteger="1" minValue="191" maxValue="5790498"/>
    </cacheField>
    <cacheField name="5-9YRS FEMALE" numFmtId="0">
      <sharedItems containsString="0" containsBlank="1" containsNumber="1" containsInteger="1" minValue="38" maxValue="2228832"/>
    </cacheField>
    <cacheField name="MALE 5-9YRS" numFmtId="0">
      <sharedItems containsString="0" containsBlank="1" containsNumber="1" containsInteger="1" minValue="55" maxValue="1775910"/>
    </cacheField>
    <cacheField name="5-9YRS TOTAL" numFmtId="0">
      <sharedItems containsString="0" containsBlank="1" containsNumber="1" containsInteger="1" minValue="93" maxValue="4004742"/>
    </cacheField>
    <cacheField name="MC(;B/S &amp; RDT Positive) FEMALE 0-28 DAYS" numFmtId="0">
      <sharedItems containsString="0" containsBlank="1" containsNumber="1" containsInteger="1" minValue="0" maxValue="7548"/>
    </cacheField>
    <cacheField name="0- 28 DAYS MC (B/S &amp; RDT Positive) MALE" numFmtId="0">
      <sharedItems containsString="0" containsBlank="1" containsNumber="1" containsInteger="1" minValue="0" maxValue="6284"/>
    </cacheField>
    <cacheField name="MC 0-28DAYS " numFmtId="0">
      <sharedItems containsString="0" containsBlank="1" containsNumber="1" containsInteger="1" minValue="0" maxValue="917"/>
    </cacheField>
    <cacheField name="10-19YRS FEMALE MC (B/S &amp; RDT Positive )" numFmtId="0">
      <sharedItems containsString="0" containsBlank="1" containsNumber="1" containsInteger="1" minValue="0" maxValue="6288"/>
    </cacheField>
    <cacheField name="10-19YRS MALE  MC(B/S &amp;RDT POSITIVE)" numFmtId="0">
      <sharedItems containsString="0" containsBlank="1" containsNumber="1" containsInteger="1" minValue="245" maxValue="2280854"/>
    </cacheField>
    <cacheField name="10-19 YRS TOTAL MC" numFmtId="0">
      <sharedItems containsString="0" containsBlank="1" containsNumber="1" containsInteger="1" minValue="245" maxValue="211835"/>
    </cacheField>
    <cacheField name="20+ YRS FEMALE MC(B/S &amp; RDT POSITIVE)" numFmtId="0">
      <sharedItems containsString="0" containsBlank="1" containsNumber="1" containsInteger="1" minValue="559" maxValue="5132068"/>
    </cacheField>
    <cacheField name="20+ YRS MALE  MC(B/S &amp; RDT POSITIVE)" numFmtId="0">
      <sharedItems containsString="0" containsBlank="1" containsNumber="1" containsInteger="1" minValue="525" maxValue="2466170"/>
    </cacheField>
    <cacheField name="20 + YRS TOTAL MC " numFmtId="0">
      <sharedItems containsString="0" containsBlank="1" containsNumber="1" containsInteger="1" minValue="1185" maxValue="588393"/>
    </cacheField>
    <cacheField name="FEMALE 29DAYS -4YRS MC(B/S &amp; RDT POSITIVE)" numFmtId="0">
      <sharedItems containsString="0" containsBlank="1" containsNumber="1" containsInteger="1" minValue="100" maxValue="2847986"/>
    </cacheField>
    <cacheField name="MALE 29DAYS-4YRS MC(B/S &amp; RDT POSITIVE)" numFmtId="0">
      <sharedItems containsString="0" containsBlank="1" containsNumber="1" containsInteger="1" minValue="83" maxValue="2609134"/>
    </cacheField>
    <cacheField name="29 DAYS - 4YRS MC TOTAL" numFmtId="0">
      <sharedItems containsString="0" containsBlank="1" containsNumber="1" containsInteger="1" minValue="183" maxValue="518496"/>
    </cacheField>
    <cacheField name="5-9YRS FEMALE MC(B/S &amp; RDT POSITIVE )" numFmtId="0">
      <sharedItems containsString="0" containsBlank="1" containsNumber="1" containsInteger="1" minValue="33" maxValue="2115510"/>
    </cacheField>
    <cacheField name="5-9YRS MC(B/S &amp;RDT POSITIVE ) MALE" numFmtId="0">
      <sharedItems containsString="0" containsBlank="1" containsNumber="1" containsInteger="1" minValue="51" maxValue="1687124"/>
    </cacheField>
    <cacheField name="5-9YRS MC TOTAL" numFmtId="0">
      <sharedItems containsString="0" containsBlank="1" containsNumber="1" containsInteger="1" minValue="84" maxValue="361545"/>
    </cacheField>
    <cacheField name="CT FEMALE 0-28DAYS" numFmtId="0">
      <sharedItems containsString="0" containsBlank="1" containsNumber="1" containsInteger="1" minValue="0" maxValue="7562"/>
    </cacheField>
    <cacheField name="CT MALE 0-28DAYS" numFmtId="0">
      <sharedItems containsString="0" containsBlank="1" containsNumber="1" containsInteger="1" minValue="0" maxValue="5930"/>
    </cacheField>
    <cacheField name="0-28 DAYS TOTAL MC" numFmtId="0">
      <sharedItems containsString="0" containsBlank="1" containsNumber="1" containsInteger="1" minValue="0" maxValue="988"/>
    </cacheField>
    <cacheField name="CT FEMALE 10-19YRS" numFmtId="0">
      <sharedItems containsString="0" containsBlank="1" containsNumber="1" containsInteger="1" minValue="130" maxValue="3736626"/>
    </cacheField>
    <cacheField name="CT MALE 10-19YRS" numFmtId="0">
      <sharedItems containsString="0" containsBlank="1" containsNumber="1" containsInteger="1" minValue="238" maxValue="2326940"/>
    </cacheField>
    <cacheField name="10-19 YRS CT TOTAL" numFmtId="0">
      <sharedItems containsString="0" containsBlank="1" containsNumber="1" containsInteger="1" minValue="368" maxValue="561864"/>
    </cacheField>
    <cacheField name="FEMALE 29DAYS- 4YRS CT" numFmtId="0">
      <sharedItems containsString="0" containsBlank="1" containsNumber="1" containsInteger="1" minValue="98" maxValue="2831962"/>
    </cacheField>
    <cacheField name="MALE 29DAYS-4YRS(CT)" numFmtId="0">
      <sharedItems containsString="0" containsBlank="1" containsNumber="1" containsInteger="1" minValue="80" maxValue="2827254"/>
    </cacheField>
    <cacheField name="29 DAYS - 4YRS CT TOTAL" numFmtId="0">
      <sharedItems containsString="0" containsBlank="1" containsNumber="1" containsInteger="1" minValue="178" maxValue="518998"/>
    </cacheField>
    <cacheField name="FEMALE CT 5-9YRS" numFmtId="0">
      <sharedItems containsString="0" containsBlank="1" containsNumber="1" containsInteger="1" minValue="33" maxValue="2111716"/>
    </cacheField>
    <cacheField name="MALE CT 5-9YRS" numFmtId="0">
      <sharedItems containsString="0" containsBlank="1" containsNumber="1" containsInteger="1" minValue="49" maxValue="1675938"/>
    </cacheField>
    <cacheField name="5-9YRS TOTALCT" numFmtId="0">
      <sharedItems containsString="0" containsBlank="1" containsNumber="1" containsInteger="1" minValue="82" maxValue="366910"/>
    </cacheField>
    <cacheField name="PREG FEMALE(10-19 YRS)" numFmtId="0">
      <sharedItems containsString="0" containsBlank="1" containsNumber="1" containsInteger="1" minValue="1" maxValue="209232"/>
    </cacheField>
    <cacheField name="20+ YRS FEMALE PREG" numFmtId="0">
      <sharedItems containsString="0" containsBlank="1" containsNumber="1" containsInteger="1" minValue="16" maxValue="448174"/>
    </cacheField>
    <cacheField name="PREG TOTAL" numFmtId="0">
      <sharedItems containsString="0" containsBlank="1" containsNumber="1" containsInteger="1" minValue="19" maxValue="65692"/>
    </cacheField>
    <cacheField name="TOTAL FEMALE" numFmtId="0">
      <sharedItems containsString="0" containsBlank="1" containsNumber="1" containsInteger="1" minValue="862" maxValue="14840538"/>
    </cacheField>
    <cacheField name="&lt;5YRS FEMALE" numFmtId="0">
      <sharedItems containsString="0" containsBlank="1" containsNumber="1" containsInteger="1" minValue="63" maxValue="3400882"/>
    </cacheField>
    <cacheField name="PREG TOTAL2" numFmtId="0">
      <sharedItems containsString="0" containsBlank="1" containsNumber="1" containsInteger="1" minValue="0" maxValue="657406"/>
    </cacheField>
    <cacheField name="TOTAL MALE" numFmtId="0">
      <sharedItems containsString="0" containsBlank="1" containsNumber="1" containsInteger="1" minValue="1110" maxValue="9653986"/>
    </cacheField>
    <cacheField name="&lt;5 YRS MALE" numFmtId="0">
      <sharedItems containsString="0" containsBlank="1" containsNumber="1" containsInteger="1" minValue="87" maxValue="2772124"/>
    </cacheField>
    <cacheField name="GRAND TOTAL &lt; 5Y YRS " numFmtId="0">
      <sharedItems containsString="0" containsBlank="1" containsNumber="1" containsInteger="1" minValue="151" maxValue="6173006"/>
    </cacheField>
    <cacheField name="GRAND TOTAL" numFmtId="0">
      <sharedItems containsString="0" containsBlank="1" containsNumber="1" containsInteger="1" minValue="2397" maxValue="24494524"/>
    </cacheField>
    <cacheField name="POPULATION DENSITY PER DISTRIC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s v="Abim District"/>
    <x v="0"/>
    <n v="2"/>
    <n v="5"/>
    <n v="7"/>
    <n v="13939"/>
    <n v="6695"/>
    <n v="20634"/>
    <n v="15856"/>
    <n v="7109"/>
    <n v="22965"/>
    <n v="15415"/>
    <n v="13468"/>
    <n v="28883"/>
    <n v="7006"/>
    <n v="5270"/>
    <n v="12276"/>
    <n v="2"/>
    <n v="5"/>
    <n v="7"/>
    <n v="5"/>
    <n v="6564"/>
    <n v="6569"/>
    <n v="15352"/>
    <n v="6805"/>
    <n v="22157"/>
    <n v="14961"/>
    <n v="13081"/>
    <n v="28042"/>
    <n v="6903"/>
    <n v="5160"/>
    <n v="12063"/>
    <n v="2"/>
    <n v="4"/>
    <n v="6"/>
    <n v="13325"/>
    <n v="6427"/>
    <n v="19752"/>
    <n v="14589"/>
    <n v="12773"/>
    <n v="27362"/>
    <n v="6710"/>
    <n v="5033"/>
    <n v="11743"/>
    <n v="674"/>
    <n v="1323"/>
    <n v="1997"/>
    <n v="52218"/>
    <n v="16598"/>
    <n v="1997"/>
    <n v="32547"/>
    <n v="13473"/>
    <n v="30071"/>
    <n v="84765"/>
    <m/>
  </r>
  <r>
    <x v="1"/>
    <m/>
    <x v="1"/>
    <n v="368"/>
    <n v="310"/>
    <n v="678"/>
    <n v="246462"/>
    <n v="132169"/>
    <n v="378631"/>
    <n v="228667"/>
    <n v="82226"/>
    <n v="310893"/>
    <n v="131628"/>
    <n v="124808"/>
    <n v="256436"/>
    <n v="112043"/>
    <n v="87522"/>
    <n v="199565"/>
    <n v="234"/>
    <n v="190"/>
    <n v="424"/>
    <n v="190"/>
    <n v="126860"/>
    <n v="127050"/>
    <n v="207769"/>
    <n v="73865"/>
    <n v="281634"/>
    <n v="124793"/>
    <n v="118285"/>
    <n v="243078"/>
    <n v="106957"/>
    <n v="83803"/>
    <n v="190760"/>
    <n v="225"/>
    <n v="189"/>
    <n v="414"/>
    <n v="235560"/>
    <n v="126902"/>
    <n v="362462"/>
    <n v="126070"/>
    <n v="118347"/>
    <n v="244417"/>
    <n v="106912"/>
    <n v="83896"/>
    <n v="190808"/>
    <n v="8552"/>
    <n v="17185"/>
    <n v="25737"/>
    <n v="719168"/>
    <n v="195698"/>
    <n v="25737"/>
    <n v="427035"/>
    <n v="125118"/>
    <n v="320816"/>
    <n v="1146203"/>
    <m/>
  </r>
  <r>
    <x v="2"/>
    <s v="Adjumani District"/>
    <x v="2"/>
    <n v="24"/>
    <n v="15"/>
    <n v="39"/>
    <n v="63279"/>
    <n v="44827"/>
    <n v="108106"/>
    <n v="60259"/>
    <n v="26891"/>
    <n v="87150"/>
    <n v="45284"/>
    <n v="42358"/>
    <n v="87642"/>
    <n v="37122"/>
    <n v="29949"/>
    <n v="67071"/>
    <n v="12"/>
    <n v="13"/>
    <n v="25"/>
    <n v="13"/>
    <n v="43442"/>
    <n v="43455"/>
    <n v="56951"/>
    <n v="25619"/>
    <n v="82570"/>
    <n v="43590"/>
    <n v="40939"/>
    <n v="84529"/>
    <n v="35920"/>
    <n v="29501"/>
    <n v="65421"/>
    <n v="12"/>
    <n v="12"/>
    <n v="24"/>
    <n v="61216"/>
    <n v="43362"/>
    <n v="104578"/>
    <n v="43501"/>
    <n v="40583"/>
    <n v="84084"/>
    <n v="35651"/>
    <n v="28580"/>
    <n v="64231"/>
    <n v="1226"/>
    <n v="3460"/>
    <n v="4686"/>
    <n v="205968"/>
    <n v="44392"/>
    <n v="4686"/>
    <n v="144040"/>
    <n v="42373"/>
    <n v="86765"/>
    <n v="350008"/>
    <m/>
  </r>
  <r>
    <x v="1"/>
    <s v="Agago District"/>
    <x v="3"/>
    <n v="25"/>
    <n v="21"/>
    <n v="46"/>
    <n v="40202"/>
    <n v="20974"/>
    <n v="61176"/>
    <n v="38604"/>
    <n v="11565"/>
    <n v="50169"/>
    <n v="18736"/>
    <n v="17591"/>
    <n v="36327"/>
    <n v="16133"/>
    <n v="12026"/>
    <n v="28159"/>
    <n v="19"/>
    <n v="19"/>
    <n v="38"/>
    <n v="19"/>
    <n v="20462"/>
    <n v="20481"/>
    <n v="36406"/>
    <n v="11134"/>
    <n v="47540"/>
    <n v="18095"/>
    <n v="17080"/>
    <n v="35175"/>
    <n v="15710"/>
    <n v="11723"/>
    <n v="27433"/>
    <n v="18"/>
    <n v="19"/>
    <n v="37"/>
    <n v="38999"/>
    <n v="20410"/>
    <n v="59409"/>
    <n v="18492"/>
    <n v="17124"/>
    <n v="35616"/>
    <n v="15620"/>
    <n v="11751"/>
    <n v="27371"/>
    <n v="1154"/>
    <n v="2459"/>
    <n v="3613"/>
    <n v="113700"/>
    <n v="35020"/>
    <n v="3613"/>
    <n v="62177"/>
    <n v="17612"/>
    <n v="52632"/>
    <n v="175877"/>
    <m/>
  </r>
  <r>
    <x v="3"/>
    <s v="Alebtong District"/>
    <x v="4"/>
    <n v="50"/>
    <n v="32"/>
    <n v="82"/>
    <n v="18176"/>
    <n v="8163"/>
    <n v="26339"/>
    <n v="24600"/>
    <n v="6883"/>
    <n v="31483"/>
    <n v="15520"/>
    <n v="14135"/>
    <n v="29655"/>
    <n v="11431"/>
    <n v="8883"/>
    <n v="20314"/>
    <n v="50"/>
    <n v="32"/>
    <n v="82"/>
    <n v="32"/>
    <n v="8111"/>
    <n v="8143"/>
    <n v="24420"/>
    <n v="6816"/>
    <n v="31236"/>
    <n v="15491"/>
    <n v="14097"/>
    <n v="29588"/>
    <n v="11399"/>
    <n v="8848"/>
    <n v="20247"/>
    <n v="49"/>
    <n v="32"/>
    <n v="81"/>
    <n v="17935"/>
    <n v="8038"/>
    <n v="25973"/>
    <n v="15231"/>
    <n v="13818"/>
    <n v="29049"/>
    <n v="11292"/>
    <n v="8757"/>
    <n v="20049"/>
    <n v="1121"/>
    <n v="2262"/>
    <n v="3383"/>
    <n v="69777"/>
    <n v="4579"/>
    <n v="3383"/>
    <n v="38096"/>
    <n v="14167"/>
    <n v="18746"/>
    <n v="107873"/>
    <m/>
  </r>
  <r>
    <x v="3"/>
    <s v="Amolatar District"/>
    <x v="5"/>
    <n v="3"/>
    <n v="5"/>
    <n v="8"/>
    <n v="13572"/>
    <n v="8032"/>
    <n v="21604"/>
    <n v="15140"/>
    <n v="6861"/>
    <n v="22001"/>
    <n v="7601"/>
    <n v="7285"/>
    <n v="14886"/>
    <n v="7990"/>
    <n v="7019"/>
    <n v="15009"/>
    <n v="3"/>
    <n v="5"/>
    <n v="8"/>
    <n v="5"/>
    <n v="8032"/>
    <n v="8037"/>
    <n v="15040"/>
    <n v="6860"/>
    <n v="21900"/>
    <n v="7601"/>
    <n v="7275"/>
    <n v="14876"/>
    <n v="7990"/>
    <n v="7019"/>
    <n v="15009"/>
    <n v="3"/>
    <n v="5"/>
    <n v="8"/>
    <n v="13364"/>
    <n v="7951"/>
    <n v="21315"/>
    <n v="7536"/>
    <n v="7213"/>
    <n v="14749"/>
    <n v="7928"/>
    <n v="6953"/>
    <n v="14881"/>
    <n v="430"/>
    <n v="818"/>
    <n v="1248"/>
    <n v="44306"/>
    <n v="3891"/>
    <n v="1248"/>
    <n v="29202"/>
    <n v="7290"/>
    <n v="11181"/>
    <n v="73508"/>
    <m/>
  </r>
  <r>
    <x v="0"/>
    <s v="Amudat District"/>
    <x v="6"/>
    <n v="11"/>
    <n v="3"/>
    <n v="14"/>
    <n v="2942"/>
    <n v="2409"/>
    <n v="5351"/>
    <n v="5239"/>
    <n v="2181"/>
    <n v="7420"/>
    <n v="4487"/>
    <n v="4121"/>
    <n v="8608"/>
    <n v="2678"/>
    <n v="2342"/>
    <n v="5020"/>
    <n v="10"/>
    <n v="1"/>
    <n v="11"/>
    <n v="1"/>
    <n v="2321"/>
    <n v="2322"/>
    <n v="4664"/>
    <n v="2024"/>
    <n v="6688"/>
    <n v="4294"/>
    <n v="3925"/>
    <n v="8219"/>
    <n v="2608"/>
    <n v="2296"/>
    <n v="4904"/>
    <n v="10"/>
    <n v="1"/>
    <n v="11"/>
    <n v="2722"/>
    <n v="2311"/>
    <n v="5033"/>
    <n v="4181"/>
    <n v="3853"/>
    <n v="8034"/>
    <n v="2586"/>
    <n v="2266"/>
    <n v="4852"/>
    <n v="163"/>
    <n v="368"/>
    <n v="531"/>
    <n v="15357"/>
    <n v="4409"/>
    <n v="531"/>
    <n v="11056"/>
    <n v="4124"/>
    <n v="8533"/>
    <n v="26413"/>
    <m/>
  </r>
  <r>
    <x v="4"/>
    <s v="Amuria District"/>
    <x v="7"/>
    <n v="25"/>
    <n v="20"/>
    <n v="45"/>
    <n v="19750"/>
    <n v="8627"/>
    <n v="28377"/>
    <n v="19801"/>
    <n v="6933"/>
    <n v="26734"/>
    <n v="7704"/>
    <n v="7397"/>
    <n v="15101"/>
    <n v="8714"/>
    <n v="6137"/>
    <n v="14851"/>
    <n v="23"/>
    <n v="18"/>
    <n v="41"/>
    <n v="18"/>
    <n v="8566"/>
    <n v="8584"/>
    <n v="19399"/>
    <n v="6857"/>
    <n v="26256"/>
    <n v="7575"/>
    <n v="7288"/>
    <n v="14863"/>
    <n v="8636"/>
    <n v="6107"/>
    <n v="14743"/>
    <n v="23"/>
    <n v="18"/>
    <n v="41"/>
    <n v="19209"/>
    <n v="8450"/>
    <n v="27659"/>
    <n v="7498"/>
    <n v="7200"/>
    <n v="14698"/>
    <n v="8536"/>
    <n v="6020"/>
    <n v="14556"/>
    <n v="728"/>
    <n v="1326"/>
    <n v="2054"/>
    <n v="55994"/>
    <n v="14656"/>
    <n v="2054"/>
    <n v="29114"/>
    <n v="7417"/>
    <n v="22073"/>
    <n v="85108"/>
    <m/>
  </r>
  <r>
    <x v="1"/>
    <s v="Amuru District"/>
    <x v="8"/>
    <n v="11"/>
    <n v="11"/>
    <n v="22"/>
    <n v="26380"/>
    <n v="13275"/>
    <n v="39655"/>
    <n v="24407"/>
    <n v="9129"/>
    <n v="33536"/>
    <n v="14648"/>
    <n v="13927"/>
    <n v="28575"/>
    <n v="12013"/>
    <n v="9420"/>
    <n v="21433"/>
    <n v="11"/>
    <n v="10"/>
    <n v="21"/>
    <n v="10"/>
    <n v="12986"/>
    <n v="12996"/>
    <n v="22529"/>
    <n v="8402"/>
    <n v="30931"/>
    <n v="14178"/>
    <n v="13478"/>
    <n v="27656"/>
    <n v="11757"/>
    <n v="9150"/>
    <n v="20907"/>
    <n v="10"/>
    <n v="10"/>
    <n v="20"/>
    <n v="25104"/>
    <n v="12815"/>
    <n v="37919"/>
    <n v="13974"/>
    <n v="13297"/>
    <n v="27271"/>
    <n v="11640"/>
    <n v="9050"/>
    <n v="20690"/>
    <n v="768"/>
    <n v="1352"/>
    <n v="2120"/>
    <n v="77459"/>
    <n v="21563"/>
    <n v="2120"/>
    <n v="45762"/>
    <n v="13938"/>
    <n v="35501"/>
    <n v="123221"/>
    <m/>
  </r>
  <r>
    <x v="5"/>
    <m/>
    <x v="9"/>
    <n v="109"/>
    <n v="81"/>
    <n v="190"/>
    <n v="76663"/>
    <n v="61300"/>
    <n v="137963"/>
    <n v="128784"/>
    <n v="80583"/>
    <n v="209367"/>
    <n v="35235"/>
    <n v="32390"/>
    <n v="67625"/>
    <n v="36623"/>
    <n v="30960"/>
    <n v="67583"/>
    <n v="85"/>
    <n v="58"/>
    <n v="143"/>
    <n v="58"/>
    <n v="58828"/>
    <n v="58886"/>
    <n v="117923"/>
    <n v="73939"/>
    <n v="191862"/>
    <n v="32967"/>
    <n v="30226"/>
    <n v="63193"/>
    <n v="34958"/>
    <n v="29330"/>
    <n v="64288"/>
    <n v="79"/>
    <n v="55"/>
    <n v="134"/>
    <n v="70604"/>
    <n v="57177"/>
    <n v="127781"/>
    <n v="32654"/>
    <n v="30019"/>
    <n v="62673"/>
    <n v="34148"/>
    <n v="28677"/>
    <n v="62825"/>
    <n v="1298"/>
    <n v="4247"/>
    <n v="5545"/>
    <n v="277414"/>
    <n v="43481"/>
    <n v="5545"/>
    <n v="205314"/>
    <n v="32471"/>
    <n v="75952"/>
    <n v="482728"/>
    <m/>
  </r>
  <r>
    <x v="3"/>
    <s v="Apac District"/>
    <x v="10"/>
    <n v="17"/>
    <n v="9"/>
    <n v="26"/>
    <n v="13082"/>
    <n v="6459"/>
    <n v="19541"/>
    <n v="17579"/>
    <n v="8662"/>
    <n v="26241"/>
    <n v="5179"/>
    <n v="4642"/>
    <n v="9821"/>
    <n v="4359"/>
    <n v="3405"/>
    <n v="7764"/>
    <n v="13"/>
    <n v="6"/>
    <n v="19"/>
    <n v="6"/>
    <n v="6355"/>
    <n v="6361"/>
    <n v="16973"/>
    <n v="8257"/>
    <n v="25230"/>
    <n v="5038"/>
    <n v="4509"/>
    <n v="9547"/>
    <n v="4299"/>
    <n v="3363"/>
    <n v="7662"/>
    <n v="13"/>
    <n v="6"/>
    <n v="19"/>
    <n v="12828"/>
    <n v="6348"/>
    <n v="19176"/>
    <n v="5015"/>
    <n v="4489"/>
    <n v="9504"/>
    <n v="4293"/>
    <n v="3355"/>
    <n v="7648"/>
    <n v="706"/>
    <n v="1518"/>
    <n v="2224"/>
    <n v="40216"/>
    <n v="14332"/>
    <n v="2224"/>
    <n v="23177"/>
    <n v="4651"/>
    <n v="18983"/>
    <n v="63393"/>
    <m/>
  </r>
  <r>
    <x v="2"/>
    <s v="Arua City"/>
    <x v="11"/>
    <n v="31"/>
    <n v="74"/>
    <n v="105"/>
    <n v="12730"/>
    <n v="7367"/>
    <n v="20097"/>
    <n v="21367"/>
    <n v="11162"/>
    <n v="32529"/>
    <n v="8427"/>
    <n v="8325"/>
    <n v="16752"/>
    <n v="6310"/>
    <n v="5169"/>
    <n v="11479"/>
    <n v="32"/>
    <n v="35"/>
    <n v="67"/>
    <n v="35"/>
    <n v="6730"/>
    <n v="6765"/>
    <n v="22033"/>
    <n v="9757"/>
    <n v="31790"/>
    <n v="7862"/>
    <n v="7764"/>
    <n v="15626"/>
    <n v="5851"/>
    <n v="4626"/>
    <n v="10477"/>
    <n v="26"/>
    <n v="10"/>
    <n v="36"/>
    <n v="12263"/>
    <n v="7049"/>
    <n v="19312"/>
    <n v="8110"/>
    <n v="7962"/>
    <n v="16072"/>
    <n v="6064"/>
    <n v="4811"/>
    <n v="10875"/>
    <n v="1576"/>
    <n v="3338"/>
    <n v="4914"/>
    <n v="48865"/>
    <n v="10299"/>
    <n v="4914"/>
    <n v="32097"/>
    <n v="8399"/>
    <n v="18698"/>
    <n v="80962"/>
    <m/>
  </r>
  <r>
    <x v="2"/>
    <s v="Arua District"/>
    <x v="12"/>
    <n v="2"/>
    <n v="7"/>
    <n v="9"/>
    <n v="7842"/>
    <n v="4172"/>
    <n v="12014"/>
    <n v="7076"/>
    <n v="3080"/>
    <n v="10156"/>
    <n v="2964"/>
    <n v="2858"/>
    <n v="5822"/>
    <n v="3554"/>
    <n v="2712"/>
    <n v="6266"/>
    <n v="2"/>
    <n v="7"/>
    <n v="9"/>
    <n v="7"/>
    <n v="4074"/>
    <n v="4081"/>
    <n v="6838"/>
    <n v="2988"/>
    <n v="9826"/>
    <n v="2900"/>
    <n v="2751"/>
    <n v="5651"/>
    <n v="3466"/>
    <n v="2640"/>
    <n v="6106"/>
    <n v="2"/>
    <n v="7"/>
    <n v="9"/>
    <n v="7766"/>
    <n v="4139"/>
    <n v="11905"/>
    <n v="2949"/>
    <n v="2825"/>
    <n v="5774"/>
    <n v="9424"/>
    <n v="2669"/>
    <n v="12093"/>
    <n v="337"/>
    <n v="548"/>
    <n v="885"/>
    <n v="21438"/>
    <n v="4027"/>
    <n v="885"/>
    <n v="12829"/>
    <n v="2865"/>
    <n v="6892"/>
    <n v="34267"/>
    <m/>
  </r>
  <r>
    <x v="6"/>
    <s v="Budaka District"/>
    <x v="13"/>
    <n v="13"/>
    <n v="5"/>
    <n v="18"/>
    <n v="11742"/>
    <n v="4857"/>
    <n v="16599"/>
    <n v="16516"/>
    <n v="3826"/>
    <n v="20342"/>
    <n v="15551"/>
    <n v="13566"/>
    <n v="29117"/>
    <n v="10501"/>
    <n v="7745"/>
    <n v="18246"/>
    <n v="13"/>
    <n v="5"/>
    <n v="18"/>
    <n v="5"/>
    <n v="4828"/>
    <n v="4833"/>
    <n v="16379"/>
    <n v="3765"/>
    <n v="20144"/>
    <n v="15500"/>
    <n v="13487"/>
    <n v="28987"/>
    <n v="10417"/>
    <n v="7722"/>
    <n v="18139"/>
    <n v="13"/>
    <n v="5"/>
    <n v="18"/>
    <n v="11493"/>
    <n v="4743"/>
    <n v="16236"/>
    <n v="15173"/>
    <n v="13222"/>
    <n v="28395"/>
    <n v="10284"/>
    <n v="7592"/>
    <n v="17876"/>
    <n v="776"/>
    <n v="1520"/>
    <n v="2296"/>
    <n v="54323"/>
    <n v="4126"/>
    <n v="2296"/>
    <n v="29999"/>
    <n v="13571"/>
    <n v="17697"/>
    <n v="84322"/>
    <m/>
  </r>
  <r>
    <x v="7"/>
    <s v="Bududa District"/>
    <x v="14"/>
    <n v="0"/>
    <n v="1"/>
    <n v="1"/>
    <n v="3119"/>
    <n v="2037"/>
    <n v="5156"/>
    <n v="4818"/>
    <n v="2994"/>
    <n v="7812"/>
    <n v="1410"/>
    <n v="1377"/>
    <n v="2787"/>
    <n v="1123"/>
    <n v="1069"/>
    <n v="2192"/>
    <n v="0"/>
    <n v="1"/>
    <n v="1"/>
    <n v="1"/>
    <n v="2025"/>
    <n v="2026"/>
    <n v="4797"/>
    <n v="2959"/>
    <n v="7756"/>
    <n v="1380"/>
    <n v="1343"/>
    <n v="2723"/>
    <n v="1109"/>
    <n v="1055"/>
    <n v="2164"/>
    <n v="0"/>
    <n v="1"/>
    <n v="1"/>
    <n v="2999"/>
    <n v="1975"/>
    <n v="4974"/>
    <n v="1334"/>
    <n v="1307"/>
    <n v="2641"/>
    <n v="1081"/>
    <n v="1031"/>
    <n v="2112"/>
    <n v="294"/>
    <n v="414"/>
    <n v="708"/>
    <n v="10470"/>
    <n v="1089"/>
    <n v="708"/>
    <n v="7478"/>
    <n v="1378"/>
    <n v="2467"/>
    <n v="17948"/>
    <m/>
  </r>
  <r>
    <x v="8"/>
    <s v="Bugiri District"/>
    <x v="15"/>
    <n v="62"/>
    <n v="33"/>
    <n v="95"/>
    <n v="14633"/>
    <n v="7724"/>
    <n v="22357"/>
    <n v="24941"/>
    <n v="9901"/>
    <n v="34842"/>
    <n v="18442"/>
    <n v="16720"/>
    <n v="35162"/>
    <n v="13380"/>
    <n v="10611"/>
    <n v="23991"/>
    <n v="61"/>
    <n v="32"/>
    <n v="93"/>
    <n v="32"/>
    <n v="7697"/>
    <n v="7729"/>
    <n v="24789"/>
    <n v="9830"/>
    <n v="34619"/>
    <n v="18402"/>
    <n v="16677"/>
    <n v="35079"/>
    <n v="13344"/>
    <n v="10582"/>
    <n v="23926"/>
    <n v="61"/>
    <n v="32"/>
    <n v="93"/>
    <n v="14478"/>
    <n v="7644"/>
    <n v="22122"/>
    <n v="18143"/>
    <n v="16414"/>
    <n v="34557"/>
    <n v="13238"/>
    <n v="10500"/>
    <n v="23738"/>
    <n v="1128"/>
    <n v="2339"/>
    <n v="3467"/>
    <n v="71458"/>
    <n v="9477"/>
    <n v="3467"/>
    <n v="44989"/>
    <n v="16753"/>
    <n v="26230"/>
    <n v="116447"/>
    <m/>
  </r>
  <r>
    <x v="7"/>
    <m/>
    <x v="16"/>
    <n v="252"/>
    <n v="188"/>
    <n v="440"/>
    <n v="55839"/>
    <n v="35698"/>
    <n v="91537"/>
    <n v="101701"/>
    <n v="59699"/>
    <n v="161400"/>
    <n v="45024"/>
    <n v="39420"/>
    <n v="84444"/>
    <n v="30253"/>
    <n v="24375"/>
    <n v="54628"/>
    <n v="240"/>
    <n v="185"/>
    <n v="425"/>
    <n v="185"/>
    <n v="34124"/>
    <n v="34309"/>
    <n v="95477"/>
    <n v="54281"/>
    <n v="149758"/>
    <n v="43011"/>
    <n v="37691"/>
    <n v="80702"/>
    <n v="29000"/>
    <n v="23320"/>
    <n v="52320"/>
    <n v="240"/>
    <n v="185"/>
    <n v="425"/>
    <n v="52405"/>
    <n v="33798"/>
    <n v="86203"/>
    <n v="42692"/>
    <n v="37296"/>
    <n v="79988"/>
    <n v="28696"/>
    <n v="23139"/>
    <n v="51835"/>
    <n v="4481"/>
    <n v="7430"/>
    <n v="11911"/>
    <n v="233069"/>
    <n v="43057"/>
    <n v="11911"/>
    <n v="159380"/>
    <n v="39608"/>
    <n v="82665"/>
    <n v="392449"/>
    <m/>
  </r>
  <r>
    <x v="8"/>
    <s v="Bugweri District"/>
    <x v="17"/>
    <n v="11"/>
    <n v="8"/>
    <n v="19"/>
    <n v="11559"/>
    <n v="6409"/>
    <n v="17968"/>
    <n v="19515"/>
    <n v="8065"/>
    <n v="27580"/>
    <n v="11031"/>
    <n v="10163"/>
    <n v="21194"/>
    <n v="7901"/>
    <n v="6431"/>
    <n v="14332"/>
    <n v="11"/>
    <n v="8"/>
    <n v="19"/>
    <n v="8"/>
    <n v="6367"/>
    <n v="6375"/>
    <n v="19352"/>
    <n v="7989"/>
    <n v="27341"/>
    <n v="10990"/>
    <n v="10117"/>
    <n v="21107"/>
    <n v="7931"/>
    <n v="6386"/>
    <n v="14317"/>
    <n v="11"/>
    <n v="8"/>
    <n v="19"/>
    <n v="11414"/>
    <n v="6331"/>
    <n v="17745"/>
    <n v="10860"/>
    <n v="9993"/>
    <n v="20853"/>
    <n v="7800"/>
    <n v="6329"/>
    <n v="14129"/>
    <n v="844"/>
    <n v="1490"/>
    <n v="2334"/>
    <n v="50017"/>
    <n v="14630"/>
    <n v="2334"/>
    <n v="31076"/>
    <n v="10171"/>
    <n v="24801"/>
    <n v="81093"/>
    <m/>
  </r>
  <r>
    <x v="5"/>
    <s v="Buhweju District"/>
    <x v="18"/>
    <n v="0"/>
    <n v="0"/>
    <n v="0"/>
    <n v="430"/>
    <n v="415"/>
    <n v="845"/>
    <n v="644"/>
    <n v="547"/>
    <n v="1191"/>
    <n v="202"/>
    <n v="161"/>
    <n v="363"/>
    <n v="299"/>
    <n v="169"/>
    <n v="468"/>
    <n v="0"/>
    <n v="0"/>
    <n v="0"/>
    <n v="0"/>
    <n v="412"/>
    <n v="412"/>
    <n v="642"/>
    <n v="543"/>
    <n v="1185"/>
    <n v="202"/>
    <n v="161"/>
    <n v="363"/>
    <n v="297"/>
    <n v="169"/>
    <n v="466"/>
    <n v="0"/>
    <n v="0"/>
    <n v="0"/>
    <n v="421"/>
    <n v="406"/>
    <n v="827"/>
    <n v="201"/>
    <n v="161"/>
    <n v="362"/>
    <n v="296"/>
    <n v="169"/>
    <n v="465"/>
    <n v="4"/>
    <n v="16"/>
    <n v="20"/>
    <n v="1575"/>
    <n v="223"/>
    <n v="20"/>
    <n v="1292"/>
    <n v="161"/>
    <n v="384"/>
    <n v="2867"/>
    <m/>
  </r>
  <r>
    <x v="9"/>
    <s v="Buikwe District"/>
    <x v="19"/>
    <n v="44"/>
    <n v="18"/>
    <n v="62"/>
    <n v="17115"/>
    <n v="14064"/>
    <n v="31179"/>
    <n v="31039"/>
    <n v="20409"/>
    <n v="51448"/>
    <n v="15491"/>
    <n v="13924"/>
    <n v="29415"/>
    <n v="11158"/>
    <n v="8763"/>
    <n v="19921"/>
    <n v="36"/>
    <n v="17"/>
    <n v="53"/>
    <n v="17"/>
    <n v="11256"/>
    <n v="11273"/>
    <n v="27397"/>
    <n v="18939"/>
    <n v="46336"/>
    <n v="14442"/>
    <n v="12928"/>
    <n v="27370"/>
    <n v="10618"/>
    <n v="8344"/>
    <n v="18962"/>
    <n v="35"/>
    <n v="17"/>
    <n v="52"/>
    <n v="15735"/>
    <n v="11142"/>
    <n v="26877"/>
    <n v="14258"/>
    <n v="12766"/>
    <n v="27024"/>
    <n v="10496"/>
    <n v="8224"/>
    <n v="18720"/>
    <n v="983"/>
    <n v="2238"/>
    <n v="3221"/>
    <n v="74847"/>
    <n v="17440"/>
    <n v="3221"/>
    <n v="57178"/>
    <n v="13942"/>
    <n v="31382"/>
    <n v="132025"/>
    <m/>
  </r>
  <r>
    <x v="4"/>
    <s v="Bukedea District"/>
    <x v="20"/>
    <n v="14"/>
    <n v="13"/>
    <n v="27"/>
    <n v="9429"/>
    <n v="4294"/>
    <n v="13723"/>
    <n v="15754"/>
    <n v="5672"/>
    <n v="21426"/>
    <n v="5581"/>
    <n v="5020"/>
    <n v="10601"/>
    <n v="4005"/>
    <n v="2732"/>
    <n v="6737"/>
    <n v="14"/>
    <n v="13"/>
    <n v="27"/>
    <n v="13"/>
    <n v="4272"/>
    <n v="4285"/>
    <n v="15597"/>
    <n v="5648"/>
    <n v="21245"/>
    <n v="5541"/>
    <n v="5008"/>
    <n v="10549"/>
    <n v="4002"/>
    <n v="2730"/>
    <n v="6732"/>
    <n v="14"/>
    <n v="13"/>
    <n v="27"/>
    <n v="9302"/>
    <n v="4227"/>
    <n v="13529"/>
    <n v="5385"/>
    <n v="4890"/>
    <n v="10275"/>
    <n v="3910"/>
    <n v="2687"/>
    <n v="6597"/>
    <n v="1050"/>
    <n v="2468"/>
    <n v="3518"/>
    <n v="34783"/>
    <n v="10093"/>
    <n v="3518"/>
    <n v="17731"/>
    <n v="5033"/>
    <n v="15126"/>
    <n v="52514"/>
    <m/>
  </r>
  <r>
    <x v="6"/>
    <m/>
    <x v="21"/>
    <n v="187"/>
    <n v="167"/>
    <n v="354"/>
    <n v="124341"/>
    <n v="66581"/>
    <n v="190922"/>
    <n v="185386"/>
    <n v="66730"/>
    <n v="252116"/>
    <n v="128351"/>
    <n v="115093"/>
    <n v="243444"/>
    <n v="95192"/>
    <n v="74681"/>
    <n v="169873"/>
    <n v="170"/>
    <n v="156"/>
    <n v="326"/>
    <n v="156"/>
    <n v="65604"/>
    <n v="65760"/>
    <n v="180215"/>
    <n v="64912"/>
    <n v="245127"/>
    <n v="125908"/>
    <n v="112732"/>
    <n v="238640"/>
    <n v="93926"/>
    <n v="73927"/>
    <n v="167853"/>
    <n v="172"/>
    <n v="158"/>
    <n v="330"/>
    <n v="120541"/>
    <n v="64497"/>
    <n v="185038"/>
    <n v="124283"/>
    <n v="111592"/>
    <n v="235875"/>
    <n v="92579"/>
    <n v="72725"/>
    <n v="165304"/>
    <n v="5848"/>
    <n v="11421"/>
    <n v="17269"/>
    <n v="533457"/>
    <n v="65857"/>
    <n v="17269"/>
    <n v="323252"/>
    <n v="115260"/>
    <n v="181117"/>
    <n v="856709"/>
    <m/>
  </r>
  <r>
    <x v="10"/>
    <s v="Bukomansimbi District"/>
    <x v="22"/>
    <n v="4"/>
    <n v="1"/>
    <n v="5"/>
    <n v="3616"/>
    <n v="3156"/>
    <n v="6772"/>
    <n v="5218"/>
    <n v="2924"/>
    <n v="8142"/>
    <n v="2866"/>
    <n v="2824"/>
    <n v="5690"/>
    <n v="2400"/>
    <n v="2257"/>
    <n v="4657"/>
    <n v="4"/>
    <n v="59"/>
    <n v="63"/>
    <n v="59"/>
    <n v="3152"/>
    <n v="3211"/>
    <n v="5206"/>
    <n v="2921"/>
    <n v="8127"/>
    <n v="2871"/>
    <n v="2826"/>
    <n v="5697"/>
    <n v="2398"/>
    <n v="2250"/>
    <n v="4648"/>
    <n v="4"/>
    <n v="1"/>
    <n v="5"/>
    <n v="3618"/>
    <n v="3145"/>
    <n v="6763"/>
    <n v="2875"/>
    <n v="2821"/>
    <n v="5696"/>
    <n v="2426"/>
    <n v="2268"/>
    <n v="4694"/>
    <n v="79"/>
    <n v="325"/>
    <n v="404"/>
    <n v="14104"/>
    <n v="2985"/>
    <n v="404"/>
    <n v="11162"/>
    <n v="2825"/>
    <n v="5810"/>
    <n v="25266"/>
    <m/>
  </r>
  <r>
    <x v="7"/>
    <s v="Bukwo District"/>
    <x v="23"/>
    <n v="0"/>
    <n v="0"/>
    <n v="0"/>
    <n v="2206"/>
    <n v="1847"/>
    <n v="4053"/>
    <n v="2655"/>
    <n v="2462"/>
    <n v="5117"/>
    <n v="1070"/>
    <n v="953"/>
    <n v="2023"/>
    <n v="1333"/>
    <n v="1192"/>
    <n v="2525"/>
    <n v="0"/>
    <n v="0"/>
    <n v="0"/>
    <n v="0"/>
    <n v="1576"/>
    <n v="1576"/>
    <n v="2061"/>
    <n v="2001"/>
    <n v="4062"/>
    <n v="868"/>
    <n v="769"/>
    <n v="1637"/>
    <n v="1119"/>
    <n v="999"/>
    <n v="2118"/>
    <n v="0"/>
    <n v="0"/>
    <n v="0"/>
    <n v="1785"/>
    <n v="1532"/>
    <n v="3317"/>
    <n v="851"/>
    <n v="763"/>
    <n v="1614"/>
    <n v="1105"/>
    <n v="993"/>
    <n v="2098"/>
    <n v="76"/>
    <n v="124"/>
    <n v="200"/>
    <n v="7264"/>
    <n v="766"/>
    <n v="200"/>
    <n v="6454"/>
    <n v="953"/>
    <n v="1719"/>
    <n v="13718"/>
    <m/>
  </r>
  <r>
    <x v="7"/>
    <s v="Bulambuli District"/>
    <x v="24"/>
    <n v="4"/>
    <n v="7"/>
    <n v="11"/>
    <n v="4273"/>
    <n v="2425"/>
    <n v="6698"/>
    <n v="8610"/>
    <n v="4657"/>
    <n v="13267"/>
    <n v="2709"/>
    <n v="2603"/>
    <n v="5312"/>
    <n v="2269"/>
    <n v="1530"/>
    <n v="3799"/>
    <n v="4"/>
    <n v="7"/>
    <n v="11"/>
    <n v="7"/>
    <n v="2289"/>
    <n v="2296"/>
    <n v="8184"/>
    <n v="4411"/>
    <n v="12595"/>
    <n v="2505"/>
    <n v="2398"/>
    <n v="4903"/>
    <n v="2103"/>
    <n v="1437"/>
    <n v="3540"/>
    <n v="4"/>
    <n v="7"/>
    <n v="11"/>
    <n v="4030"/>
    <n v="2305"/>
    <n v="6335"/>
    <n v="2563"/>
    <n v="2467"/>
    <n v="5030"/>
    <n v="2151"/>
    <n v="1465"/>
    <n v="3616"/>
    <n v="394"/>
    <n v="712"/>
    <n v="1106"/>
    <n v="17865"/>
    <n v="3688"/>
    <n v="1106"/>
    <n v="11222"/>
    <n v="2610"/>
    <n v="6298"/>
    <n v="29087"/>
    <m/>
  </r>
  <r>
    <x v="11"/>
    <s v="Buliisa District"/>
    <x v="25"/>
    <n v="2"/>
    <n v="2"/>
    <n v="4"/>
    <n v="10155"/>
    <n v="5435"/>
    <n v="15590"/>
    <n v="11557"/>
    <n v="4807"/>
    <n v="16364"/>
    <n v="10871"/>
    <n v="10341"/>
    <n v="21212"/>
    <n v="6937"/>
    <n v="5645"/>
    <n v="12582"/>
    <n v="2"/>
    <n v="2"/>
    <n v="4"/>
    <n v="2"/>
    <n v="5034"/>
    <n v="5036"/>
    <n v="10066"/>
    <n v="4236"/>
    <n v="14302"/>
    <n v="9937"/>
    <n v="9463"/>
    <n v="19400"/>
    <n v="6354"/>
    <n v="5187"/>
    <n v="11541"/>
    <n v="1"/>
    <n v="2"/>
    <n v="3"/>
    <n v="9598"/>
    <n v="4994"/>
    <n v="14592"/>
    <n v="9858"/>
    <n v="9252"/>
    <n v="19110"/>
    <n v="6376"/>
    <n v="5160"/>
    <n v="11536"/>
    <n v="873"/>
    <n v="1949"/>
    <n v="2822"/>
    <n v="39522"/>
    <n v="12460"/>
    <n v="2822"/>
    <n v="26230"/>
    <n v="10343"/>
    <n v="22803"/>
    <n v="65752"/>
    <m/>
  </r>
  <r>
    <x v="12"/>
    <s v="Bundibugyo District"/>
    <x v="26"/>
    <n v="39"/>
    <n v="25"/>
    <n v="64"/>
    <n v="14986"/>
    <n v="8470"/>
    <n v="23456"/>
    <n v="28669"/>
    <n v="14372"/>
    <n v="43041"/>
    <n v="11791"/>
    <n v="10313"/>
    <n v="22104"/>
    <n v="9003"/>
    <n v="6575"/>
    <n v="15578"/>
    <n v="38"/>
    <n v="137"/>
    <n v="175"/>
    <n v="137"/>
    <n v="8344"/>
    <n v="8481"/>
    <n v="28169"/>
    <n v="14121"/>
    <n v="42290"/>
    <n v="11672"/>
    <n v="10176"/>
    <n v="21848"/>
    <n v="8884"/>
    <n v="6496"/>
    <n v="15380"/>
    <n v="38"/>
    <n v="25"/>
    <n v="63"/>
    <n v="14850"/>
    <n v="8397"/>
    <n v="23247"/>
    <n v="11729"/>
    <n v="10211"/>
    <n v="21940"/>
    <n v="8927"/>
    <n v="6523"/>
    <n v="15450"/>
    <n v="649"/>
    <n v="1240"/>
    <n v="1889"/>
    <n v="64488"/>
    <n v="10058"/>
    <n v="1889"/>
    <n v="39755"/>
    <n v="10338"/>
    <n v="20396"/>
    <n v="104243"/>
    <m/>
  </r>
  <r>
    <x v="12"/>
    <s v="Bunyangabu District"/>
    <x v="27"/>
    <n v="5"/>
    <n v="0"/>
    <n v="5"/>
    <n v="2210"/>
    <n v="1953"/>
    <n v="4163"/>
    <n v="3535"/>
    <n v="2766"/>
    <n v="6301"/>
    <n v="1283"/>
    <n v="1252"/>
    <n v="2535"/>
    <n v="1193"/>
    <n v="1054"/>
    <n v="2247"/>
    <n v="6"/>
    <n v="7"/>
    <n v="13"/>
    <n v="7"/>
    <n v="1840"/>
    <n v="1847"/>
    <n v="3310"/>
    <n v="2606"/>
    <n v="5916"/>
    <n v="1179"/>
    <n v="1161"/>
    <n v="2340"/>
    <n v="1150"/>
    <n v="1006"/>
    <n v="2156"/>
    <n v="6"/>
    <n v="0"/>
    <n v="6"/>
    <n v="1932"/>
    <n v="1718"/>
    <n v="3650"/>
    <n v="1108"/>
    <n v="1124"/>
    <n v="2232"/>
    <n v="1084"/>
    <n v="938"/>
    <n v="2022"/>
    <n v="66"/>
    <n v="151"/>
    <n v="217"/>
    <n v="8226"/>
    <n v="1937"/>
    <n v="217"/>
    <n v="7025"/>
    <n v="1252"/>
    <n v="3189"/>
    <n v="15251"/>
    <m/>
  </r>
  <r>
    <x v="11"/>
    <m/>
    <x v="28"/>
    <n v="187"/>
    <n v="120"/>
    <n v="307"/>
    <n v="82318"/>
    <n v="51529"/>
    <n v="133847"/>
    <n v="114175"/>
    <n v="60677"/>
    <n v="174852"/>
    <n v="71861"/>
    <n v="63768"/>
    <n v="135629"/>
    <n v="48851"/>
    <n v="35898"/>
    <n v="84749"/>
    <n v="107"/>
    <n v="96"/>
    <n v="203"/>
    <n v="96"/>
    <n v="48683"/>
    <n v="48779"/>
    <n v="106182"/>
    <n v="54428"/>
    <n v="160610"/>
    <n v="64624"/>
    <n v="59363"/>
    <n v="123987"/>
    <n v="41543"/>
    <n v="33712"/>
    <n v="75255"/>
    <n v="122"/>
    <n v="102"/>
    <n v="224"/>
    <n v="77694"/>
    <n v="81994"/>
    <n v="159688"/>
    <n v="64501"/>
    <n v="59366"/>
    <n v="123867"/>
    <n v="41980"/>
    <n v="34095"/>
    <n v="76075"/>
    <n v="6624"/>
    <n v="14567"/>
    <n v="21191"/>
    <n v="317392"/>
    <n v="85788"/>
    <n v="21191"/>
    <n v="211992"/>
    <n v="63888"/>
    <n v="149676"/>
    <n v="529384"/>
    <m/>
  </r>
  <r>
    <x v="5"/>
    <s v="Bushenyi District"/>
    <x v="29"/>
    <n v="1"/>
    <n v="1"/>
    <n v="2"/>
    <n v="3785"/>
    <n v="3700"/>
    <n v="7485"/>
    <n v="5362"/>
    <n v="3778"/>
    <n v="9140"/>
    <n v="1066"/>
    <n v="1021"/>
    <n v="2087"/>
    <n v="1426"/>
    <n v="1281"/>
    <n v="2707"/>
    <n v="1"/>
    <n v="1"/>
    <n v="2"/>
    <n v="1"/>
    <n v="3640"/>
    <n v="3641"/>
    <n v="5060"/>
    <n v="3481"/>
    <n v="8541"/>
    <n v="1037"/>
    <n v="996"/>
    <n v="2033"/>
    <n v="1396"/>
    <n v="1251"/>
    <n v="2647"/>
    <n v="1"/>
    <n v="1"/>
    <n v="2"/>
    <n v="3648"/>
    <n v="3600"/>
    <n v="7248"/>
    <n v="1025"/>
    <n v="988"/>
    <n v="2013"/>
    <n v="1374"/>
    <n v="1232"/>
    <n v="2606"/>
    <n v="59"/>
    <n v="172"/>
    <n v="231"/>
    <n v="11640"/>
    <n v="1248"/>
    <n v="231"/>
    <n v="9781"/>
    <n v="1022"/>
    <n v="2270"/>
    <n v="21421"/>
    <m/>
  </r>
  <r>
    <x v="6"/>
    <s v="Busia District"/>
    <x v="30"/>
    <n v="37"/>
    <n v="23"/>
    <n v="60"/>
    <n v="26108"/>
    <n v="15751"/>
    <n v="41859"/>
    <n v="43824"/>
    <n v="19375"/>
    <n v="63199"/>
    <n v="24129"/>
    <n v="22636"/>
    <n v="46765"/>
    <n v="16144"/>
    <n v="12730"/>
    <n v="28874"/>
    <n v="31"/>
    <n v="19"/>
    <n v="50"/>
    <n v="19"/>
    <n v="15670"/>
    <n v="15689"/>
    <n v="42438"/>
    <n v="19190"/>
    <n v="61628"/>
    <n v="23935"/>
    <n v="22395"/>
    <n v="46330"/>
    <n v="16159"/>
    <n v="12690"/>
    <n v="28849"/>
    <n v="31"/>
    <n v="19"/>
    <n v="50"/>
    <n v="25602"/>
    <n v="15503"/>
    <n v="41105"/>
    <n v="23915"/>
    <n v="22268"/>
    <n v="46183"/>
    <n v="16115"/>
    <n v="12642"/>
    <n v="28757"/>
    <n v="1175"/>
    <n v="2051"/>
    <n v="3226"/>
    <n v="110242"/>
    <n v="33326"/>
    <n v="3226"/>
    <n v="70515"/>
    <n v="22659"/>
    <n v="55985"/>
    <n v="180757"/>
    <m/>
  </r>
  <r>
    <x v="8"/>
    <m/>
    <x v="31"/>
    <n v="550"/>
    <n v="344"/>
    <n v="894"/>
    <n v="226136"/>
    <n v="125602"/>
    <n v="351738"/>
    <n v="414857"/>
    <n v="193383"/>
    <n v="608240"/>
    <n v="245207"/>
    <n v="214054"/>
    <n v="459261"/>
    <n v="152472"/>
    <n v="116145"/>
    <n v="268617"/>
    <n v="502"/>
    <n v="294"/>
    <n v="796"/>
    <n v="294"/>
    <n v="122312"/>
    <n v="122606"/>
    <n v="402648"/>
    <n v="185745"/>
    <n v="588393"/>
    <n v="239260"/>
    <n v="209133"/>
    <n v="448393"/>
    <n v="149330"/>
    <n v="113151"/>
    <n v="262481"/>
    <n v="496"/>
    <n v="290"/>
    <n v="786"/>
    <n v="218995"/>
    <n v="120774"/>
    <n v="339769"/>
    <n v="236412"/>
    <n v="206510"/>
    <n v="442922"/>
    <n v="147459"/>
    <n v="111730"/>
    <n v="259189"/>
    <n v="22073"/>
    <n v="43619"/>
    <n v="65692"/>
    <n v="1039222"/>
    <n v="270280"/>
    <n v="65692"/>
    <n v="649528"/>
    <n v="214398"/>
    <n v="484678"/>
    <n v="1688750"/>
    <m/>
  </r>
  <r>
    <x v="6"/>
    <s v="Butaleja District"/>
    <x v="32"/>
    <n v="11"/>
    <n v="8"/>
    <n v="19"/>
    <n v="15273"/>
    <n v="8170"/>
    <n v="23443"/>
    <n v="23395"/>
    <n v="8194"/>
    <n v="31589"/>
    <n v="18624"/>
    <n v="16937"/>
    <n v="35561"/>
    <n v="13478"/>
    <n v="10801"/>
    <n v="24279"/>
    <n v="7"/>
    <n v="5"/>
    <n v="12"/>
    <n v="5"/>
    <n v="7719"/>
    <n v="7724"/>
    <n v="20967"/>
    <n v="7443"/>
    <n v="28410"/>
    <n v="17197"/>
    <n v="15568"/>
    <n v="32765"/>
    <n v="12688"/>
    <n v="10430"/>
    <n v="23118"/>
    <n v="8"/>
    <n v="6"/>
    <n v="14"/>
    <n v="14080"/>
    <n v="7690"/>
    <n v="21770"/>
    <n v="16987"/>
    <n v="15517"/>
    <n v="32504"/>
    <n v="12793"/>
    <n v="10428"/>
    <n v="23221"/>
    <n v="578"/>
    <n v="1206"/>
    <n v="1784"/>
    <n v="70781"/>
    <n v="6044"/>
    <n v="1784"/>
    <n v="44110"/>
    <n v="16945"/>
    <n v="22989"/>
    <n v="114891"/>
    <m/>
  </r>
  <r>
    <x v="10"/>
    <s v="Butambala District"/>
    <x v="33"/>
    <n v="0"/>
    <n v="4"/>
    <n v="4"/>
    <n v="5122"/>
    <n v="4810"/>
    <n v="9932"/>
    <n v="5936"/>
    <n v="3672"/>
    <n v="9608"/>
    <n v="2391"/>
    <n v="2220"/>
    <n v="4611"/>
    <n v="2420"/>
    <n v="2441"/>
    <n v="4861"/>
    <n v="0"/>
    <n v="2"/>
    <n v="2"/>
    <n v="2"/>
    <n v="4491"/>
    <n v="4493"/>
    <n v="5220"/>
    <n v="3323"/>
    <n v="8543"/>
    <n v="2121"/>
    <n v="1963"/>
    <n v="4084"/>
    <n v="2208"/>
    <n v="2262"/>
    <n v="4470"/>
    <n v="0"/>
    <n v="2"/>
    <n v="2"/>
    <n v="4526"/>
    <n v="4399"/>
    <n v="8925"/>
    <n v="2091"/>
    <n v="1933"/>
    <n v="4024"/>
    <n v="2157"/>
    <n v="2216"/>
    <n v="4373"/>
    <n v="101"/>
    <n v="367"/>
    <n v="468"/>
    <n v="15869"/>
    <n v="3586"/>
    <n v="468"/>
    <n v="13147"/>
    <n v="2224"/>
    <n v="5810"/>
    <n v="29016"/>
    <m/>
  </r>
  <r>
    <x v="6"/>
    <s v="Butebo District"/>
    <x v="34"/>
    <n v="26"/>
    <n v="27"/>
    <n v="53"/>
    <n v="10547"/>
    <n v="4945"/>
    <n v="15492"/>
    <n v="14872"/>
    <n v="4859"/>
    <n v="19731"/>
    <n v="9502"/>
    <n v="8436"/>
    <n v="17938"/>
    <n v="8377"/>
    <n v="6177"/>
    <n v="14554"/>
    <n v="26"/>
    <n v="27"/>
    <n v="53"/>
    <n v="27"/>
    <n v="4931"/>
    <n v="4958"/>
    <n v="14782"/>
    <n v="4839"/>
    <n v="19621"/>
    <n v="9486"/>
    <n v="8408"/>
    <n v="17894"/>
    <n v="8362"/>
    <n v="6165"/>
    <n v="14527"/>
    <n v="25"/>
    <n v="27"/>
    <n v="52"/>
    <n v="10088"/>
    <n v="4432"/>
    <n v="14520"/>
    <n v="9103"/>
    <n v="8134"/>
    <n v="17237"/>
    <n v="7668"/>
    <n v="5574"/>
    <n v="13242"/>
    <n v="275"/>
    <n v="768"/>
    <n v="1043"/>
    <n v="43324"/>
    <n v="4978"/>
    <n v="1043"/>
    <n v="24444"/>
    <n v="8463"/>
    <n v="13441"/>
    <n v="67768"/>
    <m/>
  </r>
  <r>
    <x v="9"/>
    <s v="Buvuma District"/>
    <x v="35"/>
    <n v="1"/>
    <n v="2"/>
    <n v="3"/>
    <n v="2844"/>
    <n v="1663"/>
    <n v="4507"/>
    <n v="5993"/>
    <n v="3253"/>
    <n v="9246"/>
    <n v="3456"/>
    <n v="3054"/>
    <n v="6510"/>
    <n v="1885"/>
    <n v="1532"/>
    <n v="3417"/>
    <n v="1"/>
    <n v="2"/>
    <n v="3"/>
    <n v="2"/>
    <n v="1637"/>
    <n v="1639"/>
    <n v="5820"/>
    <n v="3161"/>
    <n v="8981"/>
    <n v="3360"/>
    <n v="2941"/>
    <n v="6301"/>
    <n v="1855"/>
    <n v="1513"/>
    <n v="3368"/>
    <n v="1"/>
    <n v="2"/>
    <n v="3"/>
    <n v="2819"/>
    <n v="1646"/>
    <n v="4465"/>
    <n v="3393"/>
    <n v="2994"/>
    <n v="6387"/>
    <n v="1867"/>
    <n v="1510"/>
    <n v="3377"/>
    <n v="226"/>
    <n v="455"/>
    <n v="681"/>
    <n v="14179"/>
    <n v="3678"/>
    <n v="681"/>
    <n v="9504"/>
    <n v="3056"/>
    <n v="6734"/>
    <n v="23683"/>
    <m/>
  </r>
  <r>
    <x v="8"/>
    <s v="Buyende District"/>
    <x v="36"/>
    <n v="57"/>
    <n v="49"/>
    <n v="106"/>
    <n v="8446"/>
    <n v="4311"/>
    <n v="12757"/>
    <n v="14990"/>
    <n v="6982"/>
    <n v="21972"/>
    <n v="12751"/>
    <n v="12098"/>
    <n v="24849"/>
    <n v="5733"/>
    <n v="4484"/>
    <n v="10217"/>
    <n v="57"/>
    <n v="49"/>
    <n v="106"/>
    <n v="49"/>
    <n v="4314"/>
    <n v="4363"/>
    <n v="15233"/>
    <n v="6981"/>
    <n v="22214"/>
    <n v="12749"/>
    <n v="12099"/>
    <n v="24848"/>
    <n v="5733"/>
    <n v="4484"/>
    <n v="10217"/>
    <n v="57"/>
    <n v="49"/>
    <n v="106"/>
    <n v="8445"/>
    <n v="4311"/>
    <n v="12756"/>
    <n v="12751"/>
    <n v="12090"/>
    <n v="24841"/>
    <n v="5733"/>
    <n v="4484"/>
    <n v="10217"/>
    <n v="2784"/>
    <n v="4775"/>
    <n v="7559"/>
    <n v="41977"/>
    <n v="21103"/>
    <n v="7559"/>
    <n v="27924"/>
    <n v="12147"/>
    <n v="33250"/>
    <n v="69901"/>
    <m/>
  </r>
  <r>
    <x v="3"/>
    <s v="Dokolo District"/>
    <x v="37"/>
    <n v="14"/>
    <n v="10"/>
    <n v="24"/>
    <n v="20098"/>
    <n v="8711"/>
    <n v="28809"/>
    <n v="24031"/>
    <n v="6910"/>
    <n v="30941"/>
    <n v="14315"/>
    <n v="12315"/>
    <n v="26630"/>
    <n v="10773"/>
    <n v="8063"/>
    <n v="18836"/>
    <n v="14"/>
    <n v="9"/>
    <n v="23"/>
    <n v="9"/>
    <n v="8143"/>
    <n v="8152"/>
    <n v="22332"/>
    <n v="6194"/>
    <n v="28526"/>
    <n v="13490"/>
    <n v="11588"/>
    <n v="25078"/>
    <n v="10163"/>
    <n v="7599"/>
    <n v="17762"/>
    <n v="14"/>
    <n v="8"/>
    <n v="22"/>
    <n v="18602"/>
    <n v="7961"/>
    <n v="26563"/>
    <n v="13342"/>
    <n v="11397"/>
    <n v="24739"/>
    <n v="9939"/>
    <n v="7342"/>
    <n v="17281"/>
    <n v="1416"/>
    <n v="2282"/>
    <n v="3698"/>
    <n v="69231"/>
    <n v="11525"/>
    <n v="3698"/>
    <n v="36009"/>
    <n v="12325"/>
    <n v="23850"/>
    <n v="105240"/>
    <m/>
  </r>
  <r>
    <x v="12"/>
    <s v="Fort Portal City"/>
    <x v="38"/>
    <n v="7"/>
    <n v="6"/>
    <n v="13"/>
    <n v="969"/>
    <n v="815"/>
    <n v="1784"/>
    <n v="2387"/>
    <n v="1839"/>
    <n v="4226"/>
    <n v="622"/>
    <n v="531"/>
    <n v="1153"/>
    <n v="550"/>
    <n v="460"/>
    <n v="1010"/>
    <n v="8"/>
    <n v="14"/>
    <n v="22"/>
    <n v="14"/>
    <n v="762"/>
    <n v="776"/>
    <n v="2055"/>
    <n v="1719"/>
    <n v="3774"/>
    <n v="562"/>
    <n v="488"/>
    <n v="1050"/>
    <n v="499"/>
    <n v="447"/>
    <n v="946"/>
    <n v="8"/>
    <n v="4"/>
    <n v="12"/>
    <n v="877"/>
    <n v="764"/>
    <n v="1641"/>
    <n v="557"/>
    <n v="494"/>
    <n v="1051"/>
    <n v="504"/>
    <n v="439"/>
    <n v="943"/>
    <n v="42"/>
    <n v="138"/>
    <n v="180"/>
    <n v="4535"/>
    <n v="671"/>
    <n v="180"/>
    <n v="3651"/>
    <n v="537"/>
    <n v="1208"/>
    <n v="8186"/>
    <m/>
  </r>
  <r>
    <x v="10"/>
    <s v="Gomba District"/>
    <x v="39"/>
    <n v="3"/>
    <n v="0"/>
    <n v="3"/>
    <n v="5003"/>
    <n v="4084"/>
    <n v="9087"/>
    <n v="7448"/>
    <n v="5610"/>
    <n v="13058"/>
    <n v="2156"/>
    <n v="2012"/>
    <n v="4168"/>
    <n v="2571"/>
    <n v="2212"/>
    <n v="4783"/>
    <n v="3"/>
    <n v="0"/>
    <n v="3"/>
    <n v="0"/>
    <n v="3731"/>
    <n v="3731"/>
    <n v="6646"/>
    <n v="4989"/>
    <n v="11635"/>
    <n v="1951"/>
    <n v="1831"/>
    <n v="3782"/>
    <n v="2294"/>
    <n v="1967"/>
    <n v="4261"/>
    <n v="3"/>
    <n v="0"/>
    <n v="3"/>
    <n v="4998"/>
    <n v="4082"/>
    <n v="9080"/>
    <n v="2153"/>
    <n v="120894"/>
    <n v="123047"/>
    <n v="2571"/>
    <n v="2212"/>
    <n v="4783"/>
    <n v="141"/>
    <n v="460"/>
    <n v="601"/>
    <n v="17181"/>
    <n v="2785"/>
    <n v="601"/>
    <n v="13918"/>
    <n v="2012"/>
    <n v="4797"/>
    <n v="31099"/>
    <m/>
  </r>
  <r>
    <x v="1"/>
    <s v="Gulu City"/>
    <x v="40"/>
    <n v="147"/>
    <n v="149"/>
    <n v="296"/>
    <n v="9645"/>
    <n v="6377"/>
    <n v="16022"/>
    <n v="18585"/>
    <n v="11034"/>
    <n v="29619"/>
    <n v="8412"/>
    <n v="8186"/>
    <n v="16598"/>
    <n v="5755"/>
    <n v="5126"/>
    <n v="10881"/>
    <n v="50"/>
    <n v="52"/>
    <n v="102"/>
    <n v="52"/>
    <n v="4593"/>
    <n v="4645"/>
    <n v="10617"/>
    <n v="5821"/>
    <n v="16438"/>
    <n v="5805"/>
    <n v="5617"/>
    <n v="11422"/>
    <n v="4311"/>
    <n v="3734"/>
    <n v="8045"/>
    <n v="49"/>
    <n v="51"/>
    <n v="100"/>
    <n v="7003"/>
    <n v="4405"/>
    <n v="11408"/>
    <n v="5614"/>
    <n v="5556"/>
    <n v="11170"/>
    <n v="4075"/>
    <n v="3586"/>
    <n v="7661"/>
    <n v="647"/>
    <n v="1573"/>
    <n v="2220"/>
    <n v="42544"/>
    <n v="12631"/>
    <n v="2220"/>
    <n v="30872"/>
    <n v="8335"/>
    <n v="20966"/>
    <n v="73416"/>
    <m/>
  </r>
  <r>
    <x v="1"/>
    <s v="Gulu District"/>
    <x v="41"/>
    <n v="9"/>
    <n v="6"/>
    <n v="15"/>
    <n v="21288"/>
    <n v="10150"/>
    <n v="31438"/>
    <n v="19811"/>
    <n v="6445"/>
    <n v="26256"/>
    <n v="11003"/>
    <n v="10114"/>
    <n v="21117"/>
    <n v="9564"/>
    <n v="7217"/>
    <n v="16781"/>
    <n v="9"/>
    <n v="6"/>
    <n v="15"/>
    <n v="6"/>
    <n v="8959"/>
    <n v="8965"/>
    <n v="17022"/>
    <n v="5824"/>
    <n v="22846"/>
    <n v="9880"/>
    <n v="9059"/>
    <n v="18939"/>
    <n v="8508"/>
    <n v="6474"/>
    <n v="14982"/>
    <n v="9"/>
    <n v="5"/>
    <n v="14"/>
    <n v="20648"/>
    <n v="9888"/>
    <n v="30536"/>
    <n v="10687"/>
    <n v="9764"/>
    <n v="20451"/>
    <n v="9304"/>
    <n v="6990"/>
    <n v="16294"/>
    <n v="1028"/>
    <n v="1737"/>
    <n v="2765"/>
    <n v="61675"/>
    <n v="14980"/>
    <n v="2765"/>
    <n v="33932"/>
    <n v="10120"/>
    <n v="25100"/>
    <n v="95607"/>
    <m/>
  </r>
  <r>
    <x v="11"/>
    <s v="Hoima City"/>
    <x v="42"/>
    <n v="1"/>
    <n v="2"/>
    <n v="3"/>
    <n v="2266"/>
    <n v="1720"/>
    <n v="3986"/>
    <n v="5867"/>
    <n v="3936"/>
    <n v="9803"/>
    <n v="1941"/>
    <n v="1653"/>
    <n v="3594"/>
    <n v="1043"/>
    <n v="909"/>
    <n v="1952"/>
    <n v="0"/>
    <n v="1"/>
    <n v="1"/>
    <n v="1"/>
    <n v="1426"/>
    <n v="1427"/>
    <n v="4482"/>
    <n v="3001"/>
    <n v="7483"/>
    <n v="1660"/>
    <n v="1406"/>
    <n v="3066"/>
    <n v="872"/>
    <n v="788"/>
    <n v="1660"/>
    <n v="0"/>
    <n v="1"/>
    <n v="1"/>
    <n v="2030"/>
    <n v="1489"/>
    <n v="3519"/>
    <n v="1721"/>
    <n v="1452"/>
    <n v="3173"/>
    <n v="898"/>
    <n v="815"/>
    <n v="1713"/>
    <n v="112"/>
    <n v="231"/>
    <n v="343"/>
    <n v="11118"/>
    <n v="2315"/>
    <n v="343"/>
    <n v="8220"/>
    <n v="1655"/>
    <n v="3970"/>
    <n v="19338"/>
    <m/>
  </r>
  <r>
    <x v="11"/>
    <s v="Hoima District"/>
    <x v="43"/>
    <n v="1"/>
    <n v="2"/>
    <n v="3"/>
    <n v="3911"/>
    <n v="2239"/>
    <n v="6150"/>
    <n v="4951"/>
    <n v="2509"/>
    <n v="7460"/>
    <n v="3153"/>
    <n v="2849"/>
    <n v="6002"/>
    <n v="2137"/>
    <n v="1568"/>
    <n v="3705"/>
    <n v="1"/>
    <n v="1"/>
    <n v="2"/>
    <n v="1"/>
    <n v="2205"/>
    <n v="2206"/>
    <n v="4854"/>
    <n v="2396"/>
    <n v="7250"/>
    <n v="3098"/>
    <n v="2795"/>
    <n v="5893"/>
    <n v="2109"/>
    <n v="1542"/>
    <n v="3651"/>
    <n v="4"/>
    <n v="5"/>
    <n v="9"/>
    <n v="3857"/>
    <n v="2183"/>
    <n v="6040"/>
    <n v="3093"/>
    <n v="2773"/>
    <n v="5866"/>
    <n v="2067"/>
    <n v="1528"/>
    <n v="3595"/>
    <n v="696"/>
    <n v="1207"/>
    <n v="1903"/>
    <n v="14153"/>
    <n v="5649"/>
    <n v="1903"/>
    <n v="9167"/>
    <n v="2851"/>
    <n v="8500"/>
    <n v="23320"/>
    <m/>
  </r>
  <r>
    <x v="5"/>
    <s v="Ibanda District"/>
    <x v="44"/>
    <n v="7"/>
    <n v="8"/>
    <n v="15"/>
    <n v="19716"/>
    <n v="14786"/>
    <n v="34502"/>
    <n v="35514"/>
    <n v="21555"/>
    <n v="57069"/>
    <n v="7151"/>
    <n v="6277"/>
    <n v="13428"/>
    <n v="8361"/>
    <n v="7016"/>
    <n v="15377"/>
    <n v="1"/>
    <n v="5"/>
    <n v="6"/>
    <n v="5"/>
    <n v="13681"/>
    <n v="13686"/>
    <n v="31713"/>
    <n v="18865"/>
    <n v="50578"/>
    <n v="6386"/>
    <n v="5547"/>
    <n v="11933"/>
    <n v="7609"/>
    <n v="6147"/>
    <n v="13756"/>
    <n v="1"/>
    <n v="5"/>
    <n v="6"/>
    <n v="17365"/>
    <n v="13277"/>
    <n v="30642"/>
    <n v="6279"/>
    <n v="5388"/>
    <n v="11667"/>
    <n v="7502"/>
    <n v="6035"/>
    <n v="13537"/>
    <n v="305"/>
    <n v="791"/>
    <n v="1096"/>
    <n v="70749"/>
    <n v="8111"/>
    <n v="1096"/>
    <n v="49642"/>
    <n v="6285"/>
    <n v="14396"/>
    <n v="120391"/>
    <m/>
  </r>
  <r>
    <x v="8"/>
    <s v="Iganga District"/>
    <x v="45"/>
    <n v="34"/>
    <n v="19"/>
    <n v="53"/>
    <n v="30037"/>
    <n v="18056"/>
    <n v="48093"/>
    <n v="53929"/>
    <n v="26054"/>
    <n v="79983"/>
    <n v="25978"/>
    <n v="22825"/>
    <n v="48803"/>
    <n v="18151"/>
    <n v="14109"/>
    <n v="32260"/>
    <n v="30"/>
    <n v="18"/>
    <n v="48"/>
    <n v="18"/>
    <n v="17169"/>
    <n v="17187"/>
    <n v="51858"/>
    <n v="24688"/>
    <n v="76546"/>
    <n v="25065"/>
    <n v="22211"/>
    <n v="47276"/>
    <n v="17473"/>
    <n v="13484"/>
    <n v="30957"/>
    <n v="29"/>
    <n v="17"/>
    <n v="46"/>
    <n v="28196"/>
    <n v="16631"/>
    <n v="44827"/>
    <n v="24647"/>
    <n v="21666"/>
    <n v="46313"/>
    <n v="16915"/>
    <n v="13100"/>
    <n v="30015"/>
    <n v="1871"/>
    <n v="4206"/>
    <n v="6077"/>
    <n v="128129"/>
    <n v="29989"/>
    <n v="6077"/>
    <n v="81063"/>
    <n v="22844"/>
    <n v="52833"/>
    <n v="209192"/>
    <m/>
  </r>
  <r>
    <x v="5"/>
    <s v="Isingiro District"/>
    <x v="46"/>
    <n v="9"/>
    <n v="2"/>
    <n v="11"/>
    <n v="19619"/>
    <n v="14886"/>
    <n v="34505"/>
    <n v="34204"/>
    <n v="21570"/>
    <n v="55774"/>
    <n v="14141"/>
    <n v="13268"/>
    <n v="27409"/>
    <n v="11465"/>
    <n v="9073"/>
    <n v="20538"/>
    <n v="9"/>
    <n v="2"/>
    <n v="11"/>
    <n v="2"/>
    <n v="14588"/>
    <n v="14590"/>
    <n v="32199"/>
    <n v="20127"/>
    <n v="52326"/>
    <n v="13495"/>
    <n v="12525"/>
    <n v="26020"/>
    <n v="11195"/>
    <n v="8829"/>
    <n v="20024"/>
    <n v="9"/>
    <n v="2"/>
    <n v="11"/>
    <n v="18441"/>
    <n v="14082"/>
    <n v="32523"/>
    <n v="13569"/>
    <n v="12760"/>
    <n v="26329"/>
    <n v="10880"/>
    <n v="8586"/>
    <n v="19466"/>
    <n v="445"/>
    <n v="1189"/>
    <n v="1634"/>
    <n v="79438"/>
    <n v="20888"/>
    <n v="1634"/>
    <n v="58799"/>
    <n v="13270"/>
    <n v="34158"/>
    <n v="138237"/>
    <m/>
  </r>
  <r>
    <x v="8"/>
    <s v="Jinja City"/>
    <x v="47"/>
    <n v="146"/>
    <n v="69"/>
    <n v="215"/>
    <n v="10116"/>
    <n v="6417"/>
    <n v="16533"/>
    <n v="22781"/>
    <n v="12949"/>
    <n v="35730"/>
    <n v="8749"/>
    <n v="8014"/>
    <n v="16763"/>
    <n v="6078"/>
    <n v="5208"/>
    <n v="11286"/>
    <n v="113"/>
    <n v="28"/>
    <n v="141"/>
    <n v="28"/>
    <n v="5572"/>
    <n v="5600"/>
    <n v="18067"/>
    <n v="9472"/>
    <n v="27539"/>
    <n v="7310"/>
    <n v="6740"/>
    <n v="14050"/>
    <n v="5092"/>
    <n v="4222"/>
    <n v="9314"/>
    <n v="112"/>
    <n v="26"/>
    <n v="138"/>
    <n v="8451"/>
    <n v="5414"/>
    <n v="13865"/>
    <n v="7096"/>
    <n v="6490"/>
    <n v="13586"/>
    <n v="4929"/>
    <n v="4106"/>
    <n v="9035"/>
    <n v="372"/>
    <n v="1245"/>
    <n v="1617"/>
    <n v="47870"/>
    <n v="12100"/>
    <n v="1617"/>
    <n v="32657"/>
    <n v="8083"/>
    <n v="20183"/>
    <n v="80527"/>
    <m/>
  </r>
  <r>
    <x v="8"/>
    <s v="Jinja District"/>
    <x v="48"/>
    <n v="38"/>
    <n v="26"/>
    <n v="64"/>
    <n v="16497"/>
    <n v="9211"/>
    <n v="25708"/>
    <n v="31265"/>
    <n v="15108"/>
    <n v="46373"/>
    <n v="18488"/>
    <n v="15081"/>
    <n v="33569"/>
    <n v="11286"/>
    <n v="8339"/>
    <n v="19625"/>
    <n v="34"/>
    <n v="24"/>
    <n v="58"/>
    <n v="24"/>
    <n v="8742"/>
    <n v="8766"/>
    <n v="28949"/>
    <n v="14175"/>
    <n v="43124"/>
    <n v="17465"/>
    <n v="14257"/>
    <n v="31722"/>
    <n v="10842"/>
    <n v="7994"/>
    <n v="18836"/>
    <n v="34"/>
    <n v="23"/>
    <n v="57"/>
    <n v="15415"/>
    <n v="8672"/>
    <n v="24087"/>
    <n v="17159"/>
    <n v="14004"/>
    <n v="31163"/>
    <n v="10675"/>
    <n v="7916"/>
    <n v="18591"/>
    <n v="845"/>
    <n v="1804"/>
    <n v="2649"/>
    <n v="77574"/>
    <n v="22565"/>
    <n v="2649"/>
    <n v="47765"/>
    <n v="15107"/>
    <n v="37672"/>
    <n v="125339"/>
    <m/>
  </r>
  <r>
    <x v="0"/>
    <s v="Kaabong District"/>
    <x v="49"/>
    <n v="181"/>
    <n v="114"/>
    <n v="295"/>
    <n v="5302"/>
    <n v="3805"/>
    <n v="9107"/>
    <n v="11093"/>
    <n v="5919"/>
    <n v="17012"/>
    <n v="8421"/>
    <n v="8039"/>
    <n v="16460"/>
    <n v="3060"/>
    <n v="2797"/>
    <n v="5857"/>
    <n v="13"/>
    <n v="18"/>
    <n v="31"/>
    <n v="18"/>
    <n v="3721"/>
    <n v="3739"/>
    <n v="10646"/>
    <n v="5700"/>
    <n v="16346"/>
    <n v="8233"/>
    <n v="7899"/>
    <n v="16132"/>
    <n v="3006"/>
    <n v="2665"/>
    <n v="5671"/>
    <n v="13"/>
    <n v="18"/>
    <n v="31"/>
    <n v="5178"/>
    <n v="3708"/>
    <n v="8886"/>
    <n v="8229"/>
    <n v="7894"/>
    <n v="16123"/>
    <n v="2988"/>
    <n v="2657"/>
    <n v="5645"/>
    <n v="137"/>
    <n v="1131"/>
    <n v="1268"/>
    <n v="28057"/>
    <n v="15632"/>
    <n v="1268"/>
    <n v="20674"/>
    <n v="8153"/>
    <n v="23785"/>
    <n v="48731"/>
    <m/>
  </r>
  <r>
    <x v="13"/>
    <s v="Kabale District"/>
    <x v="50"/>
    <n v="1"/>
    <n v="0"/>
    <n v="1"/>
    <n v="330"/>
    <n v="341"/>
    <n v="671"/>
    <n v="1220"/>
    <n v="1683"/>
    <n v="2903"/>
    <n v="184"/>
    <n v="169"/>
    <n v="353"/>
    <n v="120"/>
    <n v="75"/>
    <n v="195"/>
    <n v="1"/>
    <n v="0"/>
    <n v="1"/>
    <n v="0"/>
    <n v="320"/>
    <n v="320"/>
    <n v="1165"/>
    <n v="1620"/>
    <n v="2785"/>
    <n v="155"/>
    <n v="140"/>
    <n v="295"/>
    <n v="111"/>
    <n v="65"/>
    <n v="176"/>
    <n v="1"/>
    <n v="0"/>
    <n v="1"/>
    <n v="290"/>
    <n v="306"/>
    <n v="596"/>
    <n v="150"/>
    <n v="146"/>
    <n v="296"/>
    <n v="109"/>
    <n v="64"/>
    <n v="173"/>
    <n v="1"/>
    <n v="37"/>
    <n v="38"/>
    <n v="1855"/>
    <n v="213"/>
    <n v="38"/>
    <n v="2268"/>
    <n v="169"/>
    <n v="382"/>
    <n v="4123"/>
    <m/>
  </r>
  <r>
    <x v="12"/>
    <s v="Kabarole District"/>
    <x v="51"/>
    <n v="15"/>
    <n v="1"/>
    <n v="16"/>
    <n v="3603"/>
    <n v="3102"/>
    <n v="6705"/>
    <n v="8163"/>
    <n v="6148"/>
    <n v="14311"/>
    <n v="2409"/>
    <n v="2254"/>
    <n v="4663"/>
    <n v="2020"/>
    <n v="1790"/>
    <n v="3810"/>
    <n v="1"/>
    <n v="1"/>
    <n v="2"/>
    <n v="1"/>
    <n v="2682"/>
    <n v="2683"/>
    <n v="6902"/>
    <n v="5153"/>
    <n v="12055"/>
    <n v="1997"/>
    <n v="1745"/>
    <n v="3742"/>
    <n v="1780"/>
    <n v="1590"/>
    <n v="3370"/>
    <n v="1"/>
    <n v="1"/>
    <n v="2"/>
    <n v="2970"/>
    <n v="2580"/>
    <n v="5550"/>
    <n v="1860"/>
    <n v="1663"/>
    <n v="3523"/>
    <n v="1634"/>
    <n v="1472"/>
    <n v="3106"/>
    <n v="44"/>
    <n v="211"/>
    <n v="255"/>
    <n v="16210"/>
    <n v="1575"/>
    <n v="255"/>
    <n v="13295"/>
    <n v="2255"/>
    <n v="3830"/>
    <n v="29505"/>
    <m/>
  </r>
  <r>
    <x v="4"/>
    <s v="Kaberamaido District"/>
    <x v="52"/>
    <n v="20"/>
    <n v="3"/>
    <n v="23"/>
    <n v="15630"/>
    <n v="8646"/>
    <n v="24276"/>
    <n v="14706"/>
    <n v="5369"/>
    <n v="20075"/>
    <n v="9487"/>
    <n v="8704"/>
    <n v="18191"/>
    <n v="8163"/>
    <n v="6736"/>
    <n v="14899"/>
    <n v="20"/>
    <n v="3"/>
    <n v="23"/>
    <n v="3"/>
    <n v="8307"/>
    <n v="8310"/>
    <n v="14715"/>
    <n v="4999"/>
    <n v="19714"/>
    <n v="9044"/>
    <n v="8221"/>
    <n v="17265"/>
    <n v="7840"/>
    <n v="6402"/>
    <n v="14242"/>
    <n v="20"/>
    <n v="3"/>
    <n v="23"/>
    <n v="15181"/>
    <n v="8381"/>
    <n v="23562"/>
    <n v="9162"/>
    <n v="8359"/>
    <n v="17521"/>
    <n v="7922"/>
    <n v="6527"/>
    <n v="14449"/>
    <n v="743"/>
    <n v="1273"/>
    <n v="2016"/>
    <n v="48006"/>
    <n v="3726"/>
    <n v="2016"/>
    <n v="29458"/>
    <n v="8707"/>
    <n v="12433"/>
    <n v="77464"/>
    <m/>
  </r>
  <r>
    <x v="11"/>
    <s v="Kagadi District"/>
    <x v="53"/>
    <n v="12"/>
    <n v="12"/>
    <n v="24"/>
    <n v="11592"/>
    <n v="7575"/>
    <n v="19167"/>
    <n v="17745"/>
    <n v="10011"/>
    <n v="27756"/>
    <n v="7282"/>
    <n v="6993"/>
    <n v="14275"/>
    <n v="6131"/>
    <n v="4824"/>
    <n v="10955"/>
    <n v="9"/>
    <n v="9"/>
    <n v="18"/>
    <n v="9"/>
    <n v="7197"/>
    <n v="7206"/>
    <n v="17125"/>
    <n v="9301"/>
    <n v="26426"/>
    <n v="6810"/>
    <n v="6145"/>
    <n v="12955"/>
    <n v="5718"/>
    <n v="4513"/>
    <n v="10231"/>
    <n v="8"/>
    <n v="10"/>
    <n v="18"/>
    <n v="10751"/>
    <n v="7080"/>
    <n v="17831"/>
    <n v="6431"/>
    <n v="5947"/>
    <n v="12378"/>
    <n v="5683"/>
    <n v="4411"/>
    <n v="10094"/>
    <n v="1018"/>
    <n v="1712"/>
    <n v="2730"/>
    <n v="42762"/>
    <n v="6666"/>
    <n v="2730"/>
    <n v="29415"/>
    <n v="7005"/>
    <n v="13671"/>
    <n v="72177"/>
    <m/>
  </r>
  <r>
    <x v="11"/>
    <s v="Kakumiro District"/>
    <x v="54"/>
    <n v="6"/>
    <n v="6"/>
    <n v="12"/>
    <n v="9677"/>
    <n v="6061"/>
    <n v="15738"/>
    <n v="14353"/>
    <n v="6834"/>
    <n v="21187"/>
    <n v="7309"/>
    <n v="6217"/>
    <n v="13526"/>
    <n v="5004"/>
    <n v="4025"/>
    <n v="9029"/>
    <n v="5"/>
    <n v="4"/>
    <n v="9"/>
    <n v="4"/>
    <n v="5839"/>
    <n v="5843"/>
    <n v="13726"/>
    <n v="6475"/>
    <n v="20201"/>
    <n v="7013"/>
    <n v="5986"/>
    <n v="12999"/>
    <n v="4840"/>
    <n v="3900"/>
    <n v="8740"/>
    <n v="5"/>
    <n v="3"/>
    <n v="8"/>
    <n v="9219"/>
    <n v="5760"/>
    <n v="14979"/>
    <n v="6930"/>
    <n v="5929"/>
    <n v="12859"/>
    <n v="4744"/>
    <n v="3815"/>
    <n v="8559"/>
    <n v="738"/>
    <n v="1881"/>
    <n v="2619"/>
    <n v="36349"/>
    <n v="6388"/>
    <n v="2619"/>
    <n v="23143"/>
    <n v="6223"/>
    <n v="12611"/>
    <n v="59492"/>
    <m/>
  </r>
  <r>
    <x v="4"/>
    <s v="Kalaki District"/>
    <x v="55"/>
    <n v="28"/>
    <n v="30"/>
    <n v="58"/>
    <n v="9893"/>
    <n v="4410"/>
    <n v="14303"/>
    <n v="9176"/>
    <n v="3183"/>
    <n v="12359"/>
    <n v="6082"/>
    <n v="5911"/>
    <n v="11993"/>
    <n v="6027"/>
    <n v="4868"/>
    <n v="10895"/>
    <n v="28"/>
    <n v="30"/>
    <n v="58"/>
    <n v="30"/>
    <n v="4410"/>
    <n v="4440"/>
    <n v="9176"/>
    <n v="3183"/>
    <n v="12359"/>
    <n v="6082"/>
    <n v="5911"/>
    <n v="11993"/>
    <n v="6027"/>
    <n v="4868"/>
    <n v="10895"/>
    <n v="28"/>
    <n v="30"/>
    <n v="58"/>
    <n v="9655"/>
    <n v="4269"/>
    <n v="13924"/>
    <n v="5969"/>
    <n v="5789"/>
    <n v="11758"/>
    <n v="5845"/>
    <n v="4724"/>
    <n v="10569"/>
    <n v="563"/>
    <n v="1301"/>
    <n v="1864"/>
    <n v="31206"/>
    <n v="2660"/>
    <n v="1864"/>
    <n v="18402"/>
    <n v="5941"/>
    <n v="8601"/>
    <n v="49608"/>
    <m/>
  </r>
  <r>
    <x v="10"/>
    <s v="Kalangala District"/>
    <x v="56"/>
    <n v="11"/>
    <n v="81"/>
    <n v="92"/>
    <n v="1357"/>
    <n v="1224"/>
    <n v="2581"/>
    <n v="3597"/>
    <n v="3681"/>
    <n v="7278"/>
    <n v="1089"/>
    <n v="1088"/>
    <n v="2177"/>
    <n v="876"/>
    <n v="787"/>
    <n v="1663"/>
    <n v="10"/>
    <n v="4"/>
    <n v="14"/>
    <n v="4"/>
    <n v="1210"/>
    <n v="1214"/>
    <n v="3475"/>
    <n v="3629"/>
    <n v="7104"/>
    <n v="1044"/>
    <n v="1070"/>
    <n v="2114"/>
    <n v="802"/>
    <n v="737"/>
    <n v="1539"/>
    <n v="10"/>
    <n v="4"/>
    <n v="14"/>
    <n v="1259"/>
    <n v="1172"/>
    <n v="2431"/>
    <n v="1047"/>
    <n v="1055"/>
    <n v="2102"/>
    <n v="794"/>
    <n v="736"/>
    <n v="1530"/>
    <n v="37"/>
    <n v="334"/>
    <n v="371"/>
    <n v="6930"/>
    <n v="1465"/>
    <n v="371"/>
    <n v="6861"/>
    <n v="1169"/>
    <n v="2634"/>
    <n v="13791"/>
    <m/>
  </r>
  <r>
    <x v="8"/>
    <s v="Kaliro District"/>
    <x v="57"/>
    <n v="46"/>
    <n v="39"/>
    <n v="85"/>
    <n v="12549"/>
    <n v="6560"/>
    <n v="19109"/>
    <n v="26866"/>
    <n v="13294"/>
    <n v="40160"/>
    <n v="15155"/>
    <n v="13371"/>
    <n v="28526"/>
    <n v="7617"/>
    <n v="5271"/>
    <n v="12888"/>
    <n v="44"/>
    <n v="37"/>
    <n v="81"/>
    <n v="37"/>
    <n v="6547"/>
    <n v="6584"/>
    <n v="26757"/>
    <n v="13269"/>
    <n v="40026"/>
    <n v="15098"/>
    <n v="13316"/>
    <n v="28414"/>
    <n v="7587"/>
    <n v="5262"/>
    <n v="12849"/>
    <n v="44"/>
    <n v="37"/>
    <n v="81"/>
    <n v="12431"/>
    <n v="6491"/>
    <n v="18922"/>
    <n v="15034"/>
    <n v="13259"/>
    <n v="28293"/>
    <n v="7570"/>
    <n v="5242"/>
    <n v="12812"/>
    <n v="3339"/>
    <n v="5615"/>
    <n v="8954"/>
    <n v="62233"/>
    <n v="18919"/>
    <n v="8954"/>
    <n v="38535"/>
    <n v="13410"/>
    <n v="32329"/>
    <n v="100768"/>
    <m/>
  </r>
  <r>
    <x v="10"/>
    <s v="Kalungu District"/>
    <x v="58"/>
    <n v="8"/>
    <n v="9"/>
    <n v="17"/>
    <n v="4178"/>
    <n v="3372"/>
    <n v="7550"/>
    <n v="5420"/>
    <n v="3180"/>
    <n v="8600"/>
    <n v="2090"/>
    <n v="2178"/>
    <n v="4268"/>
    <n v="2069"/>
    <n v="1926"/>
    <n v="3995"/>
    <n v="16"/>
    <n v="7"/>
    <n v="23"/>
    <n v="7"/>
    <n v="3254"/>
    <n v="3261"/>
    <n v="5050"/>
    <n v="2972"/>
    <n v="8022"/>
    <n v="1904"/>
    <n v="1989"/>
    <n v="3893"/>
    <n v="2011"/>
    <n v="1860"/>
    <n v="3871"/>
    <n v="16"/>
    <n v="7"/>
    <n v="23"/>
    <n v="3956"/>
    <n v="3214"/>
    <n v="7170"/>
    <n v="1909"/>
    <n v="1976"/>
    <n v="3885"/>
    <n v="1944"/>
    <n v="1831"/>
    <n v="3775"/>
    <n v="138"/>
    <n v="395"/>
    <n v="533"/>
    <n v="13765"/>
    <n v="3242"/>
    <n v="533"/>
    <n v="10665"/>
    <n v="2187"/>
    <n v="5429"/>
    <n v="24430"/>
    <m/>
  </r>
  <r>
    <x v="14"/>
    <m/>
    <x v="59"/>
    <n v="707"/>
    <n v="659"/>
    <n v="1366"/>
    <n v="23499"/>
    <n v="19083"/>
    <n v="42582"/>
    <n v="62017"/>
    <n v="52319"/>
    <n v="114336"/>
    <n v="20008"/>
    <n v="19255"/>
    <n v="39263"/>
    <n v="16314"/>
    <n v="15567"/>
    <n v="31881"/>
    <n v="263"/>
    <n v="228"/>
    <n v="491"/>
    <n v="228"/>
    <n v="12683"/>
    <n v="12911"/>
    <n v="37183"/>
    <n v="32677"/>
    <n v="69860"/>
    <n v="12461"/>
    <n v="12077"/>
    <n v="24538"/>
    <n v="10551"/>
    <n v="9820"/>
    <n v="20371"/>
    <n v="297"/>
    <n v="249"/>
    <n v="546"/>
    <n v="14883"/>
    <n v="12338"/>
    <n v="27221"/>
    <n v="12352"/>
    <n v="11765"/>
    <n v="24117"/>
    <n v="11227"/>
    <n v="9614"/>
    <n v="20841"/>
    <n v="1046"/>
    <n v="3498"/>
    <n v="4544"/>
    <n v="122545"/>
    <n v="28743"/>
    <n v="4544"/>
    <n v="106883"/>
    <n v="19914"/>
    <n v="48657"/>
    <n v="229428"/>
    <m/>
  </r>
  <r>
    <x v="14"/>
    <s v="Kampala District"/>
    <x v="60"/>
    <n v="707"/>
    <n v="659"/>
    <n v="1366"/>
    <n v="23499"/>
    <n v="19083"/>
    <n v="42582"/>
    <n v="62017"/>
    <n v="52319"/>
    <n v="114336"/>
    <n v="20008"/>
    <n v="19255"/>
    <n v="39263"/>
    <n v="16314"/>
    <n v="15567"/>
    <n v="31881"/>
    <n v="263"/>
    <n v="228"/>
    <n v="491"/>
    <n v="228"/>
    <n v="12683"/>
    <n v="12911"/>
    <n v="37183"/>
    <n v="32677"/>
    <n v="69860"/>
    <n v="12461"/>
    <n v="12077"/>
    <n v="24538"/>
    <n v="10551"/>
    <n v="9820"/>
    <n v="20371"/>
    <n v="297"/>
    <n v="249"/>
    <n v="546"/>
    <n v="14883"/>
    <n v="12338"/>
    <n v="27221"/>
    <n v="12352"/>
    <n v="11765"/>
    <n v="24117"/>
    <n v="11227"/>
    <n v="9614"/>
    <n v="20841"/>
    <n v="1046"/>
    <n v="3498"/>
    <n v="4544"/>
    <n v="122545"/>
    <n v="28743"/>
    <n v="4544"/>
    <n v="106883"/>
    <n v="19914"/>
    <n v="48657"/>
    <n v="229428"/>
    <m/>
  </r>
  <r>
    <x v="8"/>
    <s v="Kamuli District"/>
    <x v="61"/>
    <n v="33"/>
    <n v="9"/>
    <n v="42"/>
    <n v="42587"/>
    <n v="23236"/>
    <n v="65823"/>
    <n v="73779"/>
    <n v="34521"/>
    <n v="108300"/>
    <n v="50512"/>
    <n v="41748"/>
    <n v="92260"/>
    <n v="26376"/>
    <n v="19245"/>
    <n v="45621"/>
    <n v="30"/>
    <n v="9"/>
    <n v="39"/>
    <n v="9"/>
    <n v="22829"/>
    <n v="22838"/>
    <n v="72275"/>
    <n v="33746"/>
    <n v="106021"/>
    <n v="49326"/>
    <n v="40781"/>
    <n v="90107"/>
    <n v="25972"/>
    <n v="18905"/>
    <n v="44877"/>
    <n v="30"/>
    <n v="9"/>
    <n v="39"/>
    <n v="40923"/>
    <n v="22280"/>
    <n v="63203"/>
    <n v="47711"/>
    <n v="39696"/>
    <n v="87407"/>
    <n v="25316"/>
    <n v="18326"/>
    <n v="43642"/>
    <n v="4123"/>
    <n v="7284"/>
    <n v="11407"/>
    <n v="193287"/>
    <n v="48393"/>
    <n v="11407"/>
    <n v="118759"/>
    <n v="41757"/>
    <n v="90150"/>
    <n v="312046"/>
    <m/>
  </r>
  <r>
    <x v="12"/>
    <s v="Kamwenge District"/>
    <x v="62"/>
    <n v="99"/>
    <n v="146"/>
    <n v="245"/>
    <n v="24444"/>
    <n v="15246"/>
    <n v="39690"/>
    <n v="32876"/>
    <n v="16030"/>
    <n v="48906"/>
    <n v="16332"/>
    <n v="14914"/>
    <n v="31246"/>
    <n v="12581"/>
    <n v="9555"/>
    <n v="22136"/>
    <n v="99"/>
    <n v="75"/>
    <n v="174"/>
    <n v="75"/>
    <n v="14848"/>
    <n v="14923"/>
    <n v="31037"/>
    <n v="15421"/>
    <n v="46458"/>
    <n v="15914"/>
    <n v="14414"/>
    <n v="30328"/>
    <n v="12279"/>
    <n v="9292"/>
    <n v="21571"/>
    <n v="95"/>
    <n v="80"/>
    <n v="175"/>
    <n v="22636"/>
    <n v="14382"/>
    <n v="37018"/>
    <n v="15064"/>
    <n v="13762"/>
    <n v="28826"/>
    <n v="11809"/>
    <n v="8865"/>
    <n v="20674"/>
    <n v="713"/>
    <n v="2349"/>
    <n v="3062"/>
    <n v="86332"/>
    <n v="19466"/>
    <n v="3062"/>
    <n v="55891"/>
    <n v="15060"/>
    <n v="34526"/>
    <n v="142223"/>
    <m/>
  </r>
  <r>
    <x v="13"/>
    <s v="Kanungu District"/>
    <x v="63"/>
    <n v="8"/>
    <n v="8"/>
    <n v="16"/>
    <n v="10267"/>
    <n v="8108"/>
    <n v="18375"/>
    <n v="14192"/>
    <n v="8964"/>
    <n v="23156"/>
    <n v="4341"/>
    <n v="3761"/>
    <n v="8102"/>
    <n v="4285"/>
    <n v="3520"/>
    <n v="7805"/>
    <n v="11"/>
    <n v="5"/>
    <n v="16"/>
    <n v="5"/>
    <n v="7761"/>
    <n v="7766"/>
    <n v="13411"/>
    <n v="8508"/>
    <n v="21919"/>
    <n v="4192"/>
    <n v="3648"/>
    <n v="7840"/>
    <n v="4161"/>
    <n v="3409"/>
    <n v="7570"/>
    <n v="11"/>
    <n v="5"/>
    <n v="16"/>
    <n v="9995"/>
    <n v="7855"/>
    <n v="17850"/>
    <n v="4186"/>
    <n v="3673"/>
    <n v="7859"/>
    <n v="4161"/>
    <n v="3433"/>
    <n v="7594"/>
    <n v="156"/>
    <n v="516"/>
    <n v="672"/>
    <n v="33093"/>
    <n v="5114"/>
    <n v="672"/>
    <n v="24361"/>
    <n v="3769"/>
    <n v="8883"/>
    <n v="57454"/>
    <m/>
  </r>
  <r>
    <x v="7"/>
    <s v="Kapchorwa District"/>
    <x v="64"/>
    <n v="4"/>
    <n v="3"/>
    <n v="7"/>
    <n v="913"/>
    <n v="830"/>
    <n v="1743"/>
    <n v="2017"/>
    <n v="1445"/>
    <n v="3462"/>
    <n v="429"/>
    <n v="399"/>
    <n v="828"/>
    <n v="478"/>
    <n v="424"/>
    <n v="902"/>
    <n v="4"/>
    <n v="3"/>
    <n v="7"/>
    <n v="3"/>
    <n v="800"/>
    <n v="803"/>
    <n v="1860"/>
    <n v="1380"/>
    <n v="3240"/>
    <n v="405"/>
    <n v="376"/>
    <n v="781"/>
    <n v="456"/>
    <n v="411"/>
    <n v="867"/>
    <n v="4"/>
    <n v="3"/>
    <n v="7"/>
    <n v="844"/>
    <n v="793"/>
    <n v="1637"/>
    <n v="400"/>
    <n v="369"/>
    <n v="769"/>
    <n v="452"/>
    <n v="409"/>
    <n v="861"/>
    <n v="9"/>
    <n v="27"/>
    <n v="36"/>
    <n v="3841"/>
    <n v="429"/>
    <n v="36"/>
    <n v="3101"/>
    <n v="402"/>
    <n v="831"/>
    <n v="6942"/>
    <m/>
  </r>
  <r>
    <x v="4"/>
    <s v="Kapelebyong District"/>
    <x v="65"/>
    <n v="11"/>
    <n v="9"/>
    <n v="20"/>
    <n v="10159"/>
    <n v="4269"/>
    <n v="14428"/>
    <n v="12033"/>
    <n v="4024"/>
    <n v="16057"/>
    <n v="2903"/>
    <n v="2571"/>
    <n v="5474"/>
    <n v="3753"/>
    <n v="2573"/>
    <n v="6326"/>
    <n v="11"/>
    <n v="9"/>
    <n v="20"/>
    <n v="9"/>
    <n v="4257"/>
    <n v="4266"/>
    <n v="12020"/>
    <n v="4001"/>
    <n v="16021"/>
    <n v="2890"/>
    <n v="2561"/>
    <n v="5451"/>
    <n v="3734"/>
    <n v="2557"/>
    <n v="6291"/>
    <n v="11"/>
    <n v="9"/>
    <n v="20"/>
    <n v="10144"/>
    <n v="4257"/>
    <n v="14401"/>
    <n v="2891"/>
    <n v="2556"/>
    <n v="5447"/>
    <n v="3734"/>
    <n v="2557"/>
    <n v="6291"/>
    <n v="638"/>
    <n v="1133"/>
    <n v="1771"/>
    <n v="28859"/>
    <n v="7239"/>
    <n v="1771"/>
    <n v="13446"/>
    <n v="2580"/>
    <n v="9819"/>
    <n v="42305"/>
    <m/>
  </r>
  <r>
    <x v="0"/>
    <m/>
    <x v="66"/>
    <n v="356"/>
    <n v="287"/>
    <n v="643"/>
    <n v="58185"/>
    <n v="34250"/>
    <n v="92435"/>
    <n v="96868"/>
    <n v="46516"/>
    <n v="143384"/>
    <n v="114916"/>
    <n v="103483"/>
    <n v="218399"/>
    <n v="40584"/>
    <n v="32024"/>
    <n v="72608"/>
    <n v="140"/>
    <n v="129"/>
    <n v="269"/>
    <n v="129"/>
    <n v="32623"/>
    <n v="32752"/>
    <n v="88970"/>
    <n v="42640"/>
    <n v="131610"/>
    <n v="110343"/>
    <n v="99546"/>
    <n v="209889"/>
    <n v="39328"/>
    <n v="30923"/>
    <n v="70251"/>
    <n v="140"/>
    <n v="132"/>
    <n v="272"/>
    <n v="55293"/>
    <n v="32561"/>
    <n v="87854"/>
    <n v="109376"/>
    <n v="98718"/>
    <n v="208094"/>
    <n v="39059"/>
    <n v="30783"/>
    <n v="69842"/>
    <n v="2879"/>
    <n v="7301"/>
    <n v="10180"/>
    <n v="310909"/>
    <n v="126264"/>
    <n v="10180"/>
    <n v="216560"/>
    <n v="103770"/>
    <n v="230034"/>
    <n v="527469"/>
    <m/>
  </r>
  <r>
    <x v="0"/>
    <s v="Karenga District"/>
    <x v="67"/>
    <n v="5"/>
    <n v="1"/>
    <n v="6"/>
    <n v="4931"/>
    <n v="2811"/>
    <n v="7742"/>
    <n v="7468"/>
    <n v="3102"/>
    <n v="10570"/>
    <n v="5220"/>
    <n v="5244"/>
    <n v="10464"/>
    <n v="2326"/>
    <n v="1728"/>
    <n v="4054"/>
    <n v="5"/>
    <n v="1"/>
    <n v="6"/>
    <n v="1"/>
    <n v="2759"/>
    <n v="2760"/>
    <n v="7740"/>
    <n v="3031"/>
    <n v="10771"/>
    <n v="5082"/>
    <n v="5064"/>
    <n v="10146"/>
    <n v="2283"/>
    <n v="1893"/>
    <n v="4176"/>
    <n v="5"/>
    <n v="1"/>
    <n v="6"/>
    <n v="4882"/>
    <n v="2756"/>
    <n v="7638"/>
    <n v="5091"/>
    <n v="5077"/>
    <n v="10168"/>
    <n v="2291"/>
    <n v="1798"/>
    <n v="4089"/>
    <n v="252"/>
    <n v="692"/>
    <n v="944"/>
    <n v="19950"/>
    <n v="4982"/>
    <n v="944"/>
    <n v="12886"/>
    <n v="5245"/>
    <n v="10227"/>
    <n v="32836"/>
    <m/>
  </r>
  <r>
    <x v="12"/>
    <s v="Kasese District"/>
    <x v="68"/>
    <n v="112"/>
    <n v="70"/>
    <n v="182"/>
    <n v="32850"/>
    <n v="27984"/>
    <n v="60834"/>
    <n v="50210"/>
    <n v="32629"/>
    <n v="82839"/>
    <n v="15789"/>
    <n v="14368"/>
    <n v="30157"/>
    <n v="14747"/>
    <n v="12983"/>
    <n v="27730"/>
    <n v="99"/>
    <n v="58"/>
    <n v="157"/>
    <n v="58"/>
    <n v="26771"/>
    <n v="26829"/>
    <n v="46013"/>
    <n v="31676"/>
    <n v="77689"/>
    <n v="14561"/>
    <n v="13197"/>
    <n v="27758"/>
    <n v="13940"/>
    <n v="12242"/>
    <n v="26182"/>
    <n v="99"/>
    <n v="58"/>
    <n v="157"/>
    <n v="30287"/>
    <n v="26017"/>
    <n v="56304"/>
    <n v="14055"/>
    <n v="12798"/>
    <n v="26853"/>
    <n v="13433"/>
    <n v="11841"/>
    <n v="25274"/>
    <n v="665"/>
    <n v="1236"/>
    <n v="1901"/>
    <n v="113708"/>
    <n v="14862"/>
    <n v="1901"/>
    <n v="88034"/>
    <n v="14438"/>
    <n v="29300"/>
    <n v="201742"/>
    <m/>
  </r>
  <r>
    <x v="9"/>
    <s v="Kassanda District"/>
    <x v="69"/>
    <n v="13"/>
    <n v="12"/>
    <n v="25"/>
    <n v="7820"/>
    <n v="5728"/>
    <n v="13548"/>
    <n v="13257"/>
    <n v="7436"/>
    <n v="20693"/>
    <n v="6004"/>
    <n v="5449"/>
    <n v="11453"/>
    <n v="5060"/>
    <n v="4300"/>
    <n v="9360"/>
    <n v="7"/>
    <n v="6"/>
    <n v="13"/>
    <n v="6"/>
    <n v="5737"/>
    <n v="5743"/>
    <n v="12967"/>
    <n v="7307"/>
    <n v="20274"/>
    <n v="5715"/>
    <n v="5335"/>
    <n v="11050"/>
    <n v="4960"/>
    <n v="4271"/>
    <n v="9231"/>
    <n v="7"/>
    <n v="6"/>
    <n v="13"/>
    <n v="7338"/>
    <n v="5523"/>
    <n v="12861"/>
    <n v="5563"/>
    <n v="5167"/>
    <n v="10730"/>
    <n v="4745"/>
    <n v="4098"/>
    <n v="8843"/>
    <n v="685"/>
    <n v="1964"/>
    <n v="2649"/>
    <n v="32154"/>
    <n v="7613"/>
    <n v="2649"/>
    <n v="22925"/>
    <n v="5461"/>
    <n v="13074"/>
    <n v="55079"/>
    <m/>
  </r>
  <r>
    <x v="4"/>
    <s v="Katakwi District"/>
    <x v="70"/>
    <n v="7"/>
    <n v="4"/>
    <n v="11"/>
    <n v="26263"/>
    <n v="13275"/>
    <n v="39538"/>
    <n v="28535"/>
    <n v="12909"/>
    <n v="41444"/>
    <n v="15045"/>
    <n v="13699"/>
    <n v="28744"/>
    <n v="13571"/>
    <n v="10264"/>
    <n v="23835"/>
    <n v="7"/>
    <n v="4"/>
    <n v="11"/>
    <n v="4"/>
    <n v="13261"/>
    <n v="13265"/>
    <n v="28499"/>
    <n v="12793"/>
    <n v="41292"/>
    <n v="15038"/>
    <n v="13693"/>
    <n v="28731"/>
    <n v="13558"/>
    <n v="10246"/>
    <n v="23804"/>
    <n v="7"/>
    <n v="4"/>
    <n v="11"/>
    <n v="25727"/>
    <n v="13062"/>
    <n v="38789"/>
    <n v="14454"/>
    <n v="13151"/>
    <n v="27605"/>
    <n v="13241"/>
    <n v="10396"/>
    <n v="23637"/>
    <n v="2186"/>
    <n v="4990"/>
    <n v="7176"/>
    <n v="83421"/>
    <n v="15688"/>
    <n v="7176"/>
    <n v="50151"/>
    <n v="13703"/>
    <n v="29391"/>
    <n v="133572"/>
    <m/>
  </r>
  <r>
    <x v="9"/>
    <s v="Kayunga District"/>
    <x v="71"/>
    <n v="16"/>
    <n v="19"/>
    <n v="35"/>
    <n v="14895"/>
    <n v="9052"/>
    <n v="23947"/>
    <n v="22324"/>
    <n v="11875"/>
    <n v="34199"/>
    <n v="12079"/>
    <n v="11362"/>
    <n v="23441"/>
    <n v="8105"/>
    <n v="6515"/>
    <n v="14620"/>
    <n v="16"/>
    <n v="39"/>
    <n v="55"/>
    <n v="39"/>
    <n v="8985"/>
    <n v="9024"/>
    <n v="22190"/>
    <n v="11839"/>
    <n v="34029"/>
    <n v="11958"/>
    <n v="11266"/>
    <n v="23224"/>
    <n v="8039"/>
    <n v="6457"/>
    <n v="14496"/>
    <n v="16"/>
    <n v="18"/>
    <n v="34"/>
    <n v="14617"/>
    <n v="8858"/>
    <n v="23475"/>
    <n v="11770"/>
    <n v="11136"/>
    <n v="22906"/>
    <n v="7927"/>
    <n v="6394"/>
    <n v="14321"/>
    <n v="1156"/>
    <n v="2546"/>
    <n v="3702"/>
    <n v="57419"/>
    <n v="23295"/>
    <n v="3702"/>
    <n v="38823"/>
    <n v="11381"/>
    <n v="34676"/>
    <n v="96242"/>
    <m/>
  </r>
  <r>
    <x v="5"/>
    <s v="Kazo District"/>
    <x v="72"/>
    <n v="49"/>
    <n v="38"/>
    <n v="87"/>
    <n v="10388"/>
    <n v="7994"/>
    <n v="18382"/>
    <n v="13221"/>
    <n v="7927"/>
    <n v="21148"/>
    <n v="3095"/>
    <n v="2785"/>
    <n v="5880"/>
    <n v="4858"/>
    <n v="4032"/>
    <n v="8890"/>
    <n v="38"/>
    <n v="28"/>
    <n v="66"/>
    <n v="28"/>
    <n v="7719"/>
    <n v="7747"/>
    <n v="12137"/>
    <n v="7513"/>
    <n v="19650"/>
    <n v="2911"/>
    <n v="2635"/>
    <n v="5546"/>
    <n v="4630"/>
    <n v="3856"/>
    <n v="8486"/>
    <n v="32"/>
    <n v="23"/>
    <n v="55"/>
    <n v="9545"/>
    <n v="7394"/>
    <n v="16939"/>
    <n v="2783"/>
    <n v="2522"/>
    <n v="5305"/>
    <n v="4446"/>
    <n v="3700"/>
    <n v="8146"/>
    <n v="147"/>
    <n v="721"/>
    <n v="868"/>
    <n v="31611"/>
    <n v="3103"/>
    <n v="868"/>
    <n v="22776"/>
    <n v="2823"/>
    <n v="5926"/>
    <n v="54387"/>
    <m/>
  </r>
  <r>
    <x v="11"/>
    <s v="Kibaale District"/>
    <x v="73"/>
    <n v="25"/>
    <n v="19"/>
    <n v="44"/>
    <n v="4076"/>
    <n v="2685"/>
    <n v="6761"/>
    <n v="6224"/>
    <n v="3755"/>
    <n v="9979"/>
    <n v="3287"/>
    <n v="3017"/>
    <n v="6304"/>
    <n v="1949"/>
    <n v="1596"/>
    <n v="3545"/>
    <n v="14"/>
    <n v="8"/>
    <n v="22"/>
    <n v="8"/>
    <n v="2450"/>
    <n v="2458"/>
    <n v="5692"/>
    <n v="3316"/>
    <n v="9008"/>
    <n v="3094"/>
    <n v="2853"/>
    <n v="5947"/>
    <n v="1788"/>
    <n v="1445"/>
    <n v="3233"/>
    <n v="15"/>
    <n v="9"/>
    <n v="24"/>
    <n v="3777"/>
    <n v="2419"/>
    <n v="6196"/>
    <n v="3047"/>
    <n v="2750"/>
    <n v="5797"/>
    <n v="1785"/>
    <n v="1428"/>
    <n v="3213"/>
    <n v="433"/>
    <n v="1168"/>
    <n v="1601"/>
    <n v="15561"/>
    <n v="5117"/>
    <n v="1601"/>
    <n v="11072"/>
    <n v="3036"/>
    <n v="8153"/>
    <n v="26633"/>
    <m/>
  </r>
  <r>
    <x v="9"/>
    <s v="Kiboga District"/>
    <x v="74"/>
    <n v="1"/>
    <n v="5"/>
    <n v="6"/>
    <n v="6139"/>
    <n v="12661"/>
    <n v="18800"/>
    <n v="10088"/>
    <n v="6987"/>
    <n v="17075"/>
    <n v="4347"/>
    <n v="4339"/>
    <n v="8686"/>
    <n v="3609"/>
    <n v="3318"/>
    <n v="6927"/>
    <n v="1"/>
    <n v="5"/>
    <n v="6"/>
    <n v="5"/>
    <n v="5343"/>
    <n v="5348"/>
    <n v="9624"/>
    <n v="6693"/>
    <n v="16317"/>
    <n v="4116"/>
    <n v="4003"/>
    <n v="8119"/>
    <n v="3528"/>
    <n v="3241"/>
    <n v="6769"/>
    <n v="1"/>
    <n v="5"/>
    <n v="6"/>
    <n v="5928"/>
    <n v="5186"/>
    <n v="11114"/>
    <n v="4048"/>
    <n v="3961"/>
    <n v="8009"/>
    <n v="3487"/>
    <n v="3168"/>
    <n v="6655"/>
    <n v="182"/>
    <n v="569"/>
    <n v="751"/>
    <n v="24184"/>
    <n v="5579"/>
    <n v="751"/>
    <n v="27310"/>
    <n v="4344"/>
    <n v="9923"/>
    <n v="51494"/>
    <m/>
  </r>
  <r>
    <x v="6"/>
    <s v="Kibuku District"/>
    <x v="75"/>
    <n v="11"/>
    <n v="8"/>
    <n v="19"/>
    <n v="17881"/>
    <n v="8034"/>
    <n v="25915"/>
    <n v="25790"/>
    <n v="6332"/>
    <n v="32122"/>
    <n v="20530"/>
    <n v="17616"/>
    <n v="38146"/>
    <n v="15276"/>
    <n v="11754"/>
    <n v="27030"/>
    <n v="6"/>
    <n v="7"/>
    <n v="13"/>
    <n v="7"/>
    <n v="7901"/>
    <n v="7908"/>
    <n v="25612"/>
    <n v="6203"/>
    <n v="31815"/>
    <n v="20353"/>
    <n v="17538"/>
    <n v="37891"/>
    <n v="15144"/>
    <n v="11629"/>
    <n v="26773"/>
    <n v="6"/>
    <n v="7"/>
    <n v="13"/>
    <n v="17663"/>
    <n v="7913"/>
    <n v="25576"/>
    <n v="20353"/>
    <n v="17571"/>
    <n v="37924"/>
    <n v="15122"/>
    <n v="11608"/>
    <n v="26730"/>
    <n v="804"/>
    <n v="1693"/>
    <n v="2497"/>
    <n v="79488"/>
    <n v="2343"/>
    <n v="2497"/>
    <n v="43744"/>
    <n v="17624"/>
    <n v="19967"/>
    <n v="123232"/>
    <m/>
  </r>
  <r>
    <x v="13"/>
    <m/>
    <x v="76"/>
    <n v="13"/>
    <n v="11"/>
    <n v="24"/>
    <n v="19288"/>
    <n v="15942"/>
    <n v="35230"/>
    <n v="29039"/>
    <n v="21666"/>
    <n v="50705"/>
    <n v="8689"/>
    <n v="7795"/>
    <n v="16484"/>
    <n v="8115"/>
    <n v="6865"/>
    <n v="14980"/>
    <n v="15"/>
    <n v="23"/>
    <n v="38"/>
    <n v="23"/>
    <n v="15306"/>
    <n v="15329"/>
    <n v="26805"/>
    <n v="20551"/>
    <n v="47356"/>
    <n v="8125"/>
    <n v="7292"/>
    <n v="15417"/>
    <n v="7794"/>
    <n v="6604"/>
    <n v="14398"/>
    <n v="15"/>
    <n v="7"/>
    <n v="22"/>
    <n v="18373"/>
    <n v="15220"/>
    <n v="33593"/>
    <n v="8006"/>
    <n v="7240"/>
    <n v="15246"/>
    <n v="7688"/>
    <n v="6544"/>
    <n v="14232"/>
    <n v="285"/>
    <n v="1020"/>
    <n v="1305"/>
    <n v="65144"/>
    <n v="10435"/>
    <n v="1305"/>
    <n v="52279"/>
    <n v="7806"/>
    <n v="18241"/>
    <n v="117423"/>
    <m/>
  </r>
  <r>
    <x v="11"/>
    <s v="Kikuube District"/>
    <x v="77"/>
    <n v="62"/>
    <n v="58"/>
    <n v="120"/>
    <n v="22353"/>
    <n v="12354"/>
    <n v="34707"/>
    <n v="29327"/>
    <n v="14253"/>
    <n v="43580"/>
    <n v="22792"/>
    <n v="19192"/>
    <n v="41984"/>
    <n v="16077"/>
    <n v="9477"/>
    <n v="25554"/>
    <n v="55"/>
    <n v="57"/>
    <n v="112"/>
    <n v="57"/>
    <n v="11641"/>
    <n v="11698"/>
    <n v="27617"/>
    <n v="12844"/>
    <n v="40461"/>
    <n v="18931"/>
    <n v="17965"/>
    <n v="36896"/>
    <n v="10763"/>
    <n v="8887"/>
    <n v="19650"/>
    <n v="67"/>
    <n v="58"/>
    <n v="125"/>
    <n v="21376"/>
    <n v="45502"/>
    <n v="66878"/>
    <n v="19632"/>
    <n v="18604"/>
    <n v="38236"/>
    <n v="11310"/>
    <n v="9400"/>
    <n v="20710"/>
    <n v="1247"/>
    <n v="3321"/>
    <n v="4568"/>
    <n v="90611"/>
    <n v="19926"/>
    <n v="4568"/>
    <n v="55334"/>
    <n v="19250"/>
    <n v="39176"/>
    <n v="145945"/>
    <m/>
  </r>
  <r>
    <x v="5"/>
    <s v="Kiruhura District"/>
    <x v="78"/>
    <n v="0"/>
    <n v="0"/>
    <n v="0"/>
    <n v="4365"/>
    <n v="4222"/>
    <n v="8587"/>
    <n v="6052"/>
    <n v="4458"/>
    <n v="10510"/>
    <n v="1694"/>
    <n v="1782"/>
    <n v="3476"/>
    <n v="2083"/>
    <n v="2089"/>
    <n v="4172"/>
    <n v="0"/>
    <n v="0"/>
    <n v="0"/>
    <n v="0"/>
    <n v="4222"/>
    <n v="4222"/>
    <n v="6052"/>
    <n v="4452"/>
    <n v="10504"/>
    <n v="1692"/>
    <n v="1776"/>
    <n v="3468"/>
    <n v="2083"/>
    <n v="2089"/>
    <n v="4172"/>
    <n v="2"/>
    <n v="2"/>
    <n v="4"/>
    <n v="4361"/>
    <n v="4218"/>
    <n v="8579"/>
    <n v="1681"/>
    <n v="1759"/>
    <n v="3440"/>
    <n v="2072"/>
    <n v="2079"/>
    <n v="4151"/>
    <n v="50"/>
    <n v="259"/>
    <n v="309"/>
    <n v="14194"/>
    <n v="1572"/>
    <n v="309"/>
    <n v="12551"/>
    <n v="1782"/>
    <n v="3354"/>
    <n v="26745"/>
    <m/>
  </r>
  <r>
    <x v="11"/>
    <s v="Kiryandongo District"/>
    <x v="79"/>
    <n v="69"/>
    <n v="15"/>
    <n v="84"/>
    <n v="12908"/>
    <n v="9509"/>
    <n v="22417"/>
    <n v="13449"/>
    <n v="6569"/>
    <n v="20018"/>
    <n v="10613"/>
    <n v="9268"/>
    <n v="19881"/>
    <n v="6414"/>
    <n v="5215"/>
    <n v="11629"/>
    <n v="14"/>
    <n v="12"/>
    <n v="26"/>
    <n v="12"/>
    <n v="9254"/>
    <n v="9266"/>
    <n v="12902"/>
    <n v="6240"/>
    <n v="19142"/>
    <n v="9686"/>
    <n v="8837"/>
    <n v="18523"/>
    <n v="6129"/>
    <n v="4983"/>
    <n v="11112"/>
    <n v="15"/>
    <n v="12"/>
    <n v="27"/>
    <n v="12046"/>
    <n v="8970"/>
    <n v="21016"/>
    <n v="9486"/>
    <n v="8803"/>
    <n v="18289"/>
    <n v="6228"/>
    <n v="5104"/>
    <n v="11332"/>
    <n v="1318"/>
    <n v="2531"/>
    <n v="3849"/>
    <n v="43453"/>
    <n v="16863"/>
    <n v="3849"/>
    <n v="30576"/>
    <n v="9283"/>
    <n v="26146"/>
    <n v="74029"/>
    <m/>
  </r>
  <r>
    <x v="13"/>
    <s v="Kisoro District"/>
    <x v="80"/>
    <n v="1"/>
    <n v="1"/>
    <n v="2"/>
    <n v="517"/>
    <n v="605"/>
    <n v="1122"/>
    <n v="1718"/>
    <n v="1751"/>
    <n v="3469"/>
    <n v="430"/>
    <n v="405"/>
    <n v="835"/>
    <n v="254"/>
    <n v="213"/>
    <n v="467"/>
    <n v="1"/>
    <n v="0"/>
    <n v="1"/>
    <n v="0"/>
    <n v="532"/>
    <n v="532"/>
    <n v="1336"/>
    <n v="1554"/>
    <n v="2890"/>
    <n v="269"/>
    <n v="265"/>
    <n v="534"/>
    <n v="218"/>
    <n v="187"/>
    <n v="405"/>
    <n v="1"/>
    <n v="0"/>
    <n v="1"/>
    <n v="404"/>
    <n v="523"/>
    <n v="927"/>
    <n v="267"/>
    <n v="262"/>
    <n v="529"/>
    <n v="216"/>
    <n v="183"/>
    <n v="399"/>
    <n v="2"/>
    <n v="23"/>
    <n v="25"/>
    <n v="2920"/>
    <n v="987"/>
    <n v="25"/>
    <n v="2975"/>
    <n v="406"/>
    <n v="1393"/>
    <n v="5895"/>
    <m/>
  </r>
  <r>
    <x v="12"/>
    <s v="Kitagwenda District"/>
    <x v="81"/>
    <n v="1"/>
    <n v="1"/>
    <n v="2"/>
    <n v="5922"/>
    <n v="4203"/>
    <n v="10125"/>
    <n v="8784"/>
    <n v="4813"/>
    <n v="13597"/>
    <n v="3068"/>
    <n v="2454"/>
    <n v="5522"/>
    <n v="2106"/>
    <n v="1828"/>
    <n v="3934"/>
    <n v="1"/>
    <n v="1"/>
    <n v="2"/>
    <n v="1"/>
    <n v="4071"/>
    <n v="4072"/>
    <n v="8349"/>
    <n v="4579"/>
    <n v="12928"/>
    <n v="2987"/>
    <n v="2386"/>
    <n v="5373"/>
    <n v="2029"/>
    <n v="1788"/>
    <n v="3817"/>
    <n v="1"/>
    <n v="1"/>
    <n v="2"/>
    <n v="5670"/>
    <n v="4035"/>
    <n v="9705"/>
    <n v="2974"/>
    <n v="2375"/>
    <n v="5349"/>
    <n v="2007"/>
    <n v="1772"/>
    <n v="3779"/>
    <n v="321"/>
    <n v="764"/>
    <n v="1085"/>
    <n v="19881"/>
    <n v="4382"/>
    <n v="1085"/>
    <n v="13299"/>
    <n v="2455"/>
    <n v="6837"/>
    <n v="33180"/>
    <m/>
  </r>
  <r>
    <x v="1"/>
    <s v="Kitgum District"/>
    <x v="82"/>
    <n v="36"/>
    <n v="24"/>
    <n v="60"/>
    <n v="26680"/>
    <n v="14109"/>
    <n v="40789"/>
    <n v="24974"/>
    <n v="8931"/>
    <n v="33905"/>
    <n v="15799"/>
    <n v="15589"/>
    <n v="31388"/>
    <n v="12018"/>
    <n v="9612"/>
    <n v="21630"/>
    <n v="31"/>
    <n v="17"/>
    <n v="48"/>
    <n v="17"/>
    <n v="13561"/>
    <n v="13578"/>
    <n v="23195"/>
    <n v="8455"/>
    <n v="31650"/>
    <n v="15022"/>
    <n v="14859"/>
    <n v="29881"/>
    <n v="11539"/>
    <n v="9161"/>
    <n v="20700"/>
    <n v="25"/>
    <n v="17"/>
    <n v="42"/>
    <n v="25331"/>
    <n v="13445"/>
    <n v="38776"/>
    <n v="14999"/>
    <n v="14819"/>
    <n v="29818"/>
    <n v="11461"/>
    <n v="9150"/>
    <n v="20611"/>
    <n v="1041"/>
    <n v="1691"/>
    <n v="2732"/>
    <n v="79507"/>
    <n v="26012"/>
    <n v="2732"/>
    <n v="48265"/>
    <n v="15613"/>
    <n v="41625"/>
    <n v="127772"/>
    <m/>
  </r>
  <r>
    <x v="2"/>
    <s v="Koboko District"/>
    <x v="83"/>
    <n v="186"/>
    <n v="74"/>
    <n v="260"/>
    <n v="22003"/>
    <n v="11099"/>
    <n v="33102"/>
    <n v="28895"/>
    <n v="9770"/>
    <n v="38665"/>
    <n v="18046"/>
    <n v="15741"/>
    <n v="33787"/>
    <n v="13137"/>
    <n v="9513"/>
    <n v="22650"/>
    <n v="49"/>
    <n v="47"/>
    <n v="96"/>
    <n v="47"/>
    <n v="9821"/>
    <n v="9868"/>
    <n v="24202"/>
    <n v="8160"/>
    <n v="32362"/>
    <n v="15850"/>
    <n v="13462"/>
    <n v="29312"/>
    <n v="11600"/>
    <n v="8315"/>
    <n v="19915"/>
    <n v="29"/>
    <n v="29"/>
    <n v="58"/>
    <n v="20446"/>
    <n v="10181"/>
    <n v="30627"/>
    <n v="16775"/>
    <n v="14475"/>
    <n v="31250"/>
    <n v="12067"/>
    <n v="8762"/>
    <n v="20829"/>
    <n v="987"/>
    <n v="2294"/>
    <n v="3281"/>
    <n v="82267"/>
    <n v="22764"/>
    <n v="3281"/>
    <n v="46197"/>
    <n v="15815"/>
    <n v="38579"/>
    <n v="128464"/>
    <m/>
  </r>
  <r>
    <x v="3"/>
    <s v="Kole District"/>
    <x v="84"/>
    <n v="5"/>
    <n v="8"/>
    <n v="13"/>
    <n v="14158"/>
    <n v="5978"/>
    <n v="20136"/>
    <n v="19316"/>
    <n v="7020"/>
    <n v="26336"/>
    <n v="10717"/>
    <n v="9706"/>
    <n v="20423"/>
    <n v="5803"/>
    <n v="4079"/>
    <n v="9882"/>
    <n v="5"/>
    <n v="7"/>
    <n v="12"/>
    <n v="7"/>
    <n v="5966"/>
    <n v="5973"/>
    <n v="19248"/>
    <n v="6992"/>
    <n v="26240"/>
    <n v="10696"/>
    <n v="9668"/>
    <n v="20364"/>
    <n v="5788"/>
    <n v="4063"/>
    <n v="9851"/>
    <n v="5"/>
    <n v="7"/>
    <n v="12"/>
    <n v="14141"/>
    <n v="5966"/>
    <n v="20107"/>
    <n v="10695"/>
    <n v="9667"/>
    <n v="20362"/>
    <n v="5787"/>
    <n v="4063"/>
    <n v="9850"/>
    <n v="1969"/>
    <n v="4340"/>
    <n v="6309"/>
    <n v="49999"/>
    <n v="14756"/>
    <n v="6309"/>
    <n v="26791"/>
    <n v="9714"/>
    <n v="24470"/>
    <n v="76790"/>
    <m/>
  </r>
  <r>
    <x v="0"/>
    <s v="Kotido District"/>
    <x v="85"/>
    <n v="25"/>
    <n v="31"/>
    <n v="56"/>
    <n v="7818"/>
    <n v="4804"/>
    <n v="12622"/>
    <n v="16944"/>
    <n v="8729"/>
    <n v="25673"/>
    <n v="19011"/>
    <n v="17562"/>
    <n v="36573"/>
    <n v="6466"/>
    <n v="4903"/>
    <n v="11369"/>
    <n v="24"/>
    <n v="30"/>
    <n v="54"/>
    <n v="30"/>
    <n v="4452"/>
    <n v="4482"/>
    <n v="15600"/>
    <n v="7942"/>
    <n v="23542"/>
    <n v="18386"/>
    <n v="16996"/>
    <n v="35382"/>
    <n v="6114"/>
    <n v="4591"/>
    <n v="10705"/>
    <n v="25"/>
    <n v="31"/>
    <n v="56"/>
    <n v="7347"/>
    <n v="4498"/>
    <n v="11845"/>
    <n v="18451"/>
    <n v="17003"/>
    <n v="35454"/>
    <n v="6181"/>
    <n v="4619"/>
    <n v="10800"/>
    <n v="296"/>
    <n v="1041"/>
    <n v="1337"/>
    <n v="50264"/>
    <n v="27270"/>
    <n v="1337"/>
    <n v="36029"/>
    <n v="17593"/>
    <n v="44863"/>
    <n v="86293"/>
    <m/>
  </r>
  <r>
    <x v="4"/>
    <s v="Kumi District"/>
    <x v="86"/>
    <n v="6"/>
    <n v="20"/>
    <n v="26"/>
    <n v="21188"/>
    <n v="11214"/>
    <n v="32402"/>
    <n v="30958"/>
    <n v="15121"/>
    <n v="46079"/>
    <n v="12691"/>
    <n v="11590"/>
    <n v="24281"/>
    <n v="10682"/>
    <n v="8527"/>
    <n v="19209"/>
    <n v="6"/>
    <n v="11"/>
    <n v="17"/>
    <n v="11"/>
    <n v="11113"/>
    <n v="11124"/>
    <n v="30402"/>
    <n v="14938"/>
    <n v="45340"/>
    <n v="12509"/>
    <n v="11491"/>
    <n v="24000"/>
    <n v="10608"/>
    <n v="8406"/>
    <n v="19014"/>
    <n v="5"/>
    <n v="11"/>
    <n v="16"/>
    <n v="20957"/>
    <n v="11081"/>
    <n v="32038"/>
    <n v="12493"/>
    <n v="11475"/>
    <n v="23968"/>
    <n v="10565"/>
    <n v="8405"/>
    <n v="18970"/>
    <n v="1117"/>
    <n v="2007"/>
    <n v="3124"/>
    <n v="75525"/>
    <n v="18965"/>
    <n v="3124"/>
    <n v="46472"/>
    <n v="11610"/>
    <n v="30575"/>
    <n v="121997"/>
    <m/>
  </r>
  <r>
    <x v="3"/>
    <s v="Kwania District"/>
    <x v="87"/>
    <n v="30"/>
    <n v="24"/>
    <n v="54"/>
    <n v="11987"/>
    <n v="5175"/>
    <n v="17162"/>
    <n v="14948"/>
    <n v="6577"/>
    <n v="21525"/>
    <n v="6868"/>
    <n v="5846"/>
    <n v="12714"/>
    <n v="5160"/>
    <n v="3673"/>
    <n v="8833"/>
    <n v="28"/>
    <n v="22"/>
    <n v="50"/>
    <n v="22"/>
    <n v="5013"/>
    <n v="5035"/>
    <n v="14168"/>
    <n v="6357"/>
    <n v="20525"/>
    <n v="6564"/>
    <n v="5595"/>
    <n v="12159"/>
    <n v="5027"/>
    <n v="3597"/>
    <n v="8624"/>
    <n v="28"/>
    <n v="22"/>
    <n v="50"/>
    <n v="11561"/>
    <n v="5011"/>
    <n v="16572"/>
    <n v="6562"/>
    <n v="5594"/>
    <n v="12156"/>
    <n v="5026"/>
    <n v="3597"/>
    <n v="8623"/>
    <n v="599"/>
    <n v="1126"/>
    <n v="1725"/>
    <n v="38993"/>
    <n v="14555"/>
    <n v="1725"/>
    <n v="21295"/>
    <n v="5870"/>
    <n v="20425"/>
    <n v="60288"/>
    <m/>
  </r>
  <r>
    <x v="7"/>
    <s v="Kween District"/>
    <x v="88"/>
    <n v="5"/>
    <n v="2"/>
    <n v="7"/>
    <n v="2220"/>
    <n v="2251"/>
    <n v="4471"/>
    <n v="4548"/>
    <n v="3411"/>
    <n v="7959"/>
    <n v="811"/>
    <n v="715"/>
    <n v="1526"/>
    <n v="921"/>
    <n v="820"/>
    <n v="1741"/>
    <n v="4"/>
    <n v="2"/>
    <n v="6"/>
    <n v="2"/>
    <n v="2068"/>
    <n v="2070"/>
    <n v="3616"/>
    <n v="3011"/>
    <n v="6627"/>
    <n v="617"/>
    <n v="545"/>
    <n v="1162"/>
    <n v="792"/>
    <n v="747"/>
    <n v="1539"/>
    <n v="4"/>
    <n v="2"/>
    <n v="6"/>
    <n v="1858"/>
    <n v="2027"/>
    <n v="3885"/>
    <n v="595"/>
    <n v="524"/>
    <n v="1119"/>
    <n v="772"/>
    <n v="730"/>
    <n v="1502"/>
    <n v="22"/>
    <n v="83"/>
    <n v="105"/>
    <n v="8505"/>
    <n v="619"/>
    <n v="105"/>
    <n v="7199"/>
    <n v="717"/>
    <n v="1336"/>
    <n v="15704"/>
    <m/>
  </r>
  <r>
    <x v="9"/>
    <s v="Kyankwanzi District"/>
    <x v="89"/>
    <n v="11"/>
    <n v="7"/>
    <n v="18"/>
    <n v="5878"/>
    <n v="3820"/>
    <n v="9698"/>
    <n v="10539"/>
    <n v="5337"/>
    <n v="15876"/>
    <n v="4434"/>
    <n v="4304"/>
    <n v="8738"/>
    <n v="3353"/>
    <n v="2920"/>
    <n v="6273"/>
    <n v="9"/>
    <n v="5"/>
    <n v="14"/>
    <n v="5"/>
    <n v="3516"/>
    <n v="3521"/>
    <n v="8316"/>
    <n v="6388"/>
    <n v="14704"/>
    <n v="3997"/>
    <n v="3902"/>
    <n v="7899"/>
    <n v="3075"/>
    <n v="2686"/>
    <n v="5761"/>
    <n v="9"/>
    <n v="5"/>
    <n v="14"/>
    <n v="5069"/>
    <n v="3380"/>
    <n v="8449"/>
    <n v="3803"/>
    <n v="3715"/>
    <n v="7518"/>
    <n v="2986"/>
    <n v="2564"/>
    <n v="5550"/>
    <n v="1608"/>
    <n v="1067"/>
    <n v="2675"/>
    <n v="24215"/>
    <n v="4716"/>
    <n v="2675"/>
    <n v="16388"/>
    <n v="4311"/>
    <n v="9027"/>
    <n v="40603"/>
    <m/>
  </r>
  <r>
    <x v="12"/>
    <s v="Kyegegwa District"/>
    <x v="90"/>
    <n v="81"/>
    <n v="22"/>
    <n v="103"/>
    <n v="14159"/>
    <n v="10395"/>
    <n v="24554"/>
    <n v="24286"/>
    <n v="14256"/>
    <n v="38542"/>
    <n v="10472"/>
    <n v="9456"/>
    <n v="19928"/>
    <n v="8638"/>
    <n v="7654"/>
    <n v="16292"/>
    <n v="66"/>
    <n v="16"/>
    <n v="82"/>
    <n v="16"/>
    <n v="9327"/>
    <n v="9343"/>
    <n v="21914"/>
    <n v="13057"/>
    <n v="34971"/>
    <n v="9343"/>
    <n v="8793"/>
    <n v="18136"/>
    <n v="7872"/>
    <n v="6955"/>
    <n v="14827"/>
    <n v="66"/>
    <n v="16"/>
    <n v="82"/>
    <n v="13392"/>
    <n v="9972"/>
    <n v="23364"/>
    <n v="9944"/>
    <n v="9045"/>
    <n v="18989"/>
    <n v="8255"/>
    <n v="7219"/>
    <n v="15474"/>
    <n v="750"/>
    <n v="2081"/>
    <n v="2831"/>
    <n v="57636"/>
    <n v="20334"/>
    <n v="2831"/>
    <n v="41783"/>
    <n v="9478"/>
    <n v="29812"/>
    <n v="99419"/>
    <m/>
  </r>
  <r>
    <x v="12"/>
    <s v="Kyenjojo District"/>
    <x v="91"/>
    <n v="65"/>
    <n v="36"/>
    <n v="101"/>
    <n v="13877"/>
    <n v="9321"/>
    <n v="23198"/>
    <n v="19859"/>
    <n v="12487"/>
    <n v="32346"/>
    <n v="8516"/>
    <n v="8008"/>
    <n v="16524"/>
    <n v="6223"/>
    <n v="5385"/>
    <n v="11608"/>
    <n v="35"/>
    <n v="29"/>
    <n v="64"/>
    <n v="29"/>
    <n v="8844"/>
    <n v="8873"/>
    <n v="17634"/>
    <n v="11359"/>
    <n v="28993"/>
    <n v="7909"/>
    <n v="7355"/>
    <n v="15264"/>
    <n v="5865"/>
    <n v="5070"/>
    <n v="10935"/>
    <n v="31"/>
    <n v="28"/>
    <n v="59"/>
    <n v="12940"/>
    <n v="8876"/>
    <n v="21816"/>
    <n v="7911"/>
    <n v="7347"/>
    <n v="15258"/>
    <n v="5901"/>
    <n v="5100"/>
    <n v="11001"/>
    <n v="415"/>
    <n v="856"/>
    <n v="1271"/>
    <n v="48540"/>
    <n v="8548"/>
    <n v="1271"/>
    <n v="35237"/>
    <n v="8044"/>
    <n v="16592"/>
    <n v="83777"/>
    <m/>
  </r>
  <r>
    <x v="10"/>
    <s v="Kyotera District"/>
    <x v="92"/>
    <n v="12"/>
    <n v="8"/>
    <n v="20"/>
    <n v="13021"/>
    <n v="11211"/>
    <n v="24232"/>
    <n v="18309"/>
    <n v="11113"/>
    <n v="29422"/>
    <n v="6042"/>
    <n v="5938"/>
    <n v="11980"/>
    <n v="6828"/>
    <n v="6342"/>
    <n v="13170"/>
    <n v="12"/>
    <n v="8"/>
    <n v="20"/>
    <n v="8"/>
    <n v="11211"/>
    <n v="11219"/>
    <n v="18309"/>
    <n v="11113"/>
    <n v="29422"/>
    <n v="6042"/>
    <n v="5938"/>
    <n v="11980"/>
    <n v="6828"/>
    <n v="6342"/>
    <n v="13170"/>
    <n v="12"/>
    <n v="8"/>
    <n v="20"/>
    <n v="13021"/>
    <n v="11211"/>
    <n v="24232"/>
    <n v="6042"/>
    <n v="5938"/>
    <n v="11980"/>
    <n v="6828"/>
    <n v="6342"/>
    <n v="13170"/>
    <n v="228"/>
    <n v="658"/>
    <n v="886"/>
    <n v="44212"/>
    <n v="8896"/>
    <n v="886"/>
    <n v="34612"/>
    <n v="5946"/>
    <n v="14842"/>
    <n v="78824"/>
    <m/>
  </r>
  <r>
    <x v="1"/>
    <s v="Lamwo District"/>
    <x v="93"/>
    <n v="25"/>
    <n v="22"/>
    <n v="47"/>
    <n v="43426"/>
    <n v="28582"/>
    <n v="72008"/>
    <n v="27793"/>
    <n v="10158"/>
    <n v="37951"/>
    <n v="19376"/>
    <n v="18936"/>
    <n v="38312"/>
    <n v="19503"/>
    <n v="16514"/>
    <n v="36017"/>
    <n v="24"/>
    <n v="18"/>
    <n v="42"/>
    <n v="18"/>
    <n v="28293"/>
    <n v="28311"/>
    <n v="27235"/>
    <n v="10040"/>
    <n v="37275"/>
    <n v="19163"/>
    <n v="18763"/>
    <n v="37926"/>
    <n v="19308"/>
    <n v="16402"/>
    <n v="35710"/>
    <n v="24"/>
    <n v="18"/>
    <n v="42"/>
    <n v="42097"/>
    <n v="28178"/>
    <n v="70275"/>
    <n v="18988"/>
    <n v="18688"/>
    <n v="37676"/>
    <n v="19296"/>
    <n v="16364"/>
    <n v="35660"/>
    <n v="875"/>
    <n v="1932"/>
    <n v="2807"/>
    <n v="110123"/>
    <n v="27114"/>
    <n v="2807"/>
    <n v="74212"/>
    <n v="18958"/>
    <n v="46072"/>
    <n v="184335"/>
    <m/>
  </r>
  <r>
    <x v="3"/>
    <m/>
    <x v="94"/>
    <n v="257"/>
    <n v="291"/>
    <n v="548"/>
    <n v="148392"/>
    <n v="69358"/>
    <n v="217750"/>
    <n v="196748"/>
    <n v="73721"/>
    <n v="270469"/>
    <n v="98787"/>
    <n v="88889"/>
    <n v="187676"/>
    <n v="73764"/>
    <n v="56505"/>
    <n v="130269"/>
    <n v="247"/>
    <n v="200"/>
    <n v="447"/>
    <n v="200"/>
    <n v="68055"/>
    <n v="68255"/>
    <n v="190809"/>
    <n v="71438"/>
    <n v="262247"/>
    <n v="96838"/>
    <n v="87032"/>
    <n v="183870"/>
    <n v="72517"/>
    <n v="55505"/>
    <n v="128022"/>
    <n v="245"/>
    <n v="199"/>
    <n v="444"/>
    <n v="144131"/>
    <n v="67317"/>
    <n v="211448"/>
    <n v="95831"/>
    <n v="85933"/>
    <n v="181764"/>
    <n v="71703"/>
    <n v="54798"/>
    <n v="126501"/>
    <n v="10429"/>
    <n v="20120"/>
    <n v="30549"/>
    <n v="517948"/>
    <n v="109455"/>
    <n v="30549"/>
    <n v="288764"/>
    <n v="89180"/>
    <n v="198635"/>
    <n v="806712"/>
    <m/>
  </r>
  <r>
    <x v="3"/>
    <s v="Lira City"/>
    <x v="95"/>
    <n v="19"/>
    <n v="14"/>
    <n v="33"/>
    <n v="6822"/>
    <n v="3698"/>
    <n v="10520"/>
    <n v="13184"/>
    <n v="5863"/>
    <n v="19047"/>
    <n v="5847"/>
    <n v="5631"/>
    <n v="11478"/>
    <n v="3738"/>
    <n v="3017"/>
    <n v="6755"/>
    <n v="19"/>
    <n v="13"/>
    <n v="32"/>
    <n v="13"/>
    <n v="3481"/>
    <n v="3494"/>
    <n v="12230"/>
    <n v="5458"/>
    <n v="17688"/>
    <n v="5526"/>
    <n v="5290"/>
    <n v="10816"/>
    <n v="3465"/>
    <n v="2806"/>
    <n v="6271"/>
    <n v="19"/>
    <n v="13"/>
    <n v="32"/>
    <n v="6366"/>
    <n v="3404"/>
    <n v="9770"/>
    <n v="5429"/>
    <n v="5139"/>
    <n v="10568"/>
    <n v="3402"/>
    <n v="2762"/>
    <n v="6164"/>
    <n v="367"/>
    <n v="1086"/>
    <n v="1453"/>
    <n v="29610"/>
    <n v="7135"/>
    <n v="1453"/>
    <n v="18223"/>
    <n v="5645"/>
    <n v="12780"/>
    <n v="47833"/>
    <m/>
  </r>
  <r>
    <x v="3"/>
    <s v="Lira District"/>
    <x v="96"/>
    <n v="15"/>
    <n v="28"/>
    <n v="43"/>
    <n v="10541"/>
    <n v="5012"/>
    <n v="15553"/>
    <n v="16343"/>
    <n v="5506"/>
    <n v="21849"/>
    <n v="8376"/>
    <n v="7319"/>
    <n v="15695"/>
    <n v="5711"/>
    <n v="4437"/>
    <n v="10148"/>
    <n v="11"/>
    <n v="26"/>
    <n v="37"/>
    <n v="26"/>
    <n v="4880"/>
    <n v="4906"/>
    <n v="15173"/>
    <n v="5265"/>
    <n v="20438"/>
    <n v="8108"/>
    <n v="7039"/>
    <n v="15147"/>
    <n v="5554"/>
    <n v="4304"/>
    <n v="9858"/>
    <n v="11"/>
    <n v="26"/>
    <n v="37"/>
    <n v="9934"/>
    <n v="4819"/>
    <n v="14753"/>
    <n v="7973"/>
    <n v="6847"/>
    <n v="14820"/>
    <n v="5496"/>
    <n v="4239"/>
    <n v="9735"/>
    <n v="538"/>
    <n v="1050"/>
    <n v="1588"/>
    <n v="40986"/>
    <n v="9907"/>
    <n v="1588"/>
    <n v="22302"/>
    <n v="7347"/>
    <n v="17254"/>
    <n v="63288"/>
    <m/>
  </r>
  <r>
    <x v="8"/>
    <s v="Luuka District"/>
    <x v="97"/>
    <n v="43"/>
    <n v="41"/>
    <n v="84"/>
    <n v="23881"/>
    <n v="12104"/>
    <n v="35985"/>
    <n v="40827"/>
    <n v="16571"/>
    <n v="57398"/>
    <n v="24186"/>
    <n v="20372"/>
    <n v="44558"/>
    <n v="15656"/>
    <n v="11097"/>
    <n v="26753"/>
    <n v="43"/>
    <n v="41"/>
    <n v="84"/>
    <n v="41"/>
    <n v="12046"/>
    <n v="12087"/>
    <n v="40784"/>
    <n v="16544"/>
    <n v="57328"/>
    <n v="24151"/>
    <n v="20353"/>
    <n v="44504"/>
    <n v="15629"/>
    <n v="11074"/>
    <n v="26703"/>
    <n v="43"/>
    <n v="41"/>
    <n v="84"/>
    <n v="23869"/>
    <n v="11965"/>
    <n v="35834"/>
    <n v="24120"/>
    <n v="20333"/>
    <n v="44453"/>
    <n v="15610"/>
    <n v="10992"/>
    <n v="26602"/>
    <n v="2072"/>
    <n v="5165"/>
    <n v="7237"/>
    <n v="104593"/>
    <n v="31047"/>
    <n v="7237"/>
    <n v="60185"/>
    <n v="20413"/>
    <n v="51460"/>
    <n v="164778"/>
    <m/>
  </r>
  <r>
    <x v="9"/>
    <s v="Luwero District"/>
    <x v="98"/>
    <n v="160"/>
    <n v="115"/>
    <n v="275"/>
    <n v="22026"/>
    <n v="18714"/>
    <n v="40740"/>
    <n v="27776"/>
    <n v="17224"/>
    <n v="45000"/>
    <n v="13311"/>
    <n v="12179"/>
    <n v="25490"/>
    <n v="12982"/>
    <n v="12529"/>
    <n v="25511"/>
    <n v="78"/>
    <n v="92"/>
    <n v="170"/>
    <n v="92"/>
    <n v="17405"/>
    <n v="17497"/>
    <n v="25287"/>
    <n v="15885"/>
    <n v="41172"/>
    <n v="11503"/>
    <n v="11223"/>
    <n v="22726"/>
    <n v="12097"/>
    <n v="11621"/>
    <n v="23718"/>
    <n v="70"/>
    <n v="111"/>
    <n v="181"/>
    <n v="20161"/>
    <n v="17259"/>
    <n v="37420"/>
    <n v="11417"/>
    <n v="11298"/>
    <n v="22715"/>
    <n v="12002"/>
    <n v="11622"/>
    <n v="23624"/>
    <n v="943"/>
    <n v="2760"/>
    <n v="3703"/>
    <n v="76255"/>
    <n v="18460"/>
    <n v="3703"/>
    <n v="60761"/>
    <n v="12294"/>
    <n v="30754"/>
    <n v="137016"/>
    <m/>
  </r>
  <r>
    <x v="10"/>
    <s v="Lwengo District"/>
    <x v="99"/>
    <n v="56"/>
    <n v="45"/>
    <n v="101"/>
    <n v="7796"/>
    <n v="6201"/>
    <n v="13997"/>
    <n v="11414"/>
    <n v="5963"/>
    <n v="17377"/>
    <n v="4449"/>
    <n v="4176"/>
    <n v="8625"/>
    <n v="3749"/>
    <n v="3431"/>
    <n v="7180"/>
    <n v="29"/>
    <n v="25"/>
    <n v="54"/>
    <n v="25"/>
    <n v="5581"/>
    <n v="5606"/>
    <n v="8000"/>
    <n v="4418"/>
    <n v="12418"/>
    <n v="3412"/>
    <n v="3167"/>
    <n v="6579"/>
    <n v="3470"/>
    <n v="3147"/>
    <n v="6617"/>
    <n v="29"/>
    <n v="19"/>
    <n v="48"/>
    <n v="6546"/>
    <n v="5479"/>
    <n v="12025"/>
    <n v="3313"/>
    <n v="3112"/>
    <n v="6425"/>
    <n v="3351"/>
    <n v="3077"/>
    <n v="6428"/>
    <n v="174"/>
    <n v="580"/>
    <n v="754"/>
    <n v="27464"/>
    <n v="6232"/>
    <n v="754"/>
    <n v="19816"/>
    <n v="4221"/>
    <n v="10453"/>
    <n v="47280"/>
    <m/>
  </r>
  <r>
    <x v="10"/>
    <s v="Lyantonde District"/>
    <x v="100"/>
    <n v="3"/>
    <n v="2"/>
    <n v="5"/>
    <n v="2994"/>
    <n v="2342"/>
    <n v="5336"/>
    <n v="5376"/>
    <n v="2935"/>
    <n v="8311"/>
    <n v="1044"/>
    <n v="1044"/>
    <n v="2088"/>
    <n v="1401"/>
    <n v="1239"/>
    <n v="2640"/>
    <n v="2"/>
    <n v="1"/>
    <n v="3"/>
    <n v="1"/>
    <n v="2336"/>
    <n v="2337"/>
    <n v="4241"/>
    <n v="2926"/>
    <n v="7167"/>
    <n v="1036"/>
    <n v="1039"/>
    <n v="2075"/>
    <n v="1398"/>
    <n v="1233"/>
    <n v="2631"/>
    <n v="1"/>
    <n v="0"/>
    <n v="1"/>
    <n v="2913"/>
    <n v="2300"/>
    <n v="5213"/>
    <n v="1024"/>
    <n v="1034"/>
    <n v="2058"/>
    <n v="1383"/>
    <n v="1225"/>
    <n v="2608"/>
    <n v="72"/>
    <n v="218"/>
    <n v="290"/>
    <n v="10818"/>
    <n v="2070"/>
    <n v="290"/>
    <n v="7562"/>
    <n v="1046"/>
    <n v="3116"/>
    <n v="18380"/>
    <m/>
  </r>
  <r>
    <x v="2"/>
    <s v="Madi-Okollo District"/>
    <x v="101"/>
    <n v="7"/>
    <n v="6"/>
    <n v="13"/>
    <n v="23269"/>
    <n v="14584"/>
    <n v="37853"/>
    <n v="24377"/>
    <n v="8173"/>
    <n v="32550"/>
    <n v="14773"/>
    <n v="14247"/>
    <n v="29020"/>
    <n v="13141"/>
    <n v="9941"/>
    <n v="23082"/>
    <n v="7"/>
    <n v="6"/>
    <n v="13"/>
    <n v="6"/>
    <n v="14503"/>
    <n v="14509"/>
    <n v="23787"/>
    <n v="7558"/>
    <n v="31345"/>
    <n v="14533"/>
    <n v="14034"/>
    <n v="28567"/>
    <n v="12948"/>
    <n v="9880"/>
    <n v="22828"/>
    <n v="7"/>
    <n v="6"/>
    <n v="13"/>
    <n v="23147"/>
    <n v="14534"/>
    <n v="37681"/>
    <n v="14661"/>
    <n v="14051"/>
    <n v="28712"/>
    <n v="13044"/>
    <n v="9879"/>
    <n v="22923"/>
    <n v="1016"/>
    <n v="1750"/>
    <n v="2766"/>
    <n v="75567"/>
    <n v="18412"/>
    <n v="2766"/>
    <n v="46951"/>
    <n v="14253"/>
    <n v="32665"/>
    <n v="122518"/>
    <m/>
  </r>
  <r>
    <x v="7"/>
    <s v="Manafwa District"/>
    <x v="102"/>
    <n v="2"/>
    <n v="5"/>
    <n v="7"/>
    <n v="7828"/>
    <n v="4888"/>
    <n v="12716"/>
    <n v="11103"/>
    <n v="6863"/>
    <n v="17966"/>
    <n v="8716"/>
    <n v="7557"/>
    <n v="16273"/>
    <n v="4271"/>
    <n v="3555"/>
    <n v="7826"/>
    <n v="2"/>
    <n v="5"/>
    <n v="7"/>
    <n v="5"/>
    <n v="4550"/>
    <n v="4555"/>
    <n v="9770"/>
    <n v="6255"/>
    <n v="16025"/>
    <n v="8286"/>
    <n v="7120"/>
    <n v="15406"/>
    <n v="4074"/>
    <n v="3337"/>
    <n v="7411"/>
    <n v="1"/>
    <n v="5"/>
    <n v="6"/>
    <n v="7145"/>
    <n v="4550"/>
    <n v="11695"/>
    <n v="8295"/>
    <n v="7030"/>
    <n v="15325"/>
    <n v="4056"/>
    <n v="3324"/>
    <n v="7380"/>
    <n v="677"/>
    <n v="1354"/>
    <n v="2031"/>
    <n v="31920"/>
    <n v="8038"/>
    <n v="2031"/>
    <n v="22868"/>
    <n v="7562"/>
    <n v="15600"/>
    <n v="54788"/>
    <m/>
  </r>
  <r>
    <x v="2"/>
    <s v="Maracha District"/>
    <x v="103"/>
    <n v="141"/>
    <n v="145"/>
    <n v="286"/>
    <n v="29893"/>
    <n v="14789"/>
    <n v="44682"/>
    <n v="31336"/>
    <n v="8763"/>
    <n v="40099"/>
    <n v="17323"/>
    <n v="15948"/>
    <n v="33271"/>
    <n v="18253"/>
    <n v="12694"/>
    <n v="30947"/>
    <n v="141"/>
    <n v="144"/>
    <n v="285"/>
    <n v="144"/>
    <n v="14017"/>
    <n v="14161"/>
    <n v="29445"/>
    <n v="8309"/>
    <n v="37754"/>
    <n v="16241"/>
    <n v="15010"/>
    <n v="31251"/>
    <n v="17309"/>
    <n v="12028"/>
    <n v="29337"/>
    <n v="141"/>
    <n v="144"/>
    <n v="285"/>
    <n v="29077"/>
    <n v="14408"/>
    <n v="43485"/>
    <n v="16946"/>
    <n v="15625"/>
    <n v="32571"/>
    <n v="17806"/>
    <n v="12370"/>
    <n v="30176"/>
    <n v="1576"/>
    <n v="4039"/>
    <n v="5615"/>
    <n v="96946"/>
    <n v="15767"/>
    <n v="5615"/>
    <n v="52339"/>
    <n v="16093"/>
    <n v="31860"/>
    <n v="149285"/>
    <m/>
  </r>
  <r>
    <x v="10"/>
    <s v="Masaka City"/>
    <x v="104"/>
    <n v="4"/>
    <n v="2"/>
    <n v="6"/>
    <n v="3215"/>
    <n v="2706"/>
    <n v="5921"/>
    <n v="8476"/>
    <n v="6190"/>
    <n v="14666"/>
    <n v="2094"/>
    <n v="1986"/>
    <n v="4080"/>
    <n v="1802"/>
    <n v="1625"/>
    <n v="3427"/>
    <n v="4"/>
    <n v="2"/>
    <n v="6"/>
    <n v="2"/>
    <n v="2394"/>
    <n v="2396"/>
    <n v="5849"/>
    <n v="4206"/>
    <n v="10055"/>
    <n v="1656"/>
    <n v="1641"/>
    <n v="3297"/>
    <n v="1466"/>
    <n v="1390"/>
    <n v="2856"/>
    <n v="4"/>
    <n v="2"/>
    <n v="6"/>
    <n v="2628"/>
    <n v="2370"/>
    <n v="4998"/>
    <n v="1632"/>
    <n v="1621"/>
    <n v="3253"/>
    <n v="1455"/>
    <n v="1380"/>
    <n v="2835"/>
    <n v="130"/>
    <n v="422"/>
    <n v="552"/>
    <n v="15591"/>
    <n v="2007"/>
    <n v="552"/>
    <n v="12509"/>
    <n v="1988"/>
    <n v="3995"/>
    <n v="28100"/>
    <m/>
  </r>
  <r>
    <x v="10"/>
    <s v="Masaka District"/>
    <x v="105"/>
    <n v="7"/>
    <n v="4"/>
    <n v="11"/>
    <n v="2127"/>
    <n v="1811"/>
    <n v="3938"/>
    <n v="3356"/>
    <n v="2209"/>
    <n v="5565"/>
    <n v="935"/>
    <n v="837"/>
    <n v="1772"/>
    <n v="965"/>
    <n v="884"/>
    <n v="1849"/>
    <n v="7"/>
    <n v="4"/>
    <n v="11"/>
    <n v="4"/>
    <n v="1811"/>
    <n v="1815"/>
    <n v="3356"/>
    <n v="2186"/>
    <n v="5542"/>
    <n v="935"/>
    <n v="837"/>
    <n v="1772"/>
    <n v="965"/>
    <n v="882"/>
    <n v="1847"/>
    <n v="7"/>
    <n v="4"/>
    <n v="11"/>
    <n v="2099"/>
    <n v="1794"/>
    <n v="3893"/>
    <n v="913"/>
    <n v="826"/>
    <n v="1739"/>
    <n v="959"/>
    <n v="878"/>
    <n v="1837"/>
    <n v="69"/>
    <n v="172"/>
    <n v="241"/>
    <n v="7390"/>
    <n v="1371"/>
    <n v="241"/>
    <n v="5745"/>
    <n v="841"/>
    <n v="2212"/>
    <n v="13135"/>
    <m/>
  </r>
  <r>
    <x v="11"/>
    <s v="Masindi District"/>
    <x v="106"/>
    <n v="9"/>
    <n v="4"/>
    <n v="13"/>
    <n v="5380"/>
    <n v="3951"/>
    <n v="9331"/>
    <n v="10702"/>
    <n v="8003"/>
    <n v="18705"/>
    <n v="4613"/>
    <n v="4238"/>
    <n v="8851"/>
    <n v="3159"/>
    <n v="2639"/>
    <n v="5798"/>
    <n v="7"/>
    <n v="2"/>
    <n v="9"/>
    <n v="2"/>
    <n v="3637"/>
    <n v="3639"/>
    <n v="9718"/>
    <n v="6619"/>
    <n v="16337"/>
    <n v="4395"/>
    <n v="3913"/>
    <n v="8308"/>
    <n v="2970"/>
    <n v="2467"/>
    <n v="5437"/>
    <n v="7"/>
    <n v="2"/>
    <n v="9"/>
    <n v="5040"/>
    <n v="3597"/>
    <n v="8637"/>
    <n v="4303"/>
    <n v="3856"/>
    <n v="8159"/>
    <n v="2889"/>
    <n v="2434"/>
    <n v="5323"/>
    <n v="189"/>
    <n v="567"/>
    <n v="756"/>
    <n v="23863"/>
    <n v="10404"/>
    <n v="756"/>
    <n v="18835"/>
    <n v="4242"/>
    <n v="14646"/>
    <n v="42698"/>
    <m/>
  </r>
  <r>
    <x v="8"/>
    <s v="Mayuge District"/>
    <x v="107"/>
    <n v="23"/>
    <n v="8"/>
    <n v="31"/>
    <n v="22512"/>
    <n v="11128"/>
    <n v="33640"/>
    <n v="45476"/>
    <n v="19484"/>
    <n v="64960"/>
    <n v="19383"/>
    <n v="17071"/>
    <n v="36454"/>
    <n v="13037"/>
    <n v="9642"/>
    <n v="22679"/>
    <n v="22"/>
    <n v="8"/>
    <n v="30"/>
    <n v="8"/>
    <n v="11100"/>
    <n v="11108"/>
    <n v="45278"/>
    <n v="19356"/>
    <n v="64634"/>
    <n v="19315"/>
    <n v="17024"/>
    <n v="36339"/>
    <n v="13011"/>
    <n v="9615"/>
    <n v="22626"/>
    <n v="22"/>
    <n v="8"/>
    <n v="30"/>
    <n v="22352"/>
    <n v="11046"/>
    <n v="33398"/>
    <n v="19220"/>
    <n v="16950"/>
    <n v="36170"/>
    <n v="12919"/>
    <n v="9547"/>
    <n v="22466"/>
    <n v="1974"/>
    <n v="4450"/>
    <n v="6424"/>
    <n v="100431"/>
    <n v="29048"/>
    <n v="6424"/>
    <n v="57333"/>
    <n v="17079"/>
    <n v="46127"/>
    <n v="157764"/>
    <m/>
  </r>
  <r>
    <x v="7"/>
    <s v="Mbale City"/>
    <x v="108"/>
    <n v="30"/>
    <n v="26"/>
    <n v="56"/>
    <n v="8984"/>
    <n v="5621"/>
    <n v="14605"/>
    <n v="19555"/>
    <n v="10626"/>
    <n v="30181"/>
    <n v="8045"/>
    <n v="7031"/>
    <n v="15076"/>
    <n v="5376"/>
    <n v="4412"/>
    <n v="9788"/>
    <n v="30"/>
    <n v="26"/>
    <n v="56"/>
    <n v="26"/>
    <n v="5410"/>
    <n v="5436"/>
    <n v="19002"/>
    <n v="10091"/>
    <n v="29093"/>
    <n v="7892"/>
    <n v="6903"/>
    <n v="14795"/>
    <n v="5199"/>
    <n v="4261"/>
    <n v="9460"/>
    <n v="30"/>
    <n v="26"/>
    <n v="56"/>
    <n v="8459"/>
    <n v="5353"/>
    <n v="13812"/>
    <n v="7785"/>
    <n v="6804"/>
    <n v="14589"/>
    <n v="5105"/>
    <n v="4213"/>
    <n v="9318"/>
    <n v="592"/>
    <n v="1161"/>
    <n v="1753"/>
    <n v="41990"/>
    <n v="7271"/>
    <n v="1753"/>
    <n v="27716"/>
    <n v="7057"/>
    <n v="14328"/>
    <n v="69706"/>
    <m/>
  </r>
  <r>
    <x v="7"/>
    <s v="Mbale District"/>
    <x v="109"/>
    <n v="163"/>
    <n v="122"/>
    <n v="285"/>
    <n v="12625"/>
    <n v="7827"/>
    <n v="20452"/>
    <n v="19500"/>
    <n v="9474"/>
    <n v="28974"/>
    <n v="11412"/>
    <n v="10091"/>
    <n v="21503"/>
    <n v="7941"/>
    <n v="6264"/>
    <n v="14205"/>
    <n v="154"/>
    <n v="120"/>
    <n v="274"/>
    <n v="120"/>
    <n v="7778"/>
    <n v="7898"/>
    <n v="19171"/>
    <n v="9416"/>
    <n v="28587"/>
    <n v="11199"/>
    <n v="9926"/>
    <n v="21125"/>
    <n v="7847"/>
    <n v="6184"/>
    <n v="14031"/>
    <n v="154"/>
    <n v="120"/>
    <n v="274"/>
    <n v="12351"/>
    <n v="7715"/>
    <n v="20066"/>
    <n v="11119"/>
    <n v="9835"/>
    <n v="20954"/>
    <n v="7801"/>
    <n v="6160"/>
    <n v="13961"/>
    <n v="1509"/>
    <n v="1371"/>
    <n v="2880"/>
    <n v="51641"/>
    <n v="11631"/>
    <n v="2880"/>
    <n v="33778"/>
    <n v="10213"/>
    <n v="21844"/>
    <n v="85419"/>
    <m/>
  </r>
  <r>
    <x v="5"/>
    <s v="Mbarara City"/>
    <x v="110"/>
    <n v="9"/>
    <n v="6"/>
    <n v="15"/>
    <n v="950"/>
    <n v="792"/>
    <n v="1742"/>
    <n v="3326"/>
    <n v="2515"/>
    <n v="5841"/>
    <n v="554"/>
    <n v="591"/>
    <n v="1145"/>
    <n v="457"/>
    <n v="400"/>
    <n v="857"/>
    <n v="3"/>
    <n v="0"/>
    <n v="3"/>
    <n v="0"/>
    <n v="597"/>
    <n v="597"/>
    <n v="2109"/>
    <n v="1913"/>
    <n v="4022"/>
    <n v="482"/>
    <n v="532"/>
    <n v="1014"/>
    <n v="374"/>
    <n v="341"/>
    <n v="715"/>
    <n v="3"/>
    <n v="0"/>
    <n v="3"/>
    <n v="634"/>
    <n v="568"/>
    <n v="1202"/>
    <n v="464"/>
    <n v="509"/>
    <n v="973"/>
    <n v="361"/>
    <n v="339"/>
    <n v="700"/>
    <n v="22"/>
    <n v="96"/>
    <n v="118"/>
    <n v="5296"/>
    <n v="781"/>
    <n v="118"/>
    <n v="4304"/>
    <n v="597"/>
    <n v="1378"/>
    <n v="9600"/>
    <m/>
  </r>
  <r>
    <x v="5"/>
    <s v="Mbarara District"/>
    <x v="111"/>
    <n v="4"/>
    <n v="4"/>
    <n v="8"/>
    <n v="1233"/>
    <n v="1112"/>
    <n v="2345"/>
    <n v="2411"/>
    <n v="1671"/>
    <n v="4082"/>
    <n v="627"/>
    <n v="546"/>
    <n v="1173"/>
    <n v="584"/>
    <n v="515"/>
    <n v="1099"/>
    <n v="3"/>
    <n v="2"/>
    <n v="5"/>
    <n v="2"/>
    <n v="1044"/>
    <n v="1046"/>
    <n v="2163"/>
    <n v="1504"/>
    <n v="3667"/>
    <n v="566"/>
    <n v="499"/>
    <n v="1065"/>
    <n v="537"/>
    <n v="481"/>
    <n v="1018"/>
    <n v="1"/>
    <n v="2"/>
    <n v="3"/>
    <n v="1125"/>
    <n v="1022"/>
    <n v="2147"/>
    <n v="554"/>
    <n v="485"/>
    <n v="1039"/>
    <n v="526"/>
    <n v="477"/>
    <n v="1003"/>
    <n v="35"/>
    <n v="111"/>
    <n v="146"/>
    <n v="4859"/>
    <n v="694"/>
    <n v="146"/>
    <n v="3848"/>
    <n v="550"/>
    <n v="1244"/>
    <n v="8707"/>
    <m/>
  </r>
  <r>
    <x v="5"/>
    <s v="Mitooma District"/>
    <x v="112"/>
    <n v="1"/>
    <n v="0"/>
    <n v="1"/>
    <n v="4084"/>
    <n v="3271"/>
    <n v="7355"/>
    <n v="7318"/>
    <n v="3811"/>
    <n v="11129"/>
    <n v="1964"/>
    <n v="1707"/>
    <n v="3671"/>
    <n v="1995"/>
    <n v="1816"/>
    <n v="3811"/>
    <n v="1"/>
    <n v="0"/>
    <n v="1"/>
    <n v="0"/>
    <n v="3100"/>
    <n v="3100"/>
    <n v="6450"/>
    <n v="3471"/>
    <n v="9921"/>
    <n v="1721"/>
    <n v="1513"/>
    <n v="3234"/>
    <n v="1872"/>
    <n v="1713"/>
    <n v="3585"/>
    <n v="1"/>
    <n v="0"/>
    <n v="1"/>
    <n v="3725"/>
    <n v="3028"/>
    <n v="6753"/>
    <n v="1696"/>
    <n v="1478"/>
    <n v="3174"/>
    <n v="1848"/>
    <n v="1694"/>
    <n v="3542"/>
    <n v="47"/>
    <n v="239"/>
    <n v="286"/>
    <n v="15362"/>
    <n v="2357"/>
    <n v="286"/>
    <n v="10605"/>
    <n v="1707"/>
    <n v="4064"/>
    <n v="25967"/>
    <m/>
  </r>
  <r>
    <x v="9"/>
    <s v="Mityana District"/>
    <x v="113"/>
    <n v="43"/>
    <n v="39"/>
    <n v="82"/>
    <n v="28324"/>
    <n v="12127"/>
    <n v="40451"/>
    <n v="25097"/>
    <n v="16601"/>
    <n v="41698"/>
    <n v="8431"/>
    <n v="10480"/>
    <n v="18911"/>
    <n v="7404"/>
    <n v="6778"/>
    <n v="14182"/>
    <n v="35"/>
    <n v="35"/>
    <n v="70"/>
    <n v="35"/>
    <n v="10863"/>
    <n v="10898"/>
    <n v="23344"/>
    <n v="15351"/>
    <n v="38695"/>
    <n v="7770"/>
    <n v="7549"/>
    <n v="15319"/>
    <n v="6903"/>
    <n v="6329"/>
    <n v="13232"/>
    <n v="35"/>
    <n v="39"/>
    <n v="74"/>
    <n v="13655"/>
    <n v="11306"/>
    <n v="24961"/>
    <n v="7992"/>
    <n v="7817"/>
    <n v="15809"/>
    <n v="7145"/>
    <n v="6658"/>
    <n v="13803"/>
    <n v="410"/>
    <n v="1275"/>
    <n v="1685"/>
    <n v="69299"/>
    <n v="10692"/>
    <n v="1685"/>
    <n v="46025"/>
    <n v="10519"/>
    <n v="21211"/>
    <n v="115324"/>
    <m/>
  </r>
  <r>
    <x v="0"/>
    <s v="Moroto District"/>
    <x v="114"/>
    <n v="24"/>
    <n v="14"/>
    <n v="38"/>
    <n v="6376"/>
    <n v="4283"/>
    <n v="10659"/>
    <n v="9307"/>
    <n v="5497"/>
    <n v="14804"/>
    <n v="11351"/>
    <n v="11032"/>
    <n v="22383"/>
    <n v="4032"/>
    <n v="3576"/>
    <n v="7608"/>
    <n v="22"/>
    <n v="14"/>
    <n v="36"/>
    <n v="14"/>
    <n v="3832"/>
    <n v="3846"/>
    <n v="7822"/>
    <n v="4776"/>
    <n v="12598"/>
    <n v="10750"/>
    <n v="10422"/>
    <n v="21172"/>
    <n v="3831"/>
    <n v="3306"/>
    <n v="7137"/>
    <n v="19"/>
    <n v="14"/>
    <n v="33"/>
    <n v="5932"/>
    <n v="3941"/>
    <n v="9873"/>
    <n v="10717"/>
    <n v="10426"/>
    <n v="21143"/>
    <n v="3851"/>
    <n v="3452"/>
    <n v="7303"/>
    <n v="168"/>
    <n v="470"/>
    <n v="638"/>
    <n v="31090"/>
    <n v="12181"/>
    <n v="638"/>
    <n v="24402"/>
    <n v="11046"/>
    <n v="23227"/>
    <n v="55492"/>
    <m/>
  </r>
  <r>
    <x v="2"/>
    <s v="Moyo District"/>
    <x v="115"/>
    <n v="22"/>
    <n v="14"/>
    <n v="36"/>
    <n v="21019"/>
    <n v="15406"/>
    <n v="36425"/>
    <n v="17886"/>
    <n v="7833"/>
    <n v="25719"/>
    <n v="13673"/>
    <n v="13538"/>
    <n v="27211"/>
    <n v="14904"/>
    <n v="9689"/>
    <n v="24593"/>
    <n v="21"/>
    <n v="14"/>
    <n v="35"/>
    <n v="14"/>
    <n v="15190"/>
    <n v="15204"/>
    <n v="16805"/>
    <n v="7576"/>
    <n v="24381"/>
    <n v="13414"/>
    <n v="13269"/>
    <n v="26683"/>
    <n v="13776"/>
    <n v="9572"/>
    <n v="23348"/>
    <n v="21"/>
    <n v="13"/>
    <n v="34"/>
    <n v="20362"/>
    <n v="14865"/>
    <n v="35227"/>
    <n v="13073"/>
    <n v="12960"/>
    <n v="26033"/>
    <n v="11866"/>
    <n v="9848"/>
    <n v="21714"/>
    <n v="300"/>
    <n v="970"/>
    <n v="1270"/>
    <n v="67504"/>
    <n v="16614"/>
    <n v="1270"/>
    <n v="46480"/>
    <n v="13552"/>
    <n v="30166"/>
    <n v="113984"/>
    <m/>
  </r>
  <r>
    <x v="10"/>
    <s v="Mpigi District"/>
    <x v="116"/>
    <n v="12"/>
    <n v="11"/>
    <n v="23"/>
    <n v="3252"/>
    <n v="2735"/>
    <n v="5987"/>
    <n v="7646"/>
    <n v="5940"/>
    <n v="13586"/>
    <n v="2056"/>
    <n v="1998"/>
    <n v="4054"/>
    <n v="1505"/>
    <n v="1416"/>
    <n v="2921"/>
    <n v="7"/>
    <n v="11"/>
    <n v="18"/>
    <n v="11"/>
    <n v="2619"/>
    <n v="2630"/>
    <n v="6936"/>
    <n v="5415"/>
    <n v="12351"/>
    <n v="1849"/>
    <n v="1826"/>
    <n v="3675"/>
    <n v="1408"/>
    <n v="1359"/>
    <n v="2767"/>
    <n v="6"/>
    <n v="11"/>
    <n v="17"/>
    <n v="2936"/>
    <n v="2560"/>
    <n v="5496"/>
    <n v="1755"/>
    <n v="1743"/>
    <n v="3498"/>
    <n v="1349"/>
    <n v="1311"/>
    <n v="2660"/>
    <n v="77"/>
    <n v="402"/>
    <n v="479"/>
    <n v="14471"/>
    <n v="3240"/>
    <n v="479"/>
    <n v="12100"/>
    <n v="2009"/>
    <n v="5249"/>
    <n v="26571"/>
    <m/>
  </r>
  <r>
    <x v="9"/>
    <s v="Mubende District"/>
    <x v="117"/>
    <n v="15"/>
    <n v="12"/>
    <n v="27"/>
    <n v="11312"/>
    <n v="8370"/>
    <n v="19682"/>
    <n v="19387"/>
    <n v="13274"/>
    <n v="32661"/>
    <n v="5551"/>
    <n v="4932"/>
    <n v="10483"/>
    <n v="5413"/>
    <n v="4559"/>
    <n v="9972"/>
    <n v="15"/>
    <n v="11"/>
    <n v="26"/>
    <n v="11"/>
    <n v="9052"/>
    <n v="9063"/>
    <n v="18382"/>
    <n v="12301"/>
    <n v="30683"/>
    <n v="5213"/>
    <n v="4644"/>
    <n v="9857"/>
    <n v="4916"/>
    <n v="4223"/>
    <n v="9139"/>
    <n v="15"/>
    <n v="11"/>
    <n v="26"/>
    <n v="10635"/>
    <n v="7038"/>
    <n v="17673"/>
    <n v="5204"/>
    <n v="4665"/>
    <n v="9869"/>
    <n v="4922"/>
    <n v="4235"/>
    <n v="9157"/>
    <n v="429"/>
    <n v="1012"/>
    <n v="1441"/>
    <n v="41678"/>
    <n v="13009"/>
    <n v="1441"/>
    <n v="31147"/>
    <n v="4944"/>
    <n v="17953"/>
    <n v="72825"/>
    <m/>
  </r>
  <r>
    <x v="9"/>
    <s v="Mukono District"/>
    <x v="118"/>
    <n v="54"/>
    <n v="40"/>
    <n v="94"/>
    <n v="17074"/>
    <n v="13330"/>
    <n v="30404"/>
    <n v="29460"/>
    <n v="17924"/>
    <n v="47384"/>
    <n v="11246"/>
    <n v="10704"/>
    <n v="21950"/>
    <n v="10224"/>
    <n v="8865"/>
    <n v="19089"/>
    <n v="37"/>
    <n v="21"/>
    <n v="58"/>
    <n v="21"/>
    <n v="12766"/>
    <n v="12787"/>
    <n v="27539"/>
    <n v="16874"/>
    <n v="44413"/>
    <n v="10495"/>
    <n v="9993"/>
    <n v="20488"/>
    <n v="9809"/>
    <n v="8445"/>
    <n v="18254"/>
    <n v="35"/>
    <n v="19"/>
    <n v="54"/>
    <n v="15943"/>
    <n v="12449"/>
    <n v="28392"/>
    <n v="10305"/>
    <n v="9807"/>
    <n v="20112"/>
    <n v="9596"/>
    <n v="8282"/>
    <n v="17878"/>
    <n v="593"/>
    <n v="2443"/>
    <n v="3036"/>
    <n v="68058"/>
    <n v="14838"/>
    <n v="3036"/>
    <n v="50863"/>
    <n v="10744"/>
    <n v="25582"/>
    <n v="118921"/>
    <m/>
  </r>
  <r>
    <x v="0"/>
    <s v="Nabilatuk District"/>
    <x v="119"/>
    <n v="26"/>
    <n v="9"/>
    <n v="35"/>
    <n v="3504"/>
    <n v="1752"/>
    <n v="5256"/>
    <n v="6581"/>
    <n v="1884"/>
    <n v="8465"/>
    <n v="13741"/>
    <n v="11422"/>
    <n v="25163"/>
    <n v="3497"/>
    <n v="2611"/>
    <n v="6108"/>
    <n v="26"/>
    <n v="9"/>
    <n v="35"/>
    <n v="9"/>
    <n v="1737"/>
    <n v="1746"/>
    <n v="6417"/>
    <n v="1826"/>
    <n v="8243"/>
    <n v="13703"/>
    <n v="11390"/>
    <n v="25093"/>
    <n v="3494"/>
    <n v="2597"/>
    <n v="6091"/>
    <n v="24"/>
    <n v="8"/>
    <n v="32"/>
    <n v="3367"/>
    <n v="1681"/>
    <n v="5048"/>
    <n v="13428"/>
    <n v="11139"/>
    <n v="24567"/>
    <n v="3422"/>
    <n v="2549"/>
    <n v="5971"/>
    <n v="218"/>
    <n v="658"/>
    <n v="876"/>
    <n v="27349"/>
    <n v="10013"/>
    <n v="876"/>
    <n v="17678"/>
    <n v="11431"/>
    <n v="21444"/>
    <n v="45027"/>
    <m/>
  </r>
  <r>
    <x v="0"/>
    <s v="Nakapiripirit District"/>
    <x v="120"/>
    <n v="47"/>
    <n v="73"/>
    <n v="120"/>
    <n v="5823"/>
    <n v="4088"/>
    <n v="9911"/>
    <n v="10799"/>
    <n v="8246"/>
    <n v="19045"/>
    <n v="14145"/>
    <n v="13535"/>
    <n v="27680"/>
    <n v="4774"/>
    <n v="4045"/>
    <n v="8819"/>
    <n v="8"/>
    <n v="19"/>
    <n v="27"/>
    <n v="19"/>
    <n v="3830"/>
    <n v="3849"/>
    <n v="8597"/>
    <n v="7123"/>
    <n v="15720"/>
    <n v="13187"/>
    <n v="12551"/>
    <n v="25738"/>
    <n v="4599"/>
    <n v="3910"/>
    <n v="8509"/>
    <n v="7"/>
    <n v="20"/>
    <n v="27"/>
    <n v="5341"/>
    <n v="3790"/>
    <n v="9131"/>
    <n v="12960"/>
    <n v="12319"/>
    <n v="25279"/>
    <n v="4553"/>
    <n v="3842"/>
    <n v="8395"/>
    <n v="325"/>
    <n v="624"/>
    <n v="949"/>
    <n v="35588"/>
    <n v="13305"/>
    <n v="949"/>
    <n v="29987"/>
    <n v="13608"/>
    <n v="26913"/>
    <n v="65575"/>
    <m/>
  </r>
  <r>
    <x v="9"/>
    <s v="Nakaseke District"/>
    <x v="121"/>
    <n v="3"/>
    <n v="3"/>
    <n v="6"/>
    <n v="7755"/>
    <n v="6197"/>
    <n v="13952"/>
    <n v="11730"/>
    <n v="9553"/>
    <n v="21283"/>
    <n v="4633"/>
    <n v="4554"/>
    <n v="9187"/>
    <n v="4557"/>
    <n v="4209"/>
    <n v="8766"/>
    <n v="2"/>
    <n v="2"/>
    <n v="4"/>
    <n v="2"/>
    <n v="5962"/>
    <n v="5964"/>
    <n v="10169"/>
    <n v="7886"/>
    <n v="18055"/>
    <n v="4104"/>
    <n v="4066"/>
    <n v="8170"/>
    <n v="4305"/>
    <n v="3986"/>
    <n v="8291"/>
    <n v="2"/>
    <n v="2"/>
    <n v="4"/>
    <n v="6962"/>
    <n v="5733"/>
    <n v="12695"/>
    <n v="4026"/>
    <n v="3891"/>
    <n v="7917"/>
    <n v="4146"/>
    <n v="3853"/>
    <n v="7999"/>
    <n v="252"/>
    <n v="764"/>
    <n v="1016"/>
    <n v="28678"/>
    <n v="6849"/>
    <n v="1016"/>
    <n v="24516"/>
    <n v="4557"/>
    <n v="11406"/>
    <n v="53194"/>
    <m/>
  </r>
  <r>
    <x v="9"/>
    <s v="Nakasongola District"/>
    <x v="122"/>
    <n v="58"/>
    <n v="34"/>
    <n v="92"/>
    <n v="10300"/>
    <n v="7464"/>
    <n v="17764"/>
    <n v="13037"/>
    <n v="9234"/>
    <n v="22271"/>
    <n v="8218"/>
    <n v="8088"/>
    <n v="16306"/>
    <n v="6829"/>
    <n v="5788"/>
    <n v="12617"/>
    <n v="30"/>
    <n v="9"/>
    <n v="39"/>
    <n v="9"/>
    <n v="6906"/>
    <n v="6915"/>
    <n v="11770"/>
    <n v="7957"/>
    <n v="19727"/>
    <n v="7370"/>
    <n v="7213"/>
    <n v="14583"/>
    <n v="6213"/>
    <n v="5395"/>
    <n v="11608"/>
    <n v="48"/>
    <n v="9"/>
    <n v="57"/>
    <n v="9813"/>
    <n v="7154"/>
    <n v="16967"/>
    <n v="7495"/>
    <n v="7439"/>
    <n v="14934"/>
    <n v="6467"/>
    <n v="5481"/>
    <n v="11948"/>
    <n v="354"/>
    <n v="1170"/>
    <n v="1524"/>
    <n v="38442"/>
    <n v="16990"/>
    <n v="1524"/>
    <n v="30608"/>
    <n v="8122"/>
    <n v="25112"/>
    <n v="69050"/>
    <m/>
  </r>
  <r>
    <x v="8"/>
    <s v="Namayingo District"/>
    <x v="123"/>
    <n v="28"/>
    <n v="16"/>
    <n v="44"/>
    <n v="20574"/>
    <n v="12639"/>
    <n v="33213"/>
    <n v="36963"/>
    <n v="19931"/>
    <n v="56894"/>
    <n v="21691"/>
    <n v="19666"/>
    <n v="41357"/>
    <n v="14135"/>
    <n v="11191"/>
    <n v="25326"/>
    <n v="28"/>
    <n v="13"/>
    <n v="41"/>
    <n v="13"/>
    <n v="12194"/>
    <n v="12207"/>
    <n v="36024"/>
    <n v="19350"/>
    <n v="55374"/>
    <n v="20789"/>
    <n v="18846"/>
    <n v="39635"/>
    <n v="13687"/>
    <n v="10806"/>
    <n v="24493"/>
    <n v="28"/>
    <n v="13"/>
    <n v="41"/>
    <n v="20487"/>
    <n v="12378"/>
    <n v="32865"/>
    <n v="21209"/>
    <n v="19049"/>
    <n v="40258"/>
    <n v="13922"/>
    <n v="10978"/>
    <n v="24900"/>
    <n v="1828"/>
    <n v="3131"/>
    <n v="4959"/>
    <n v="93391"/>
    <n v="23142"/>
    <n v="4959"/>
    <n v="63443"/>
    <n v="19682"/>
    <n v="42824"/>
    <n v="156834"/>
    <m/>
  </r>
  <r>
    <x v="7"/>
    <s v="Namisindwa District"/>
    <x v="124"/>
    <n v="4"/>
    <n v="1"/>
    <n v="5"/>
    <n v="5524"/>
    <n v="3311"/>
    <n v="8835"/>
    <n v="10890"/>
    <n v="5971"/>
    <n v="16861"/>
    <n v="5389"/>
    <n v="4578"/>
    <n v="9967"/>
    <n v="2710"/>
    <n v="2241"/>
    <n v="4951"/>
    <n v="3"/>
    <n v="0"/>
    <n v="3"/>
    <n v="0"/>
    <n v="3211"/>
    <n v="3211"/>
    <n v="10251"/>
    <n v="5775"/>
    <n v="16026"/>
    <n v="5252"/>
    <n v="4485"/>
    <n v="9737"/>
    <n v="2662"/>
    <n v="2187"/>
    <n v="4849"/>
    <n v="3"/>
    <n v="0"/>
    <n v="3"/>
    <n v="5250"/>
    <n v="3153"/>
    <n v="8403"/>
    <n v="5150"/>
    <n v="4424"/>
    <n v="9574"/>
    <n v="2568"/>
    <n v="2128"/>
    <n v="4696"/>
    <n v="449"/>
    <n v="1032"/>
    <n v="1481"/>
    <n v="24517"/>
    <n v="3774"/>
    <n v="1481"/>
    <n v="16102"/>
    <n v="4579"/>
    <n v="8353"/>
    <n v="40619"/>
    <m/>
  </r>
  <r>
    <x v="8"/>
    <s v="Namutumba District"/>
    <x v="125"/>
    <n v="29"/>
    <n v="27"/>
    <n v="56"/>
    <n v="12745"/>
    <n v="7807"/>
    <n v="20552"/>
    <n v="23525"/>
    <n v="10523"/>
    <n v="34048"/>
    <n v="18841"/>
    <n v="16925"/>
    <n v="35766"/>
    <n v="13122"/>
    <n v="10517"/>
    <n v="23639"/>
    <n v="29"/>
    <n v="27"/>
    <n v="56"/>
    <n v="27"/>
    <n v="7735"/>
    <n v="7762"/>
    <n v="23282"/>
    <n v="10345"/>
    <n v="33627"/>
    <n v="18600"/>
    <n v="16712"/>
    <n v="35312"/>
    <n v="13029"/>
    <n v="10337"/>
    <n v="23366"/>
    <n v="25"/>
    <n v="27"/>
    <n v="52"/>
    <n v="12534"/>
    <n v="7611"/>
    <n v="20145"/>
    <n v="18462"/>
    <n v="16566"/>
    <n v="35028"/>
    <n v="12832"/>
    <n v="10210"/>
    <n v="23042"/>
    <n v="893"/>
    <n v="2115"/>
    <n v="3008"/>
    <n v="68262"/>
    <n v="9867"/>
    <n v="3008"/>
    <n v="45799"/>
    <n v="16952"/>
    <n v="26819"/>
    <n v="114061"/>
    <m/>
  </r>
  <r>
    <x v="0"/>
    <s v="Napak District"/>
    <x v="126"/>
    <n v="35"/>
    <n v="37"/>
    <n v="72"/>
    <n v="7550"/>
    <n v="3603"/>
    <n v="11153"/>
    <n v="13581"/>
    <n v="3849"/>
    <n v="17430"/>
    <n v="23125"/>
    <n v="19060"/>
    <n v="42185"/>
    <n v="6745"/>
    <n v="4752"/>
    <n v="11497"/>
    <n v="30"/>
    <n v="32"/>
    <n v="62"/>
    <n v="32"/>
    <n v="3407"/>
    <n v="3439"/>
    <n v="12132"/>
    <n v="3413"/>
    <n v="15545"/>
    <n v="21747"/>
    <n v="18218"/>
    <n v="39965"/>
    <n v="6490"/>
    <n v="4505"/>
    <n v="10995"/>
    <n v="35"/>
    <n v="35"/>
    <n v="70"/>
    <n v="7199"/>
    <n v="3449"/>
    <n v="10648"/>
    <n v="21730"/>
    <n v="18234"/>
    <n v="39964"/>
    <n v="6477"/>
    <n v="4567"/>
    <n v="11044"/>
    <n v="646"/>
    <n v="994"/>
    <n v="1640"/>
    <n v="51036"/>
    <n v="21874"/>
    <n v="1640"/>
    <n v="31301"/>
    <n v="19097"/>
    <n v="40971"/>
    <n v="82337"/>
    <m/>
  </r>
  <r>
    <x v="2"/>
    <s v="Nebbi District"/>
    <x v="127"/>
    <n v="20"/>
    <n v="8"/>
    <n v="28"/>
    <n v="22101"/>
    <n v="12127"/>
    <n v="34228"/>
    <n v="31467"/>
    <n v="11625"/>
    <n v="43092"/>
    <n v="18628"/>
    <n v="18146"/>
    <n v="36774"/>
    <n v="11444"/>
    <n v="9108"/>
    <n v="20552"/>
    <n v="20"/>
    <n v="8"/>
    <n v="28"/>
    <n v="8"/>
    <n v="12092"/>
    <n v="12100"/>
    <n v="31505"/>
    <n v="11587"/>
    <n v="43092"/>
    <n v="18546"/>
    <n v="18060"/>
    <n v="36606"/>
    <n v="11425"/>
    <n v="9070"/>
    <n v="20495"/>
    <n v="20"/>
    <n v="8"/>
    <n v="28"/>
    <n v="21751"/>
    <n v="12082"/>
    <n v="33833"/>
    <n v="18441"/>
    <n v="17847"/>
    <n v="36288"/>
    <n v="11272"/>
    <n v="8977"/>
    <n v="20249"/>
    <n v="1608"/>
    <n v="2865"/>
    <n v="4473"/>
    <n v="83660"/>
    <n v="21326"/>
    <n v="4473"/>
    <n v="51014"/>
    <n v="18154"/>
    <n v="39480"/>
    <n v="134674"/>
    <m/>
  </r>
  <r>
    <x v="4"/>
    <s v="Ngora District"/>
    <x v="128"/>
    <n v="63"/>
    <n v="47"/>
    <n v="110"/>
    <n v="15349"/>
    <n v="7800"/>
    <n v="23149"/>
    <n v="20640"/>
    <n v="8775"/>
    <n v="29415"/>
    <n v="7319"/>
    <n v="6419"/>
    <n v="13738"/>
    <n v="6715"/>
    <n v="4819"/>
    <n v="11534"/>
    <n v="63"/>
    <n v="47"/>
    <n v="110"/>
    <n v="47"/>
    <n v="7673"/>
    <n v="7720"/>
    <n v="20518"/>
    <n v="8643"/>
    <n v="29161"/>
    <n v="7308"/>
    <n v="6395"/>
    <n v="13703"/>
    <n v="6694"/>
    <n v="4802"/>
    <n v="11496"/>
    <n v="63"/>
    <n v="65"/>
    <n v="128"/>
    <n v="15291"/>
    <n v="7485"/>
    <n v="22776"/>
    <n v="7122"/>
    <n v="6266"/>
    <n v="13388"/>
    <n v="6699"/>
    <n v="4672"/>
    <n v="11371"/>
    <n v="1278"/>
    <n v="2342"/>
    <n v="3620"/>
    <n v="50086"/>
    <n v="8718"/>
    <n v="3620"/>
    <n v="27860"/>
    <n v="6466"/>
    <n v="15184"/>
    <n v="77946"/>
    <m/>
  </r>
  <r>
    <x v="9"/>
    <m/>
    <x v="129"/>
    <n v="419"/>
    <n v="306"/>
    <n v="725"/>
    <n v="151482"/>
    <n v="113190"/>
    <n v="264672"/>
    <n v="219727"/>
    <n v="139107"/>
    <n v="358834"/>
    <n v="97201"/>
    <n v="93369"/>
    <n v="190570"/>
    <n v="80579"/>
    <n v="70076"/>
    <n v="150655"/>
    <n v="267"/>
    <n v="244"/>
    <n v="511"/>
    <n v="244"/>
    <n v="99428"/>
    <n v="99672"/>
    <n v="202805"/>
    <n v="130581"/>
    <n v="333386"/>
    <n v="90043"/>
    <n v="85063"/>
    <n v="175106"/>
    <n v="76318"/>
    <n v="66511"/>
    <n v="142829"/>
    <n v="274"/>
    <n v="244"/>
    <n v="518"/>
    <n v="128675"/>
    <n v="96674"/>
    <n v="225349"/>
    <n v="89274"/>
    <n v="84656"/>
    <n v="173930"/>
    <n v="75786"/>
    <n v="66089"/>
    <n v="141875"/>
    <n v="7821"/>
    <n v="18263"/>
    <n v="26084"/>
    <n v="549408"/>
    <n v="143159"/>
    <n v="26084"/>
    <n v="416048"/>
    <n v="93675"/>
    <n v="236834"/>
    <n v="965456"/>
    <m/>
  </r>
  <r>
    <x v="12"/>
    <s v="Ntoroko District"/>
    <x v="130"/>
    <n v="0"/>
    <n v="1"/>
    <n v="1"/>
    <n v="1351"/>
    <n v="920"/>
    <n v="2271"/>
    <n v="1669"/>
    <n v="1122"/>
    <n v="2791"/>
    <n v="923"/>
    <n v="875"/>
    <n v="1798"/>
    <n v="837"/>
    <n v="671"/>
    <n v="1508"/>
    <n v="0"/>
    <n v="0"/>
    <n v="0"/>
    <n v="0"/>
    <n v="903"/>
    <n v="903"/>
    <n v="1670"/>
    <n v="1083"/>
    <n v="2753"/>
    <n v="920"/>
    <n v="860"/>
    <n v="1780"/>
    <n v="822"/>
    <n v="667"/>
    <n v="1489"/>
    <n v="0"/>
    <n v="0"/>
    <n v="0"/>
    <n v="1345"/>
    <n v="907"/>
    <n v="2252"/>
    <n v="923"/>
    <n v="870"/>
    <n v="1793"/>
    <n v="828"/>
    <n v="668"/>
    <n v="1496"/>
    <n v="65"/>
    <n v="106"/>
    <n v="171"/>
    <n v="4780"/>
    <n v="512"/>
    <n v="171"/>
    <n v="3589"/>
    <n v="876"/>
    <n v="1388"/>
    <n v="8369"/>
    <m/>
  </r>
  <r>
    <x v="5"/>
    <s v="Ntungamo District"/>
    <x v="131"/>
    <n v="22"/>
    <n v="17"/>
    <n v="39"/>
    <n v="7628"/>
    <n v="6371"/>
    <n v="13999"/>
    <n v="13513"/>
    <n v="8239"/>
    <n v="21752"/>
    <n v="2865"/>
    <n v="2566"/>
    <n v="5431"/>
    <n v="3056"/>
    <n v="2811"/>
    <n v="5867"/>
    <n v="22"/>
    <n v="16"/>
    <n v="38"/>
    <n v="16"/>
    <n v="6116"/>
    <n v="6132"/>
    <n v="12445"/>
    <n v="7683"/>
    <n v="20128"/>
    <n v="2624"/>
    <n v="2386"/>
    <n v="5010"/>
    <n v="2943"/>
    <n v="2707"/>
    <n v="5650"/>
    <n v="22"/>
    <n v="16"/>
    <n v="38"/>
    <n v="7000"/>
    <n v="5924"/>
    <n v="12924"/>
    <n v="2576"/>
    <n v="2345"/>
    <n v="4921"/>
    <n v="2849"/>
    <n v="2647"/>
    <n v="5496"/>
    <n v="121"/>
    <n v="458"/>
    <n v="579"/>
    <n v="27084"/>
    <n v="2285"/>
    <n v="579"/>
    <n v="20004"/>
    <n v="2583"/>
    <n v="4868"/>
    <n v="47088"/>
    <m/>
  </r>
  <r>
    <x v="1"/>
    <s v="Nwoya District"/>
    <x v="132"/>
    <n v="25"/>
    <n v="26"/>
    <n v="51"/>
    <n v="12761"/>
    <n v="6471"/>
    <n v="19232"/>
    <n v="16007"/>
    <n v="6477"/>
    <n v="22484"/>
    <n v="9834"/>
    <n v="9463"/>
    <n v="19297"/>
    <n v="6851"/>
    <n v="5249"/>
    <n v="12100"/>
    <n v="18"/>
    <n v="24"/>
    <n v="42"/>
    <n v="24"/>
    <n v="6415"/>
    <n v="6439"/>
    <n v="15584"/>
    <n v="6353"/>
    <n v="21937"/>
    <n v="9696"/>
    <n v="9294"/>
    <n v="18990"/>
    <n v="6788"/>
    <n v="5221"/>
    <n v="12009"/>
    <n v="18"/>
    <n v="24"/>
    <n v="42"/>
    <n v="12354"/>
    <n v="6303"/>
    <n v="18657"/>
    <n v="9489"/>
    <n v="9102"/>
    <n v="18591"/>
    <n v="6580"/>
    <n v="5086"/>
    <n v="11666"/>
    <n v="818"/>
    <n v="1527"/>
    <n v="2345"/>
    <n v="45478"/>
    <n v="15886"/>
    <n v="2345"/>
    <n v="27686"/>
    <n v="9489"/>
    <n v="25375"/>
    <n v="73164"/>
    <m/>
  </r>
  <r>
    <x v="2"/>
    <s v="Obongi District"/>
    <x v="133"/>
    <n v="15"/>
    <n v="8"/>
    <n v="23"/>
    <n v="21368"/>
    <n v="13182"/>
    <n v="34550"/>
    <n v="17002"/>
    <n v="5982"/>
    <n v="22984"/>
    <n v="20761"/>
    <n v="13519"/>
    <n v="34280"/>
    <n v="11246"/>
    <n v="9380"/>
    <n v="20626"/>
    <n v="7"/>
    <n v="4"/>
    <n v="11"/>
    <n v="4"/>
    <n v="12699"/>
    <n v="12703"/>
    <n v="15107"/>
    <n v="5199"/>
    <n v="20306"/>
    <n v="12694"/>
    <n v="12212"/>
    <n v="24906"/>
    <n v="10468"/>
    <n v="9309"/>
    <n v="19777"/>
    <n v="22"/>
    <n v="21"/>
    <n v="43"/>
    <n v="18097"/>
    <n v="12182"/>
    <n v="30279"/>
    <n v="12493"/>
    <n v="11915"/>
    <n v="24408"/>
    <n v="10422"/>
    <n v="9198"/>
    <n v="19620"/>
    <n v="459"/>
    <n v="963"/>
    <n v="1422"/>
    <n v="70392"/>
    <n v="19893"/>
    <n v="1422"/>
    <n v="42071"/>
    <n v="13527"/>
    <n v="33420"/>
    <n v="112463"/>
    <m/>
  </r>
  <r>
    <x v="1"/>
    <s v="Omoro District"/>
    <x v="134"/>
    <n v="22"/>
    <n v="9"/>
    <n v="31"/>
    <n v="23022"/>
    <n v="10602"/>
    <n v="33624"/>
    <n v="21853"/>
    <n v="6638"/>
    <n v="28491"/>
    <n v="12325"/>
    <n v="10899"/>
    <n v="23224"/>
    <n v="9999"/>
    <n v="7595"/>
    <n v="17594"/>
    <n v="20"/>
    <n v="8"/>
    <n v="28"/>
    <n v="8"/>
    <n v="10461"/>
    <n v="10469"/>
    <n v="20812"/>
    <n v="6465"/>
    <n v="27277"/>
    <n v="12033"/>
    <n v="10656"/>
    <n v="22689"/>
    <n v="9858"/>
    <n v="7508"/>
    <n v="17366"/>
    <n v="20"/>
    <n v="8"/>
    <n v="28"/>
    <n v="22199"/>
    <n v="10390"/>
    <n v="32589"/>
    <n v="12909"/>
    <n v="10536"/>
    <n v="23445"/>
    <n v="9805"/>
    <n v="7468"/>
    <n v="17273"/>
    <n v="1239"/>
    <n v="2850"/>
    <n v="4089"/>
    <n v="67221"/>
    <n v="17494"/>
    <n v="4089"/>
    <n v="35743"/>
    <n v="10908"/>
    <n v="28402"/>
    <n v="102964"/>
    <m/>
  </r>
  <r>
    <x v="3"/>
    <s v="Otuke District"/>
    <x v="135"/>
    <n v="5"/>
    <n v="4"/>
    <n v="9"/>
    <n v="11539"/>
    <n v="5267"/>
    <n v="16806"/>
    <n v="14874"/>
    <n v="4189"/>
    <n v="19063"/>
    <n v="8881"/>
    <n v="8049"/>
    <n v="16930"/>
    <n v="7039"/>
    <n v="5291"/>
    <n v="12330"/>
    <n v="5"/>
    <n v="4"/>
    <n v="9"/>
    <n v="4"/>
    <n v="5265"/>
    <n v="5269"/>
    <n v="14823"/>
    <n v="4179"/>
    <n v="19002"/>
    <n v="8870"/>
    <n v="8039"/>
    <n v="16909"/>
    <n v="7035"/>
    <n v="5286"/>
    <n v="12321"/>
    <n v="5"/>
    <n v="4"/>
    <n v="9"/>
    <n v="11436"/>
    <n v="5212"/>
    <n v="16648"/>
    <n v="8814"/>
    <n v="7994"/>
    <n v="16808"/>
    <n v="6991"/>
    <n v="5255"/>
    <n v="12246"/>
    <n v="497"/>
    <n v="898"/>
    <n v="1395"/>
    <n v="42338"/>
    <n v="5240"/>
    <n v="1395"/>
    <n v="22800"/>
    <n v="8053"/>
    <n v="13293"/>
    <n v="65138"/>
    <m/>
  </r>
  <r>
    <x v="3"/>
    <s v="Oyam District"/>
    <x v="136"/>
    <n v="99"/>
    <n v="157"/>
    <n v="256"/>
    <n v="28417"/>
    <n v="12863"/>
    <n v="41280"/>
    <n v="36733"/>
    <n v="15250"/>
    <n v="51983"/>
    <n v="15483"/>
    <n v="13961"/>
    <n v="29444"/>
    <n v="11760"/>
    <n v="8638"/>
    <n v="20398"/>
    <n v="99"/>
    <n v="76"/>
    <n v="175"/>
    <n v="76"/>
    <n v="12809"/>
    <n v="12885"/>
    <n v="36402"/>
    <n v="15060"/>
    <n v="51462"/>
    <n v="15454"/>
    <n v="13932"/>
    <n v="29386"/>
    <n v="11797"/>
    <n v="8620"/>
    <n v="20417"/>
    <n v="98"/>
    <n v="76"/>
    <n v="174"/>
    <n v="27964"/>
    <n v="12607"/>
    <n v="40571"/>
    <n v="15234"/>
    <n v="13775"/>
    <n v="29009"/>
    <n v="11549"/>
    <n v="8475"/>
    <n v="20024"/>
    <n v="2786"/>
    <n v="4740"/>
    <n v="7526"/>
    <n v="92492"/>
    <n v="23535"/>
    <n v="7526"/>
    <n v="50869"/>
    <n v="14118"/>
    <n v="37653"/>
    <n v="143361"/>
    <m/>
  </r>
  <r>
    <x v="1"/>
    <s v="Pader District"/>
    <x v="137"/>
    <n v="68"/>
    <n v="42"/>
    <n v="110"/>
    <n v="43058"/>
    <n v="21629"/>
    <n v="64687"/>
    <n v="36633"/>
    <n v="11849"/>
    <n v="48482"/>
    <n v="21495"/>
    <n v="20103"/>
    <n v="41598"/>
    <n v="20207"/>
    <n v="14763"/>
    <n v="34970"/>
    <n v="52"/>
    <n v="36"/>
    <n v="88"/>
    <n v="36"/>
    <n v="21130"/>
    <n v="21166"/>
    <n v="34369"/>
    <n v="11371"/>
    <n v="45740"/>
    <n v="20921"/>
    <n v="19479"/>
    <n v="40400"/>
    <n v="19178"/>
    <n v="14430"/>
    <n v="33608"/>
    <n v="52"/>
    <n v="37"/>
    <n v="89"/>
    <n v="41825"/>
    <n v="21068"/>
    <n v="62893"/>
    <n v="20918"/>
    <n v="19461"/>
    <n v="40379"/>
    <n v="19131"/>
    <n v="14451"/>
    <n v="33582"/>
    <n v="982"/>
    <n v="2064"/>
    <n v="3046"/>
    <n v="121461"/>
    <n v="24998"/>
    <n v="3046"/>
    <n v="68386"/>
    <n v="20145"/>
    <n v="45143"/>
    <n v="189847"/>
    <m/>
  </r>
  <r>
    <x v="2"/>
    <s v="Pakwach District"/>
    <x v="138"/>
    <n v="74"/>
    <n v="63"/>
    <n v="137"/>
    <n v="18477"/>
    <n v="8693"/>
    <n v="27170"/>
    <n v="20904"/>
    <n v="8557"/>
    <n v="29461"/>
    <n v="17651"/>
    <n v="16701"/>
    <n v="34352"/>
    <n v="10181"/>
    <n v="7819"/>
    <n v="18000"/>
    <n v="76"/>
    <n v="60"/>
    <n v="136"/>
    <n v="60"/>
    <n v="7813"/>
    <n v="7873"/>
    <n v="18709"/>
    <n v="7914"/>
    <n v="26623"/>
    <n v="16601"/>
    <n v="15545"/>
    <n v="32146"/>
    <n v="9191"/>
    <n v="7006"/>
    <n v="16197"/>
    <n v="73"/>
    <n v="63"/>
    <n v="136"/>
    <n v="17835"/>
    <n v="8372"/>
    <n v="26207"/>
    <n v="17093"/>
    <n v="16135"/>
    <n v="33228"/>
    <n v="9864"/>
    <n v="7550"/>
    <n v="17414"/>
    <n v="1128"/>
    <n v="2172"/>
    <n v="3300"/>
    <n v="67287"/>
    <n v="14983"/>
    <n v="3300"/>
    <n v="41833"/>
    <n v="16764"/>
    <n v="31747"/>
    <n v="109120"/>
    <m/>
  </r>
  <r>
    <x v="6"/>
    <s v="Pallisa District"/>
    <x v="139"/>
    <n v="16"/>
    <n v="28"/>
    <n v="44"/>
    <n v="15672"/>
    <n v="8221"/>
    <n v="23893"/>
    <n v="23623"/>
    <n v="8194"/>
    <n v="31817"/>
    <n v="15841"/>
    <n v="13689"/>
    <n v="29530"/>
    <n v="11992"/>
    <n v="9487"/>
    <n v="21479"/>
    <n v="16"/>
    <n v="28"/>
    <n v="44"/>
    <n v="28"/>
    <n v="8169"/>
    <n v="8197"/>
    <n v="23559"/>
    <n v="8061"/>
    <n v="31620"/>
    <n v="15814"/>
    <n v="13640"/>
    <n v="29454"/>
    <n v="11960"/>
    <n v="9471"/>
    <n v="21431"/>
    <n v="16"/>
    <n v="28"/>
    <n v="44"/>
    <n v="15290"/>
    <n v="8002"/>
    <n v="23292"/>
    <n v="15320"/>
    <n v="13357"/>
    <n v="28677"/>
    <n v="11616"/>
    <n v="9204"/>
    <n v="20820"/>
    <n v="1061"/>
    <n v="2089"/>
    <n v="3150"/>
    <n v="67144"/>
    <n v="6153"/>
    <n v="3150"/>
    <n v="39619"/>
    <n v="13717"/>
    <n v="19870"/>
    <n v="106763"/>
    <m/>
  </r>
  <r>
    <x v="10"/>
    <s v="Rakai District"/>
    <x v="140"/>
    <n v="4"/>
    <n v="4"/>
    <n v="8"/>
    <n v="17074"/>
    <n v="13252"/>
    <n v="30326"/>
    <n v="19333"/>
    <n v="10758"/>
    <n v="30091"/>
    <n v="6129"/>
    <n v="6015"/>
    <n v="12144"/>
    <n v="8139"/>
    <n v="7118"/>
    <n v="15257"/>
    <n v="4"/>
    <n v="4"/>
    <n v="8"/>
    <n v="4"/>
    <n v="13218"/>
    <n v="13222"/>
    <n v="19317"/>
    <n v="11773"/>
    <n v="31090"/>
    <n v="6122"/>
    <n v="6003"/>
    <n v="12125"/>
    <n v="8119"/>
    <n v="7108"/>
    <n v="15227"/>
    <n v="3"/>
    <n v="4"/>
    <n v="7"/>
    <n v="16843"/>
    <n v="13100"/>
    <n v="29943"/>
    <n v="6091"/>
    <n v="5936"/>
    <n v="12027"/>
    <n v="8022"/>
    <n v="7045"/>
    <n v="15067"/>
    <n v="313"/>
    <n v="830"/>
    <n v="1143"/>
    <n v="50679"/>
    <n v="8380"/>
    <n v="1143"/>
    <n v="37147"/>
    <n v="6019"/>
    <n v="14399"/>
    <n v="87826"/>
    <m/>
  </r>
  <r>
    <x v="13"/>
    <s v="Rubanda District"/>
    <x v="141"/>
    <n v="0"/>
    <n v="0"/>
    <n v="0"/>
    <n v="138"/>
    <n v="253"/>
    <n v="391"/>
    <n v="582"/>
    <n v="1167"/>
    <n v="1749"/>
    <n v="104"/>
    <n v="87"/>
    <n v="191"/>
    <n v="38"/>
    <n v="55"/>
    <n v="93"/>
    <n v="0"/>
    <n v="0"/>
    <n v="0"/>
    <n v="0"/>
    <n v="245"/>
    <n v="245"/>
    <n v="559"/>
    <n v="1157"/>
    <n v="1716"/>
    <n v="100"/>
    <n v="83"/>
    <n v="183"/>
    <n v="33"/>
    <n v="51"/>
    <n v="84"/>
    <n v="0"/>
    <n v="0"/>
    <n v="0"/>
    <n v="130"/>
    <n v="238"/>
    <n v="368"/>
    <n v="98"/>
    <n v="80"/>
    <n v="178"/>
    <n v="33"/>
    <n v="49"/>
    <n v="82"/>
    <n v="14"/>
    <n v="19"/>
    <n v="33"/>
    <n v="862"/>
    <n v="64"/>
    <n v="33"/>
    <n v="1562"/>
    <n v="87"/>
    <n v="151"/>
    <n v="2424"/>
    <m/>
  </r>
  <r>
    <x v="5"/>
    <s v="Rubirizi District"/>
    <x v="142"/>
    <n v="4"/>
    <n v="5"/>
    <n v="9"/>
    <n v="3686"/>
    <n v="3037"/>
    <n v="6723"/>
    <n v="4826"/>
    <n v="3007"/>
    <n v="7833"/>
    <n v="1579"/>
    <n v="1402"/>
    <n v="2981"/>
    <n v="1760"/>
    <n v="1521"/>
    <n v="3281"/>
    <n v="4"/>
    <n v="4"/>
    <n v="8"/>
    <n v="4"/>
    <n v="3009"/>
    <n v="3013"/>
    <n v="4665"/>
    <n v="2942"/>
    <n v="7607"/>
    <n v="1565"/>
    <n v="1389"/>
    <n v="2954"/>
    <n v="1748"/>
    <n v="1518"/>
    <n v="3266"/>
    <n v="4"/>
    <n v="4"/>
    <n v="8"/>
    <n v="3586"/>
    <n v="2961"/>
    <n v="6547"/>
    <n v="1540"/>
    <n v="1347"/>
    <n v="2887"/>
    <n v="1726"/>
    <n v="1493"/>
    <n v="3219"/>
    <n v="54"/>
    <n v="163"/>
    <n v="217"/>
    <n v="11855"/>
    <n v="1580"/>
    <n v="217"/>
    <n v="8972"/>
    <n v="1407"/>
    <n v="2987"/>
    <n v="20827"/>
    <m/>
  </r>
  <r>
    <x v="13"/>
    <s v="Rukiga District"/>
    <x v="143"/>
    <n v="0"/>
    <n v="0"/>
    <n v="0"/>
    <n v="894"/>
    <n v="774"/>
    <n v="1668"/>
    <n v="1203"/>
    <n v="947"/>
    <n v="2150"/>
    <n v="424"/>
    <n v="400"/>
    <n v="824"/>
    <n v="468"/>
    <n v="409"/>
    <n v="877"/>
    <n v="0"/>
    <n v="0"/>
    <n v="0"/>
    <n v="0"/>
    <n v="769"/>
    <n v="769"/>
    <n v="1166"/>
    <n v="925"/>
    <n v="2091"/>
    <n v="420"/>
    <n v="390"/>
    <n v="810"/>
    <n v="464"/>
    <n v="401"/>
    <n v="865"/>
    <n v="0"/>
    <n v="0"/>
    <n v="0"/>
    <n v="774"/>
    <n v="675"/>
    <n v="1449"/>
    <n v="359"/>
    <n v="322"/>
    <n v="681"/>
    <n v="385"/>
    <n v="336"/>
    <n v="721"/>
    <n v="3"/>
    <n v="35"/>
    <n v="38"/>
    <n v="2989"/>
    <n v="63"/>
    <n v="38"/>
    <n v="2530"/>
    <n v="400"/>
    <n v="463"/>
    <n v="5519"/>
    <m/>
  </r>
  <r>
    <x v="13"/>
    <s v="Rukungiri District"/>
    <x v="144"/>
    <n v="3"/>
    <n v="2"/>
    <n v="5"/>
    <n v="7142"/>
    <n v="5861"/>
    <n v="13003"/>
    <n v="10124"/>
    <n v="7154"/>
    <n v="17278"/>
    <n v="3206"/>
    <n v="2973"/>
    <n v="6179"/>
    <n v="2950"/>
    <n v="2593"/>
    <n v="5543"/>
    <n v="2"/>
    <n v="18"/>
    <n v="20"/>
    <n v="18"/>
    <n v="5679"/>
    <n v="5697"/>
    <n v="9168"/>
    <n v="6787"/>
    <n v="15955"/>
    <n v="2989"/>
    <n v="2766"/>
    <n v="5755"/>
    <n v="2807"/>
    <n v="2491"/>
    <n v="5298"/>
    <n v="2"/>
    <n v="2"/>
    <n v="4"/>
    <n v="6780"/>
    <n v="5623"/>
    <n v="12403"/>
    <n v="2946"/>
    <n v="2757"/>
    <n v="5703"/>
    <n v="2784"/>
    <n v="2479"/>
    <n v="5263"/>
    <n v="109"/>
    <n v="390"/>
    <n v="499"/>
    <n v="23425"/>
    <n v="3994"/>
    <n v="499"/>
    <n v="18583"/>
    <n v="2975"/>
    <n v="6969"/>
    <n v="42008"/>
    <m/>
  </r>
  <r>
    <x v="5"/>
    <s v="Rwampara District"/>
    <x v="145"/>
    <n v="2"/>
    <n v="0"/>
    <n v="2"/>
    <n v="467"/>
    <n v="393"/>
    <n v="860"/>
    <n v="1642"/>
    <n v="936"/>
    <n v="2578"/>
    <n v="183"/>
    <n v="166"/>
    <n v="349"/>
    <n v="170"/>
    <n v="135"/>
    <n v="305"/>
    <n v="2"/>
    <n v="0"/>
    <n v="2"/>
    <n v="0"/>
    <n v="385"/>
    <n v="385"/>
    <n v="1595"/>
    <n v="920"/>
    <n v="2515"/>
    <n v="181"/>
    <n v="161"/>
    <n v="342"/>
    <n v="169"/>
    <n v="132"/>
    <n v="301"/>
    <n v="2"/>
    <n v="0"/>
    <n v="2"/>
    <n v="449"/>
    <n v="382"/>
    <n v="831"/>
    <n v="181"/>
    <n v="171"/>
    <n v="352"/>
    <n v="164"/>
    <n v="130"/>
    <n v="294"/>
    <n v="6"/>
    <n v="16"/>
    <n v="22"/>
    <n v="2464"/>
    <n v="353"/>
    <n v="22"/>
    <n v="1630"/>
    <n v="166"/>
    <n v="519"/>
    <n v="4094"/>
    <m/>
  </r>
  <r>
    <x v="10"/>
    <s v="Sembabule District"/>
    <x v="146"/>
    <n v="21"/>
    <n v="3"/>
    <n v="24"/>
    <n v="7986"/>
    <n v="6193"/>
    <n v="14179"/>
    <n v="12023"/>
    <n v="7905"/>
    <n v="19928"/>
    <n v="4327"/>
    <n v="3752"/>
    <n v="8079"/>
    <n v="4128"/>
    <n v="3413"/>
    <n v="7541"/>
    <n v="1"/>
    <n v="3"/>
    <n v="4"/>
    <n v="3"/>
    <n v="6045"/>
    <n v="6048"/>
    <n v="11440"/>
    <n v="7565"/>
    <n v="19005"/>
    <n v="4220"/>
    <n v="3655"/>
    <n v="7875"/>
    <n v="4010"/>
    <n v="3341"/>
    <n v="7351"/>
    <n v="1"/>
    <n v="3"/>
    <n v="4"/>
    <n v="7882"/>
    <n v="6107"/>
    <n v="13989"/>
    <n v="4270"/>
    <n v="3654"/>
    <n v="7924"/>
    <n v="4043"/>
    <n v="3377"/>
    <n v="7420"/>
    <n v="244"/>
    <n v="704"/>
    <n v="948"/>
    <n v="28485"/>
    <n v="5336"/>
    <n v="948"/>
    <n v="21266"/>
    <n v="3755"/>
    <n v="9091"/>
    <n v="49751"/>
    <m/>
  </r>
  <r>
    <x v="4"/>
    <s v="Serere District"/>
    <x v="147"/>
    <n v="8"/>
    <n v="6"/>
    <n v="14"/>
    <n v="21993"/>
    <n v="10075"/>
    <n v="32068"/>
    <n v="20569"/>
    <n v="6329"/>
    <n v="26898"/>
    <n v="9277"/>
    <n v="8986"/>
    <n v="18263"/>
    <n v="11431"/>
    <n v="8844"/>
    <n v="20275"/>
    <n v="7"/>
    <n v="6"/>
    <n v="13"/>
    <n v="6"/>
    <n v="9996"/>
    <n v="10002"/>
    <n v="19662"/>
    <n v="6138"/>
    <n v="25800"/>
    <n v="9003"/>
    <n v="8636"/>
    <n v="17639"/>
    <n v="11345"/>
    <n v="8775"/>
    <n v="20120"/>
    <n v="7"/>
    <n v="6"/>
    <n v="13"/>
    <n v="21184"/>
    <n v="9878"/>
    <n v="31062"/>
    <n v="8879"/>
    <n v="8516"/>
    <n v="17395"/>
    <n v="11181"/>
    <n v="8634"/>
    <n v="19815"/>
    <n v="1056"/>
    <n v="1891"/>
    <n v="2947"/>
    <n v="63278"/>
    <n v="3756"/>
    <n v="2947"/>
    <n v="34240"/>
    <n v="8992"/>
    <n v="12748"/>
    <n v="97518"/>
    <m/>
  </r>
  <r>
    <x v="5"/>
    <s v="Sheema District"/>
    <x v="148"/>
    <n v="1"/>
    <n v="0"/>
    <n v="1"/>
    <n v="312"/>
    <n v="321"/>
    <n v="633"/>
    <n v="751"/>
    <n v="569"/>
    <n v="1320"/>
    <n v="114"/>
    <n v="118"/>
    <n v="232"/>
    <n v="109"/>
    <n v="102"/>
    <n v="211"/>
    <n v="1"/>
    <n v="0"/>
    <n v="1"/>
    <n v="0"/>
    <n v="315"/>
    <n v="315"/>
    <n v="693"/>
    <n v="525"/>
    <n v="1218"/>
    <n v="105"/>
    <n v="106"/>
    <n v="211"/>
    <n v="105"/>
    <n v="97"/>
    <n v="202"/>
    <n v="1"/>
    <n v="0"/>
    <n v="1"/>
    <n v="304"/>
    <n v="315"/>
    <n v="619"/>
    <n v="105"/>
    <n v="106"/>
    <n v="211"/>
    <n v="104"/>
    <n v="96"/>
    <n v="200"/>
    <n v="3"/>
    <n v="16"/>
    <n v="19"/>
    <n v="1287"/>
    <n v="286"/>
    <n v="19"/>
    <n v="1110"/>
    <n v="118"/>
    <n v="404"/>
    <n v="2397"/>
    <m/>
  </r>
  <r>
    <x v="7"/>
    <s v="Sironko District"/>
    <x v="149"/>
    <n v="40"/>
    <n v="21"/>
    <n v="61"/>
    <n v="8147"/>
    <n v="4661"/>
    <n v="12808"/>
    <n v="18005"/>
    <n v="11796"/>
    <n v="29801"/>
    <n v="5033"/>
    <n v="4116"/>
    <n v="9149"/>
    <n v="3831"/>
    <n v="2868"/>
    <n v="6699"/>
    <n v="39"/>
    <n v="21"/>
    <n v="60"/>
    <n v="21"/>
    <n v="4417"/>
    <n v="4438"/>
    <n v="16765"/>
    <n v="8982"/>
    <n v="25747"/>
    <n v="4607"/>
    <n v="3826"/>
    <n v="8433"/>
    <n v="3639"/>
    <n v="2702"/>
    <n v="6341"/>
    <n v="40"/>
    <n v="21"/>
    <n v="61"/>
    <n v="7684"/>
    <n v="4395"/>
    <n v="12079"/>
    <n v="4600"/>
    <n v="3773"/>
    <n v="8373"/>
    <n v="3605"/>
    <n v="2686"/>
    <n v="6291"/>
    <n v="459"/>
    <n v="1152"/>
    <n v="1611"/>
    <n v="35056"/>
    <n v="5752"/>
    <n v="1611"/>
    <n v="23462"/>
    <n v="4137"/>
    <n v="9889"/>
    <n v="58518"/>
    <m/>
  </r>
  <r>
    <x v="4"/>
    <s v="Soroti City"/>
    <x v="150"/>
    <n v="52"/>
    <n v="53"/>
    <n v="105"/>
    <n v="12266"/>
    <n v="5711"/>
    <n v="17977"/>
    <n v="23600"/>
    <n v="9493"/>
    <n v="33093"/>
    <n v="6590"/>
    <n v="6384"/>
    <n v="12974"/>
    <n v="4829"/>
    <n v="4097"/>
    <n v="8926"/>
    <n v="50"/>
    <n v="49"/>
    <n v="99"/>
    <n v="49"/>
    <n v="5607"/>
    <n v="5656"/>
    <n v="21887"/>
    <n v="8592"/>
    <n v="30479"/>
    <n v="5952"/>
    <n v="5639"/>
    <n v="11591"/>
    <n v="4513"/>
    <n v="3756"/>
    <n v="8269"/>
    <n v="49"/>
    <n v="46"/>
    <n v="95"/>
    <n v="11033"/>
    <n v="5179"/>
    <n v="16212"/>
    <n v="5638"/>
    <n v="5344"/>
    <n v="10982"/>
    <n v="4267"/>
    <n v="3564"/>
    <n v="7831"/>
    <n v="341"/>
    <n v="767"/>
    <n v="1108"/>
    <n v="47337"/>
    <n v="7018"/>
    <n v="1108"/>
    <n v="25738"/>
    <n v="6437"/>
    <n v="13455"/>
    <n v="73075"/>
    <m/>
  </r>
  <r>
    <x v="4"/>
    <s v="Soroti District"/>
    <x v="151"/>
    <n v="24"/>
    <n v="25"/>
    <n v="49"/>
    <n v="20058"/>
    <n v="8227"/>
    <n v="28285"/>
    <n v="24422"/>
    <n v="7736"/>
    <n v="32158"/>
    <n v="8646"/>
    <n v="7912"/>
    <n v="16558"/>
    <n v="8636"/>
    <n v="6681"/>
    <n v="15317"/>
    <n v="22"/>
    <n v="23"/>
    <n v="45"/>
    <n v="23"/>
    <n v="8227"/>
    <n v="8250"/>
    <n v="24419"/>
    <n v="7734"/>
    <n v="32153"/>
    <n v="8646"/>
    <n v="7923"/>
    <n v="16569"/>
    <n v="8636"/>
    <n v="6688"/>
    <n v="15324"/>
    <n v="22"/>
    <n v="23"/>
    <n v="45"/>
    <n v="19588"/>
    <n v="8067"/>
    <n v="27655"/>
    <n v="8523"/>
    <n v="7805"/>
    <n v="16328"/>
    <n v="8513"/>
    <n v="6599"/>
    <n v="15112"/>
    <n v="2206"/>
    <n v="4108"/>
    <n v="6314"/>
    <n v="61786"/>
    <n v="10148"/>
    <n v="6314"/>
    <n v="30581"/>
    <n v="7937"/>
    <n v="18085"/>
    <n v="92367"/>
    <m/>
  </r>
  <r>
    <x v="10"/>
    <m/>
    <x v="152"/>
    <n v="799"/>
    <n v="751"/>
    <n v="1550"/>
    <n v="108782"/>
    <n v="89282"/>
    <n v="198064"/>
    <n v="188853"/>
    <n v="125932"/>
    <n v="314785"/>
    <n v="65146"/>
    <n v="62226"/>
    <n v="127372"/>
    <n v="60076"/>
    <n v="55863"/>
    <n v="115939"/>
    <n v="414"/>
    <n v="359"/>
    <n v="773"/>
    <n v="359"/>
    <n v="80436"/>
    <n v="80795"/>
    <n v="153316"/>
    <n v="102687"/>
    <n v="256003"/>
    <n v="52994"/>
    <n v="50284"/>
    <n v="103278"/>
    <n v="52164"/>
    <n v="47177"/>
    <n v="99341"/>
    <n v="359"/>
    <n v="253"/>
    <n v="612"/>
    <n v="96838"/>
    <n v="80521"/>
    <n v="177359"/>
    <n v="53237"/>
    <n v="169301"/>
    <n v="222538"/>
    <n v="51988"/>
    <n v="47185"/>
    <n v="99173"/>
    <n v="2784"/>
    <n v="9875"/>
    <n v="12659"/>
    <n v="423656"/>
    <n v="81746"/>
    <n v="12659"/>
    <n v="334054"/>
    <n v="62977"/>
    <n v="144723"/>
    <n v="757710"/>
    <m/>
  </r>
  <r>
    <x v="2"/>
    <s v="Terego District"/>
    <x v="153"/>
    <n v="93"/>
    <n v="64"/>
    <n v="157"/>
    <n v="47352"/>
    <n v="25849"/>
    <n v="73201"/>
    <n v="51349"/>
    <n v="17065"/>
    <n v="68414"/>
    <n v="28048"/>
    <n v="27036"/>
    <n v="55084"/>
    <n v="23018"/>
    <n v="17658"/>
    <n v="40676"/>
    <n v="74"/>
    <n v="50"/>
    <n v="124"/>
    <n v="50"/>
    <n v="23177"/>
    <n v="23227"/>
    <n v="39585"/>
    <n v="13947"/>
    <n v="53532"/>
    <n v="24019"/>
    <n v="23117"/>
    <n v="47136"/>
    <n v="20892"/>
    <n v="15895"/>
    <n v="36787"/>
    <n v="128"/>
    <n v="90"/>
    <n v="218"/>
    <n v="39931"/>
    <n v="23794"/>
    <n v="63725"/>
    <n v="25103"/>
    <n v="23180"/>
    <n v="48283"/>
    <n v="21276"/>
    <n v="16235"/>
    <n v="37511"/>
    <n v="1606"/>
    <n v="4591"/>
    <n v="6197"/>
    <n v="149860"/>
    <n v="36283"/>
    <n v="6197"/>
    <n v="87672"/>
    <n v="27100"/>
    <n v="63383"/>
    <n v="237532"/>
    <m/>
  </r>
  <r>
    <x v="4"/>
    <m/>
    <x v="154"/>
    <n v="258"/>
    <n v="230"/>
    <n v="488"/>
    <n v="181978"/>
    <n v="86548"/>
    <n v="268526"/>
    <n v="220194"/>
    <n v="85544"/>
    <n v="305738"/>
    <n v="91325"/>
    <n v="84593"/>
    <n v="175918"/>
    <n v="86526"/>
    <n v="66278"/>
    <n v="152804"/>
    <n v="251"/>
    <n v="213"/>
    <n v="464"/>
    <n v="213"/>
    <n v="85689"/>
    <n v="85902"/>
    <n v="216294"/>
    <n v="83526"/>
    <n v="299820"/>
    <n v="89588"/>
    <n v="82766"/>
    <n v="172354"/>
    <n v="85593"/>
    <n v="65337"/>
    <n v="150930"/>
    <n v="249"/>
    <n v="228"/>
    <n v="477"/>
    <n v="177271"/>
    <n v="84336"/>
    <n v="261607"/>
    <n v="88014"/>
    <n v="81351"/>
    <n v="169365"/>
    <n v="84413"/>
    <n v="64785"/>
    <n v="149198"/>
    <n v="11906"/>
    <n v="23606"/>
    <n v="35512"/>
    <n v="580281"/>
    <n v="102667"/>
    <n v="35512"/>
    <n v="323193"/>
    <n v="84823"/>
    <n v="187490"/>
    <n v="903474"/>
    <m/>
  </r>
  <r>
    <x v="12"/>
    <m/>
    <x v="155"/>
    <n v="424"/>
    <n v="308"/>
    <n v="732"/>
    <n v="114371"/>
    <n v="82409"/>
    <n v="196780"/>
    <n v="180438"/>
    <n v="106462"/>
    <n v="286900"/>
    <n v="71205"/>
    <n v="64425"/>
    <n v="135630"/>
    <n v="57898"/>
    <n v="47955"/>
    <n v="105853"/>
    <n v="353"/>
    <n v="338"/>
    <n v="691"/>
    <n v="338"/>
    <n v="78392"/>
    <n v="78730"/>
    <n v="167053"/>
    <n v="100774"/>
    <n v="267827"/>
    <n v="67044"/>
    <n v="60575"/>
    <n v="127619"/>
    <n v="55120"/>
    <n v="45553"/>
    <n v="100673"/>
    <n v="345"/>
    <n v="213"/>
    <n v="558"/>
    <n v="106899"/>
    <n v="77648"/>
    <n v="184547"/>
    <n v="66125"/>
    <n v="59689"/>
    <n v="125814"/>
    <n v="54382"/>
    <n v="44837"/>
    <n v="99219"/>
    <n v="3730"/>
    <n v="9132"/>
    <n v="12862"/>
    <n v="424336"/>
    <n v="82345"/>
    <n v="12862"/>
    <n v="301559"/>
    <n v="64733"/>
    <n v="147078"/>
    <n v="725895"/>
    <m/>
  </r>
  <r>
    <x v="6"/>
    <s v="Tororo District"/>
    <x v="156"/>
    <n v="73"/>
    <n v="68"/>
    <n v="141"/>
    <n v="27118"/>
    <n v="16603"/>
    <n v="43721"/>
    <n v="37366"/>
    <n v="15950"/>
    <n v="53316"/>
    <n v="24174"/>
    <n v="22213"/>
    <n v="46387"/>
    <n v="19424"/>
    <n v="15987"/>
    <n v="35411"/>
    <n v="71"/>
    <n v="65"/>
    <n v="136"/>
    <n v="65"/>
    <n v="16386"/>
    <n v="16451"/>
    <n v="36478"/>
    <n v="15411"/>
    <n v="51889"/>
    <n v="23623"/>
    <n v="21696"/>
    <n v="45319"/>
    <n v="19196"/>
    <n v="15820"/>
    <n v="35016"/>
    <n v="73"/>
    <n v="66"/>
    <n v="139"/>
    <n v="26325"/>
    <n v="16214"/>
    <n v="42539"/>
    <n v="23432"/>
    <n v="21523"/>
    <n v="44955"/>
    <n v="18981"/>
    <n v="15677"/>
    <n v="34658"/>
    <n v="1179"/>
    <n v="2094"/>
    <n v="3273"/>
    <n v="108155"/>
    <n v="8887"/>
    <n v="3273"/>
    <n v="70821"/>
    <n v="22281"/>
    <n v="31168"/>
    <n v="178976"/>
    <m/>
  </r>
  <r>
    <x v="10"/>
    <s v="Wakiso District"/>
    <x v="157"/>
    <n v="654"/>
    <n v="577"/>
    <n v="1231"/>
    <n v="32041"/>
    <n v="26185"/>
    <n v="58226"/>
    <n v="75301"/>
    <n v="53852"/>
    <n v="129153"/>
    <n v="27478"/>
    <n v="26158"/>
    <n v="53636"/>
    <n v="21223"/>
    <n v="20772"/>
    <n v="41995"/>
    <n v="315"/>
    <n v="229"/>
    <n v="544"/>
    <n v="229"/>
    <n v="19383"/>
    <n v="19612"/>
    <n v="50271"/>
    <n v="35251"/>
    <n v="85522"/>
    <n v="17831"/>
    <n v="16499"/>
    <n v="34330"/>
    <n v="14787"/>
    <n v="13299"/>
    <n v="28086"/>
    <n v="263"/>
    <n v="188"/>
    <n v="451"/>
    <n v="23613"/>
    <n v="19588"/>
    <n v="43201"/>
    <n v="18122"/>
    <n v="16758"/>
    <n v="34880"/>
    <n v="14706"/>
    <n v="13287"/>
    <n v="27993"/>
    <n v="981"/>
    <n v="4008"/>
    <n v="4989"/>
    <n v="156697"/>
    <n v="30151"/>
    <n v="4989"/>
    <n v="127544"/>
    <n v="26735"/>
    <n v="56886"/>
    <n v="284241"/>
    <m/>
  </r>
  <r>
    <x v="2"/>
    <m/>
    <x v="158"/>
    <n v="687"/>
    <n v="549"/>
    <n v="1236"/>
    <n v="371915"/>
    <n v="222216"/>
    <n v="594131"/>
    <n v="429386"/>
    <n v="153254"/>
    <n v="582640"/>
    <n v="289206"/>
    <n v="267892"/>
    <n v="557098"/>
    <n v="215126"/>
    <n v="167241"/>
    <n v="382367"/>
    <n v="486"/>
    <n v="431"/>
    <n v="917"/>
    <n v="431"/>
    <n v="211404"/>
    <n v="211835"/>
    <n v="372585"/>
    <n v="141041"/>
    <n v="513626"/>
    <n v="265994"/>
    <n v="252502"/>
    <n v="518496"/>
    <n v="202656"/>
    <n v="158889"/>
    <n v="361545"/>
    <n v="525"/>
    <n v="463"/>
    <n v="988"/>
    <n v="350151"/>
    <n v="211713"/>
    <n v="561864"/>
    <n v="267154"/>
    <n v="251844"/>
    <n v="518998"/>
    <n v="207838"/>
    <n v="159072"/>
    <n v="366910"/>
    <n v="14860"/>
    <n v="32803"/>
    <n v="47663"/>
    <n v="1306320"/>
    <n v="311466"/>
    <n v="47663"/>
    <n v="811152"/>
    <n v="268441"/>
    <n v="579907"/>
    <n v="2117472"/>
    <m/>
  </r>
  <r>
    <x v="2"/>
    <s v="Yumbe District"/>
    <x v="159"/>
    <n v="49"/>
    <n v="52"/>
    <n v="101"/>
    <n v="66544"/>
    <n v="40191"/>
    <n v="106735"/>
    <n v="95463"/>
    <n v="24810"/>
    <n v="120273"/>
    <n v="67720"/>
    <n v="64500"/>
    <n v="132220"/>
    <n v="44407"/>
    <n v="36565"/>
    <n v="80972"/>
    <n v="40"/>
    <n v="39"/>
    <n v="79"/>
    <n v="39"/>
    <n v="38122"/>
    <n v="38161"/>
    <n v="67085"/>
    <n v="23388"/>
    <n v="90473"/>
    <n v="64864"/>
    <n v="62338"/>
    <n v="127202"/>
    <n v="41578"/>
    <n v="34135"/>
    <n v="75713"/>
    <n v="40"/>
    <n v="56"/>
    <n v="96"/>
    <n v="62955"/>
    <n v="37641"/>
    <n v="100596"/>
    <n v="63872"/>
    <n v="61007"/>
    <n v="124879"/>
    <n v="41259"/>
    <n v="33624"/>
    <n v="74883"/>
    <n v="2389"/>
    <n v="4689"/>
    <n v="7078"/>
    <n v="274183"/>
    <n v="74821"/>
    <n v="7078"/>
    <n v="166118"/>
    <n v="64552"/>
    <n v="139373"/>
    <n v="440301"/>
    <m/>
  </r>
  <r>
    <x v="2"/>
    <s v="Zombo District"/>
    <x v="160"/>
    <n v="23"/>
    <n v="19"/>
    <n v="42"/>
    <n v="16038"/>
    <n v="9930"/>
    <n v="25968"/>
    <n v="22005"/>
    <n v="9543"/>
    <n v="31548"/>
    <n v="15908"/>
    <n v="14975"/>
    <n v="30883"/>
    <n v="8409"/>
    <n v="7044"/>
    <n v="15453"/>
    <n v="5"/>
    <m/>
    <n v="5"/>
    <n v="4"/>
    <n v="9724"/>
    <n v="9728"/>
    <n v="20533"/>
    <n v="9039"/>
    <n v="29572"/>
    <n v="14880"/>
    <n v="14001"/>
    <n v="28881"/>
    <n v="8232"/>
    <n v="6912"/>
    <n v="15144"/>
    <m/>
    <m/>
    <n v="0"/>
    <n v="15305"/>
    <n v="9104"/>
    <n v="24409"/>
    <n v="14137"/>
    <n v="13279"/>
    <n v="27416"/>
    <n v="7823"/>
    <n v="6569"/>
    <n v="14392"/>
    <n v="652"/>
    <n v="1124"/>
    <n v="1776"/>
    <n v="62383"/>
    <n v="11885"/>
    <n v="1776"/>
    <n v="41511"/>
    <n v="14994"/>
    <n v="26879"/>
    <n v="103894"/>
    <m/>
  </r>
  <r>
    <x v="15"/>
    <m/>
    <x v="161"/>
    <n v="11146"/>
    <n v="9204"/>
    <n v="20350"/>
    <n v="3979302"/>
    <n v="2410314"/>
    <n v="6389616"/>
    <n v="5593680"/>
    <n v="2695638"/>
    <n v="8289318"/>
    <n v="3027578"/>
    <n v="2762920"/>
    <n v="5790498"/>
    <n v="2228832"/>
    <n v="1775910"/>
    <n v="4004742"/>
    <n v="7548"/>
    <n v="6284"/>
    <m/>
    <n v="6288"/>
    <n v="2280854"/>
    <m/>
    <n v="5132068"/>
    <n v="2466170"/>
    <m/>
    <n v="2847986"/>
    <n v="2609134"/>
    <m/>
    <n v="2115510"/>
    <n v="1687124"/>
    <m/>
    <n v="7562"/>
    <n v="5930"/>
    <m/>
    <n v="3736626"/>
    <n v="2326940"/>
    <m/>
    <n v="2831962"/>
    <n v="2827254"/>
    <m/>
    <n v="2111716"/>
    <n v="1675938"/>
    <m/>
    <n v="209232"/>
    <n v="448174"/>
    <m/>
    <n v="14840538"/>
    <n v="3400882"/>
    <n v="657406"/>
    <n v="9653986"/>
    <n v="2772124"/>
    <n v="6173006"/>
    <n v="24494524"/>
    <m/>
  </r>
  <r>
    <x v="15"/>
    <s v="0-28 DAYS BY REGION"/>
    <x v="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288"/>
    <m/>
    <m/>
    <m/>
    <m/>
    <m/>
    <m/>
    <m/>
    <m/>
    <m/>
    <m/>
    <m/>
    <m/>
    <m/>
    <m/>
    <m/>
    <m/>
    <m/>
    <m/>
  </r>
  <r>
    <x v="15"/>
    <s v="West Nile 0-28 days total"/>
    <x v="163"/>
    <m/>
    <s v="29DAYS - 4YRS"/>
    <m/>
    <m/>
    <s v="5YRS- 9Y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Acholi"/>
    <x v="164"/>
    <m/>
    <s v="West Nile "/>
    <n v="1114196"/>
    <m/>
    <s v="West Nile "/>
    <n v="76473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</r>
  <r>
    <x v="15"/>
    <s v="Ankole"/>
    <x v="165"/>
    <m/>
    <s v="Acholi"/>
    <n v="512872"/>
    <m/>
    <s v="Acholi"/>
    <n v="3991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Bugisu"/>
    <x v="166"/>
    <m/>
    <s v="Ankole"/>
    <n v="135250"/>
    <m/>
    <s v="Ankole"/>
    <n v="135166"/>
    <m/>
    <s v="TOTAL CASES PER REG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Busoga"/>
    <x v="167"/>
    <m/>
    <s v="Bugisu"/>
    <n v="168888"/>
    <m/>
    <s v="Bugisu"/>
    <n v="109256"/>
    <m/>
    <s v="West Nile "/>
    <n v="42349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Bukedi"/>
    <x v="168"/>
    <m/>
    <s v="Busoga"/>
    <n v="918522"/>
    <m/>
    <s v="Busoga"/>
    <n v="537234"/>
    <m/>
    <s v="Acholi"/>
    <n v="22924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Bunyoro"/>
    <x v="169"/>
    <m/>
    <s v="Bukedi"/>
    <n v="486888"/>
    <m/>
    <s v="Bukedi"/>
    <n v="339746"/>
    <m/>
    <s v="Ankole"/>
    <n v="9654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Kampala"/>
    <x v="170"/>
    <m/>
    <s v="Bunyoro"/>
    <n v="271258"/>
    <m/>
    <s v="Bunyoro"/>
    <n v="169498"/>
    <m/>
    <s v="Bugisu"/>
    <n v="784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Sout Central"/>
    <x v="171"/>
    <m/>
    <s v="Kampala"/>
    <n v="78526"/>
    <m/>
    <s v="Kampala"/>
    <n v="63762"/>
    <m/>
    <s v="Busoga"/>
    <n v="33775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North Central"/>
    <x v="172"/>
    <m/>
    <s v="Sout Central"/>
    <n v="254744"/>
    <m/>
    <s v="Sout Central"/>
    <n v="231878"/>
    <m/>
    <s v="Bukedi"/>
    <n v="17134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Lango"/>
    <x v="173"/>
    <m/>
    <s v="North Central"/>
    <n v="381140"/>
    <m/>
    <s v="North Central"/>
    <n v="301310"/>
    <m/>
    <s v="Bunyoro"/>
    <n v="10587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Kigezi"/>
    <x v="174"/>
    <m/>
    <s v="Lango"/>
    <n v="375352"/>
    <m/>
    <s v="Lango"/>
    <n v="260538"/>
    <m/>
    <s v="Kampala"/>
    <n v="4588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Karamoja"/>
    <x v="175"/>
    <m/>
    <s v="Kigezi"/>
    <n v="32968"/>
    <m/>
    <s v="Kigezi"/>
    <n v="29960"/>
    <m/>
    <s v="Sout Central"/>
    <n v="15154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Teso"/>
    <x v="176"/>
    <m/>
    <s v="Karamoja"/>
    <n v="436798"/>
    <m/>
    <s v="Karamoja"/>
    <n v="145216"/>
    <m/>
    <s v="North Central"/>
    <n v="19309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Tooro"/>
    <x v="177"/>
    <m/>
    <s v="Teso"/>
    <n v="351836"/>
    <m/>
    <s v="Teso"/>
    <n v="305608"/>
    <m/>
    <s v="Lango"/>
    <n v="16134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SUM"/>
    <x v="178"/>
    <m/>
    <s v="Tooro"/>
    <n v="271260"/>
    <m/>
    <s v="Tooro"/>
    <n v="211706"/>
    <m/>
    <s v="Kigezi"/>
    <n v="2348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m/>
    <x v="162"/>
    <m/>
    <s v="SUM"/>
    <n v="5790498"/>
    <m/>
    <s v="SUM"/>
    <n v="4004742"/>
    <m/>
    <s v="Karamoja"/>
    <n v="1054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10-19 YRS BY REGION"/>
    <x v="162"/>
    <m/>
    <s v="20 + YEARS "/>
    <m/>
    <m/>
    <m/>
    <m/>
    <m/>
    <s v="Teso"/>
    <n v="1806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West Nile "/>
    <x v="179"/>
    <m/>
    <s v="West Nile "/>
    <n v="1165280"/>
    <m/>
    <s v="&lt;5YRS CASES"/>
    <m/>
    <m/>
    <s v="Tooro"/>
    <n v="14517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Acholi"/>
    <x v="180"/>
    <m/>
    <s v="Acholi"/>
    <n v="621786"/>
    <m/>
    <s v="West Nile "/>
    <n v="1159814"/>
    <m/>
    <s v="SUM"/>
    <n v="244945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Ankole"/>
    <x v="181"/>
    <m/>
    <s v="Ankole"/>
    <n v="418734"/>
    <m/>
    <s v="Acholi"/>
    <n v="6416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Bugisu"/>
    <x v="182"/>
    <m/>
    <s v="Bugisu"/>
    <n v="322800"/>
    <m/>
    <s v="Ankole"/>
    <n v="151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Busoga"/>
    <x v="183"/>
    <m/>
    <s v="Busoga"/>
    <n v="1216480"/>
    <m/>
    <s v="Bugisu"/>
    <n v="1653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Bukedi"/>
    <x v="184"/>
    <m/>
    <s v="Bukedi"/>
    <n v="504232"/>
    <m/>
    <s v="Busoga"/>
    <n v="969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Bunyoro"/>
    <x v="185"/>
    <m/>
    <s v="Bunyoro"/>
    <n v="349704"/>
    <m/>
    <s v="Bukedi"/>
    <n v="3622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Kampala"/>
    <x v="186"/>
    <m/>
    <s v="Kampala"/>
    <n v="228672"/>
    <m/>
    <s v="Bunyoro"/>
    <n v="2993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Sout Central"/>
    <x v="187"/>
    <m/>
    <s v="Sout Central"/>
    <n v="629570"/>
    <m/>
    <s v="Kampala"/>
    <n v="973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North Central"/>
    <x v="188"/>
    <m/>
    <s v="North Central"/>
    <n v="717668"/>
    <m/>
    <s v="Sout Central"/>
    <n v="2894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Lango"/>
    <x v="189"/>
    <m/>
    <s v="Lango"/>
    <n v="540938"/>
    <m/>
    <s v="North Central"/>
    <n v="4736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Kigezi"/>
    <x v="190"/>
    <m/>
    <s v="Kigezi"/>
    <n v="101410"/>
    <m/>
    <s v="Lango"/>
    <n v="3972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Karamoja"/>
    <x v="191"/>
    <m/>
    <s v="Karamoja"/>
    <n v="286768"/>
    <m/>
    <s v="Kigezi"/>
    <n v="364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Teso"/>
    <x v="192"/>
    <m/>
    <s v="Teso"/>
    <n v="611476"/>
    <m/>
    <s v="Karamoja"/>
    <n v="4600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Tooro"/>
    <x v="193"/>
    <m/>
    <s v="Tooro"/>
    <n v="573800"/>
    <m/>
    <s v="Teso"/>
    <n v="3749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m/>
    <x v="194"/>
    <m/>
    <s v="SUM"/>
    <n v="8289318"/>
    <m/>
    <s v="Tooro"/>
    <n v="294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m/>
    <x v="162"/>
    <m/>
    <m/>
    <m/>
    <m/>
    <s v="SUM"/>
    <n v="6173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7A014-4195-493B-AF92-2DA75FC7DFBC}" name="PivotTable3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41" firstHeaderRow="0" firstDataRow="1" firstDataCol="1"/>
  <pivotFields count="56">
    <pivotField showAll="0">
      <items count="17">
        <item x="1"/>
        <item x="5"/>
        <item x="7"/>
        <item x="6"/>
        <item x="11"/>
        <item x="8"/>
        <item x="14"/>
        <item x="0"/>
        <item x="13"/>
        <item x="3"/>
        <item x="9"/>
        <item x="10"/>
        <item x="4"/>
        <item x="12"/>
        <item x="2"/>
        <item x="15"/>
        <item t="default"/>
      </items>
    </pivotField>
    <pivotField showAll="0"/>
    <pivotField axis="axisRow" showAll="0">
      <items count="196">
        <item h="1" x="174"/>
        <item h="1" x="165"/>
        <item h="1" x="169"/>
        <item h="1" x="168"/>
        <item h="1" x="166"/>
        <item h="1" x="176"/>
        <item h="1" x="173"/>
        <item h="1" x="175"/>
        <item h="1" x="164"/>
        <item h="1" x="172"/>
        <item h="1" x="177"/>
        <item h="1" x="167"/>
        <item h="1" x="163"/>
        <item h="1" x="170"/>
        <item h="1" x="171"/>
        <item h="1" x="178"/>
        <item h="1" x="190"/>
        <item h="1" x="186"/>
        <item h="1" x="182"/>
        <item h="1" x="191"/>
        <item h="1" x="185"/>
        <item h="1" x="181"/>
        <item h="1" x="184"/>
        <item h="1" x="193"/>
        <item h="1" x="187"/>
        <item h="1" x="189"/>
        <item h="1" x="188"/>
        <item h="1" x="192"/>
        <item h="1" x="183"/>
        <item h="1" x="180"/>
        <item h="1" x="179"/>
        <item h="1" x="194"/>
        <item x="0"/>
        <item h="1" x="1"/>
        <item x="2"/>
        <item x="3"/>
        <item x="4"/>
        <item x="5"/>
        <item x="6"/>
        <item x="7"/>
        <item x="8"/>
        <item h="1" x="9"/>
        <item x="10"/>
        <item h="1" x="11"/>
        <item x="12"/>
        <item x="13"/>
        <item x="14"/>
        <item x="15"/>
        <item h="1" x="16"/>
        <item x="17"/>
        <item x="18"/>
        <item x="19"/>
        <item x="20"/>
        <item h="1" x="21"/>
        <item x="22"/>
        <item x="23"/>
        <item x="24"/>
        <item x="25"/>
        <item x="26"/>
        <item x="27"/>
        <item h="1" x="28"/>
        <item x="29"/>
        <item x="30"/>
        <item h="1" x="31"/>
        <item x="32"/>
        <item x="33"/>
        <item x="34"/>
        <item x="35"/>
        <item x="36"/>
        <item x="37"/>
        <item h="1" x="38"/>
        <item x="39"/>
        <item h="1" x="161"/>
        <item h="1" x="40"/>
        <item x="41"/>
        <item h="1" x="42"/>
        <item x="43"/>
        <item x="44"/>
        <item x="45"/>
        <item x="46"/>
        <item h="1" x="47"/>
        <item x="48"/>
        <item x="49"/>
        <item x="50"/>
        <item x="51"/>
        <item x="52"/>
        <item x="53"/>
        <item x="54"/>
        <item x="55"/>
        <item x="56"/>
        <item x="57"/>
        <item x="58"/>
        <item h="1" x="59"/>
        <item x="60"/>
        <item x="61"/>
        <item x="62"/>
        <item x="63"/>
        <item x="64"/>
        <item x="65"/>
        <item h="1" x="66"/>
        <item x="67"/>
        <item x="68"/>
        <item x="69"/>
        <item x="70"/>
        <item x="71"/>
        <item x="72"/>
        <item x="73"/>
        <item x="74"/>
        <item x="75"/>
        <item h="1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h="1" x="94"/>
        <item h="1" x="95"/>
        <item x="96"/>
        <item x="97"/>
        <item x="98"/>
        <item x="99"/>
        <item x="100"/>
        <item x="101"/>
        <item x="102"/>
        <item x="103"/>
        <item h="1" x="104"/>
        <item x="105"/>
        <item x="106"/>
        <item x="107"/>
        <item h="1" x="108"/>
        <item x="109"/>
        <item h="1"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h="1" x="150"/>
        <item x="151"/>
        <item h="1" x="152"/>
        <item x="153"/>
        <item h="1" x="154"/>
        <item h="1" x="155"/>
        <item x="156"/>
        <item x="157"/>
        <item h="1" x="158"/>
        <item x="159"/>
        <item x="160"/>
        <item h="1" x="16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2"/>
  </rowFields>
  <rowItems count="138"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1"/>
    </i>
    <i>
      <x v="74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39"/>
    </i>
    <i>
      <x v="140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6"/>
    </i>
    <i>
      <x v="189"/>
    </i>
    <i>
      <x v="190"/>
    </i>
    <i>
      <x v="192"/>
    </i>
    <i>
      <x v="19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GRAND TOTAL &lt; 5Y YRS " fld="53" baseField="0" baseItem="0"/>
    <dataField name="Sum of GRAND TOTAL" fld="54" baseField="0" baseItem="0"/>
    <dataField name="Sum of PREG TOTAL" fld="47" baseField="0" baseItem="0"/>
    <dataField name="Sum of 5-9YRS TOTAL" fld="17" baseField="0" baseItem="0"/>
    <dataField name="Sum of 20 + TOTAL" fld="11" baseField="0" baseItem="0"/>
    <dataField name="Sum of 29DAYS-4YRS" fld="14" baseField="0" baseItem="0"/>
    <dataField name="Sum of 10-19 YRS TOTAL" fld="8" baseField="0" baseItem="0"/>
    <dataField name="Sum of 0-28 DAYS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FC71-F675-4239-874B-6E1ED8FF45AB}">
  <dimension ref="A3:I141"/>
  <sheetViews>
    <sheetView topLeftCell="A82" workbookViewId="0">
      <selection activeCell="A3" sqref="A3"/>
    </sheetView>
  </sheetViews>
  <sheetFormatPr defaultRowHeight="12.5" x14ac:dyDescent="0.25"/>
  <cols>
    <col min="1" max="1" width="18.54296875" bestFit="1" customWidth="1"/>
    <col min="2" max="2" width="30.08984375" bestFit="1" customWidth="1"/>
    <col min="3" max="3" width="20.7265625" bestFit="1" customWidth="1"/>
    <col min="4" max="4" width="19.36328125" bestFit="1" customWidth="1"/>
    <col min="5" max="5" width="20.54296875" bestFit="1" customWidth="1"/>
    <col min="6" max="6" width="17.90625" bestFit="1" customWidth="1"/>
    <col min="7" max="7" width="19.7265625" bestFit="1" customWidth="1"/>
    <col min="8" max="8" width="23.1796875" bestFit="1" customWidth="1"/>
    <col min="9" max="9" width="23.36328125" bestFit="1" customWidth="1"/>
  </cols>
  <sheetData>
    <row r="3" spans="1:9" x14ac:dyDescent="0.25">
      <c r="A3" s="16" t="s">
        <v>227</v>
      </c>
      <c r="B3" t="s">
        <v>235</v>
      </c>
      <c r="C3" t="s">
        <v>236</v>
      </c>
      <c r="D3" t="s">
        <v>234</v>
      </c>
      <c r="E3" t="s">
        <v>233</v>
      </c>
      <c r="F3" t="s">
        <v>231</v>
      </c>
      <c r="G3" t="s">
        <v>232</v>
      </c>
      <c r="H3" t="s">
        <v>230</v>
      </c>
      <c r="I3" t="s">
        <v>228</v>
      </c>
    </row>
    <row r="4" spans="1:9" x14ac:dyDescent="0.25">
      <c r="A4" s="17" t="s">
        <v>18</v>
      </c>
      <c r="B4">
        <v>30071</v>
      </c>
      <c r="C4">
        <v>84765</v>
      </c>
      <c r="D4">
        <v>1997</v>
      </c>
      <c r="E4">
        <v>12276</v>
      </c>
      <c r="F4">
        <v>22965</v>
      </c>
      <c r="G4">
        <v>28883</v>
      </c>
      <c r="H4">
        <v>20634</v>
      </c>
      <c r="I4">
        <v>7</v>
      </c>
    </row>
    <row r="5" spans="1:9" x14ac:dyDescent="0.25">
      <c r="A5" s="17" t="s">
        <v>21</v>
      </c>
      <c r="B5">
        <v>86765</v>
      </c>
      <c r="C5">
        <v>350008</v>
      </c>
      <c r="D5">
        <v>4686</v>
      </c>
      <c r="E5">
        <v>67071</v>
      </c>
      <c r="F5">
        <v>87150</v>
      </c>
      <c r="G5">
        <v>87642</v>
      </c>
      <c r="H5">
        <v>108106</v>
      </c>
      <c r="I5">
        <v>39</v>
      </c>
    </row>
    <row r="6" spans="1:9" x14ac:dyDescent="0.25">
      <c r="A6" s="17" t="s">
        <v>22</v>
      </c>
      <c r="B6">
        <v>52632</v>
      </c>
      <c r="C6">
        <v>175877</v>
      </c>
      <c r="D6">
        <v>3613</v>
      </c>
      <c r="E6">
        <v>28159</v>
      </c>
      <c r="F6">
        <v>50169</v>
      </c>
      <c r="G6">
        <v>36327</v>
      </c>
      <c r="H6">
        <v>61176</v>
      </c>
      <c r="I6">
        <v>46</v>
      </c>
    </row>
    <row r="7" spans="1:9" x14ac:dyDescent="0.25">
      <c r="A7" s="17" t="s">
        <v>24</v>
      </c>
      <c r="B7">
        <v>18746</v>
      </c>
      <c r="C7">
        <v>107873</v>
      </c>
      <c r="D7">
        <v>3383</v>
      </c>
      <c r="E7">
        <v>20314</v>
      </c>
      <c r="F7">
        <v>31483</v>
      </c>
      <c r="G7">
        <v>29655</v>
      </c>
      <c r="H7">
        <v>26339</v>
      </c>
      <c r="I7">
        <v>82</v>
      </c>
    </row>
    <row r="8" spans="1:9" x14ac:dyDescent="0.25">
      <c r="A8" s="17" t="s">
        <v>25</v>
      </c>
      <c r="B8">
        <v>11181</v>
      </c>
      <c r="C8">
        <v>73508</v>
      </c>
      <c r="D8">
        <v>1248</v>
      </c>
      <c r="E8">
        <v>15009</v>
      </c>
      <c r="F8">
        <v>22001</v>
      </c>
      <c r="G8">
        <v>14886</v>
      </c>
      <c r="H8">
        <v>21604</v>
      </c>
      <c r="I8">
        <v>8</v>
      </c>
    </row>
    <row r="9" spans="1:9" x14ac:dyDescent="0.25">
      <c r="A9" s="17" t="s">
        <v>26</v>
      </c>
      <c r="B9">
        <v>8533</v>
      </c>
      <c r="C9">
        <v>26413</v>
      </c>
      <c r="D9">
        <v>531</v>
      </c>
      <c r="E9">
        <v>5020</v>
      </c>
      <c r="F9">
        <v>7420</v>
      </c>
      <c r="G9">
        <v>8608</v>
      </c>
      <c r="H9">
        <v>5351</v>
      </c>
      <c r="I9">
        <v>14</v>
      </c>
    </row>
    <row r="10" spans="1:9" x14ac:dyDescent="0.25">
      <c r="A10" s="17" t="s">
        <v>28</v>
      </c>
      <c r="B10">
        <v>22073</v>
      </c>
      <c r="C10">
        <v>85108</v>
      </c>
      <c r="D10">
        <v>2054</v>
      </c>
      <c r="E10">
        <v>14851</v>
      </c>
      <c r="F10">
        <v>26734</v>
      </c>
      <c r="G10">
        <v>15101</v>
      </c>
      <c r="H10">
        <v>28377</v>
      </c>
      <c r="I10">
        <v>45</v>
      </c>
    </row>
    <row r="11" spans="1:9" x14ac:dyDescent="0.25">
      <c r="A11" s="17" t="s">
        <v>29</v>
      </c>
      <c r="B11">
        <v>35501</v>
      </c>
      <c r="C11">
        <v>123221</v>
      </c>
      <c r="D11">
        <v>2120</v>
      </c>
      <c r="E11">
        <v>21433</v>
      </c>
      <c r="F11">
        <v>33536</v>
      </c>
      <c r="G11">
        <v>28575</v>
      </c>
      <c r="H11">
        <v>39655</v>
      </c>
      <c r="I11">
        <v>22</v>
      </c>
    </row>
    <row r="12" spans="1:9" x14ac:dyDescent="0.25">
      <c r="A12" s="17" t="s">
        <v>31</v>
      </c>
      <c r="B12">
        <v>18983</v>
      </c>
      <c r="C12">
        <v>63393</v>
      </c>
      <c r="D12">
        <v>2224</v>
      </c>
      <c r="E12">
        <v>7764</v>
      </c>
      <c r="F12">
        <v>26241</v>
      </c>
      <c r="G12">
        <v>9821</v>
      </c>
      <c r="H12">
        <v>19541</v>
      </c>
      <c r="I12">
        <v>26</v>
      </c>
    </row>
    <row r="13" spans="1:9" x14ac:dyDescent="0.25">
      <c r="A13" s="17" t="s">
        <v>33</v>
      </c>
      <c r="B13">
        <v>6892</v>
      </c>
      <c r="C13">
        <v>34267</v>
      </c>
      <c r="D13">
        <v>885</v>
      </c>
      <c r="E13">
        <v>6266</v>
      </c>
      <c r="F13">
        <v>10156</v>
      </c>
      <c r="G13">
        <v>5822</v>
      </c>
      <c r="H13">
        <v>12014</v>
      </c>
      <c r="I13">
        <v>9</v>
      </c>
    </row>
    <row r="14" spans="1:9" x14ac:dyDescent="0.25">
      <c r="A14" s="17" t="s">
        <v>35</v>
      </c>
      <c r="B14">
        <v>17697</v>
      </c>
      <c r="C14">
        <v>84322</v>
      </c>
      <c r="D14">
        <v>2296</v>
      </c>
      <c r="E14">
        <v>18246</v>
      </c>
      <c r="F14">
        <v>20342</v>
      </c>
      <c r="G14">
        <v>29117</v>
      </c>
      <c r="H14">
        <v>16599</v>
      </c>
      <c r="I14">
        <v>18</v>
      </c>
    </row>
    <row r="15" spans="1:9" x14ac:dyDescent="0.25">
      <c r="A15" s="17" t="s">
        <v>37</v>
      </c>
      <c r="B15">
        <v>2467</v>
      </c>
      <c r="C15">
        <v>17948</v>
      </c>
      <c r="D15">
        <v>708</v>
      </c>
      <c r="E15">
        <v>2192</v>
      </c>
      <c r="F15">
        <v>7812</v>
      </c>
      <c r="G15">
        <v>2787</v>
      </c>
      <c r="H15">
        <v>5156</v>
      </c>
      <c r="I15">
        <v>1</v>
      </c>
    </row>
    <row r="16" spans="1:9" x14ac:dyDescent="0.25">
      <c r="A16" s="17" t="s">
        <v>39</v>
      </c>
      <c r="B16">
        <v>26230</v>
      </c>
      <c r="C16">
        <v>116447</v>
      </c>
      <c r="D16">
        <v>3467</v>
      </c>
      <c r="E16">
        <v>23991</v>
      </c>
      <c r="F16">
        <v>34842</v>
      </c>
      <c r="G16">
        <v>35162</v>
      </c>
      <c r="H16">
        <v>22357</v>
      </c>
      <c r="I16">
        <v>95</v>
      </c>
    </row>
    <row r="17" spans="1:9" x14ac:dyDescent="0.25">
      <c r="A17" s="17" t="s">
        <v>40</v>
      </c>
      <c r="B17">
        <v>24801</v>
      </c>
      <c r="C17">
        <v>81093</v>
      </c>
      <c r="D17">
        <v>2334</v>
      </c>
      <c r="E17">
        <v>14332</v>
      </c>
      <c r="F17">
        <v>27580</v>
      </c>
      <c r="G17">
        <v>21194</v>
      </c>
      <c r="H17">
        <v>17968</v>
      </c>
      <c r="I17">
        <v>19</v>
      </c>
    </row>
    <row r="18" spans="1:9" x14ac:dyDescent="0.25">
      <c r="A18" s="17" t="s">
        <v>41</v>
      </c>
      <c r="B18">
        <v>384</v>
      </c>
      <c r="C18">
        <v>2867</v>
      </c>
      <c r="D18">
        <v>20</v>
      </c>
      <c r="E18">
        <v>468</v>
      </c>
      <c r="F18">
        <v>1191</v>
      </c>
      <c r="G18">
        <v>363</v>
      </c>
      <c r="H18">
        <v>845</v>
      </c>
      <c r="I18">
        <v>0</v>
      </c>
    </row>
    <row r="19" spans="1:9" x14ac:dyDescent="0.25">
      <c r="A19" s="17" t="s">
        <v>43</v>
      </c>
      <c r="B19">
        <v>31382</v>
      </c>
      <c r="C19">
        <v>132025</v>
      </c>
      <c r="D19">
        <v>3221</v>
      </c>
      <c r="E19">
        <v>19921</v>
      </c>
      <c r="F19">
        <v>51448</v>
      </c>
      <c r="G19">
        <v>29415</v>
      </c>
      <c r="H19">
        <v>31179</v>
      </c>
      <c r="I19">
        <v>62</v>
      </c>
    </row>
    <row r="20" spans="1:9" x14ac:dyDescent="0.25">
      <c r="A20" s="17" t="s">
        <v>44</v>
      </c>
      <c r="B20">
        <v>15126</v>
      </c>
      <c r="C20">
        <v>52514</v>
      </c>
      <c r="D20">
        <v>3518</v>
      </c>
      <c r="E20">
        <v>6737</v>
      </c>
      <c r="F20">
        <v>21426</v>
      </c>
      <c r="G20">
        <v>10601</v>
      </c>
      <c r="H20">
        <v>13723</v>
      </c>
      <c r="I20">
        <v>27</v>
      </c>
    </row>
    <row r="21" spans="1:9" x14ac:dyDescent="0.25">
      <c r="A21" s="17" t="s">
        <v>46</v>
      </c>
      <c r="B21">
        <v>5810</v>
      </c>
      <c r="C21">
        <v>25266</v>
      </c>
      <c r="D21">
        <v>404</v>
      </c>
      <c r="E21">
        <v>4657</v>
      </c>
      <c r="F21">
        <v>8142</v>
      </c>
      <c r="G21">
        <v>5690</v>
      </c>
      <c r="H21">
        <v>6772</v>
      </c>
      <c r="I21">
        <v>5</v>
      </c>
    </row>
    <row r="22" spans="1:9" x14ac:dyDescent="0.25">
      <c r="A22" s="17" t="s">
        <v>47</v>
      </c>
      <c r="B22">
        <v>1719</v>
      </c>
      <c r="C22">
        <v>13718</v>
      </c>
      <c r="D22">
        <v>200</v>
      </c>
      <c r="E22">
        <v>2525</v>
      </c>
      <c r="F22">
        <v>5117</v>
      </c>
      <c r="G22">
        <v>2023</v>
      </c>
      <c r="H22">
        <v>4053</v>
      </c>
      <c r="I22">
        <v>0</v>
      </c>
    </row>
    <row r="23" spans="1:9" x14ac:dyDescent="0.25">
      <c r="A23" s="17" t="s">
        <v>48</v>
      </c>
      <c r="B23">
        <v>6298</v>
      </c>
      <c r="C23">
        <v>29087</v>
      </c>
      <c r="D23">
        <v>1106</v>
      </c>
      <c r="E23">
        <v>3799</v>
      </c>
      <c r="F23">
        <v>13267</v>
      </c>
      <c r="G23">
        <v>5312</v>
      </c>
      <c r="H23">
        <v>6698</v>
      </c>
      <c r="I23">
        <v>11</v>
      </c>
    </row>
    <row r="24" spans="1:9" x14ac:dyDescent="0.25">
      <c r="A24" s="17" t="s">
        <v>50</v>
      </c>
      <c r="B24">
        <v>22803</v>
      </c>
      <c r="C24">
        <v>65752</v>
      </c>
      <c r="D24">
        <v>2822</v>
      </c>
      <c r="E24">
        <v>12582</v>
      </c>
      <c r="F24">
        <v>16364</v>
      </c>
      <c r="G24">
        <v>21212</v>
      </c>
      <c r="H24">
        <v>15590</v>
      </c>
      <c r="I24">
        <v>4</v>
      </c>
    </row>
    <row r="25" spans="1:9" x14ac:dyDescent="0.25">
      <c r="A25" s="17" t="s">
        <v>52</v>
      </c>
      <c r="B25">
        <v>20396</v>
      </c>
      <c r="C25">
        <v>104243</v>
      </c>
      <c r="D25">
        <v>1889</v>
      </c>
      <c r="E25">
        <v>15578</v>
      </c>
      <c r="F25">
        <v>43041</v>
      </c>
      <c r="G25">
        <v>22104</v>
      </c>
      <c r="H25">
        <v>23456</v>
      </c>
      <c r="I25">
        <v>64</v>
      </c>
    </row>
    <row r="26" spans="1:9" x14ac:dyDescent="0.25">
      <c r="A26" s="17" t="s">
        <v>53</v>
      </c>
      <c r="B26">
        <v>3189</v>
      </c>
      <c r="C26">
        <v>15251</v>
      </c>
      <c r="D26">
        <v>217</v>
      </c>
      <c r="E26">
        <v>2247</v>
      </c>
      <c r="F26">
        <v>6301</v>
      </c>
      <c r="G26">
        <v>2535</v>
      </c>
      <c r="H26">
        <v>4163</v>
      </c>
      <c r="I26">
        <v>5</v>
      </c>
    </row>
    <row r="27" spans="1:9" x14ac:dyDescent="0.25">
      <c r="A27" s="17" t="s">
        <v>54</v>
      </c>
      <c r="B27">
        <v>2270</v>
      </c>
      <c r="C27">
        <v>21421</v>
      </c>
      <c r="D27">
        <v>231</v>
      </c>
      <c r="E27">
        <v>2707</v>
      </c>
      <c r="F27">
        <v>9140</v>
      </c>
      <c r="G27">
        <v>2087</v>
      </c>
      <c r="H27">
        <v>7485</v>
      </c>
      <c r="I27">
        <v>2</v>
      </c>
    </row>
    <row r="28" spans="1:9" x14ac:dyDescent="0.25">
      <c r="A28" s="17" t="s">
        <v>55</v>
      </c>
      <c r="B28">
        <v>55985</v>
      </c>
      <c r="C28">
        <v>180757</v>
      </c>
      <c r="D28">
        <v>3226</v>
      </c>
      <c r="E28">
        <v>28874</v>
      </c>
      <c r="F28">
        <v>63199</v>
      </c>
      <c r="G28">
        <v>46765</v>
      </c>
      <c r="H28">
        <v>41859</v>
      </c>
      <c r="I28">
        <v>60</v>
      </c>
    </row>
    <row r="29" spans="1:9" x14ac:dyDescent="0.25">
      <c r="A29" s="17" t="s">
        <v>56</v>
      </c>
      <c r="B29">
        <v>22989</v>
      </c>
      <c r="C29">
        <v>114891</v>
      </c>
      <c r="D29">
        <v>1784</v>
      </c>
      <c r="E29">
        <v>24279</v>
      </c>
      <c r="F29">
        <v>31589</v>
      </c>
      <c r="G29">
        <v>35561</v>
      </c>
      <c r="H29">
        <v>23443</v>
      </c>
      <c r="I29">
        <v>19</v>
      </c>
    </row>
    <row r="30" spans="1:9" x14ac:dyDescent="0.25">
      <c r="A30" s="17" t="s">
        <v>57</v>
      </c>
      <c r="B30">
        <v>5810</v>
      </c>
      <c r="C30">
        <v>29016</v>
      </c>
      <c r="D30">
        <v>468</v>
      </c>
      <c r="E30">
        <v>4861</v>
      </c>
      <c r="F30">
        <v>9608</v>
      </c>
      <c r="G30">
        <v>4611</v>
      </c>
      <c r="H30">
        <v>9932</v>
      </c>
      <c r="I30">
        <v>4</v>
      </c>
    </row>
    <row r="31" spans="1:9" x14ac:dyDescent="0.25">
      <c r="A31" s="17" t="s">
        <v>58</v>
      </c>
      <c r="B31">
        <v>13441</v>
      </c>
      <c r="C31">
        <v>67768</v>
      </c>
      <c r="D31">
        <v>1043</v>
      </c>
      <c r="E31">
        <v>14554</v>
      </c>
      <c r="F31">
        <v>19731</v>
      </c>
      <c r="G31">
        <v>17938</v>
      </c>
      <c r="H31">
        <v>15492</v>
      </c>
      <c r="I31">
        <v>53</v>
      </c>
    </row>
    <row r="32" spans="1:9" x14ac:dyDescent="0.25">
      <c r="A32" s="17" t="s">
        <v>59</v>
      </c>
      <c r="B32">
        <v>6734</v>
      </c>
      <c r="C32">
        <v>23683</v>
      </c>
      <c r="D32">
        <v>681</v>
      </c>
      <c r="E32">
        <v>3417</v>
      </c>
      <c r="F32">
        <v>9246</v>
      </c>
      <c r="G32">
        <v>6510</v>
      </c>
      <c r="H32">
        <v>4507</v>
      </c>
      <c r="I32">
        <v>3</v>
      </c>
    </row>
    <row r="33" spans="1:9" x14ac:dyDescent="0.25">
      <c r="A33" s="17" t="s">
        <v>60</v>
      </c>
      <c r="B33">
        <v>33250</v>
      </c>
      <c r="C33">
        <v>69901</v>
      </c>
      <c r="D33">
        <v>7559</v>
      </c>
      <c r="E33">
        <v>10217</v>
      </c>
      <c r="F33">
        <v>21972</v>
      </c>
      <c r="G33">
        <v>24849</v>
      </c>
      <c r="H33">
        <v>12757</v>
      </c>
      <c r="I33">
        <v>106</v>
      </c>
    </row>
    <row r="34" spans="1:9" x14ac:dyDescent="0.25">
      <c r="A34" s="17" t="s">
        <v>61</v>
      </c>
      <c r="B34">
        <v>23850</v>
      </c>
      <c r="C34">
        <v>105240</v>
      </c>
      <c r="D34">
        <v>3698</v>
      </c>
      <c r="E34">
        <v>18836</v>
      </c>
      <c r="F34">
        <v>30941</v>
      </c>
      <c r="G34">
        <v>26630</v>
      </c>
      <c r="H34">
        <v>28809</v>
      </c>
      <c r="I34">
        <v>24</v>
      </c>
    </row>
    <row r="35" spans="1:9" x14ac:dyDescent="0.25">
      <c r="A35" s="17" t="s">
        <v>63</v>
      </c>
      <c r="B35">
        <v>4797</v>
      </c>
      <c r="C35">
        <v>31099</v>
      </c>
      <c r="D35">
        <v>601</v>
      </c>
      <c r="E35">
        <v>4783</v>
      </c>
      <c r="F35">
        <v>13058</v>
      </c>
      <c r="G35">
        <v>4168</v>
      </c>
      <c r="H35">
        <v>9087</v>
      </c>
      <c r="I35">
        <v>3</v>
      </c>
    </row>
    <row r="36" spans="1:9" x14ac:dyDescent="0.25">
      <c r="A36" s="17" t="s">
        <v>65</v>
      </c>
      <c r="B36">
        <v>25100</v>
      </c>
      <c r="C36">
        <v>95607</v>
      </c>
      <c r="D36">
        <v>2765</v>
      </c>
      <c r="E36">
        <v>16781</v>
      </c>
      <c r="F36">
        <v>26256</v>
      </c>
      <c r="G36">
        <v>21117</v>
      </c>
      <c r="H36">
        <v>31438</v>
      </c>
      <c r="I36">
        <v>15</v>
      </c>
    </row>
    <row r="37" spans="1:9" x14ac:dyDescent="0.25">
      <c r="A37" s="17" t="s">
        <v>67</v>
      </c>
      <c r="B37">
        <v>8500</v>
      </c>
      <c r="C37">
        <v>23320</v>
      </c>
      <c r="D37">
        <v>1903</v>
      </c>
      <c r="E37">
        <v>3705</v>
      </c>
      <c r="F37">
        <v>7460</v>
      </c>
      <c r="G37">
        <v>6002</v>
      </c>
      <c r="H37">
        <v>6150</v>
      </c>
      <c r="I37">
        <v>3</v>
      </c>
    </row>
    <row r="38" spans="1:9" x14ac:dyDescent="0.25">
      <c r="A38" s="17" t="s">
        <v>68</v>
      </c>
      <c r="B38">
        <v>14396</v>
      </c>
      <c r="C38">
        <v>120391</v>
      </c>
      <c r="D38">
        <v>1096</v>
      </c>
      <c r="E38">
        <v>15377</v>
      </c>
      <c r="F38">
        <v>57069</v>
      </c>
      <c r="G38">
        <v>13428</v>
      </c>
      <c r="H38">
        <v>34502</v>
      </c>
      <c r="I38">
        <v>15</v>
      </c>
    </row>
    <row r="39" spans="1:9" x14ac:dyDescent="0.25">
      <c r="A39" s="17" t="s">
        <v>69</v>
      </c>
      <c r="B39">
        <v>52833</v>
      </c>
      <c r="C39">
        <v>209192</v>
      </c>
      <c r="D39">
        <v>6077</v>
      </c>
      <c r="E39">
        <v>32260</v>
      </c>
      <c r="F39">
        <v>79983</v>
      </c>
      <c r="G39">
        <v>48803</v>
      </c>
      <c r="H39">
        <v>48093</v>
      </c>
      <c r="I39">
        <v>53</v>
      </c>
    </row>
    <row r="40" spans="1:9" x14ac:dyDescent="0.25">
      <c r="A40" s="17" t="s">
        <v>70</v>
      </c>
      <c r="B40">
        <v>34158</v>
      </c>
      <c r="C40">
        <v>138237</v>
      </c>
      <c r="D40">
        <v>1634</v>
      </c>
      <c r="E40">
        <v>20538</v>
      </c>
      <c r="F40">
        <v>55774</v>
      </c>
      <c r="G40">
        <v>27409</v>
      </c>
      <c r="H40">
        <v>34505</v>
      </c>
      <c r="I40">
        <v>11</v>
      </c>
    </row>
    <row r="41" spans="1:9" x14ac:dyDescent="0.25">
      <c r="A41" s="17" t="s">
        <v>72</v>
      </c>
      <c r="B41">
        <v>37672</v>
      </c>
      <c r="C41">
        <v>125339</v>
      </c>
      <c r="D41">
        <v>2649</v>
      </c>
      <c r="E41">
        <v>19625</v>
      </c>
      <c r="F41">
        <v>46373</v>
      </c>
      <c r="G41">
        <v>33569</v>
      </c>
      <c r="H41">
        <v>25708</v>
      </c>
      <c r="I41">
        <v>64</v>
      </c>
    </row>
    <row r="42" spans="1:9" x14ac:dyDescent="0.25">
      <c r="A42" s="17" t="s">
        <v>73</v>
      </c>
      <c r="B42">
        <v>23785</v>
      </c>
      <c r="C42">
        <v>48731</v>
      </c>
      <c r="D42">
        <v>1268</v>
      </c>
      <c r="E42">
        <v>5857</v>
      </c>
      <c r="F42">
        <v>17012</v>
      </c>
      <c r="G42">
        <v>16460</v>
      </c>
      <c r="H42">
        <v>9107</v>
      </c>
      <c r="I42">
        <v>295</v>
      </c>
    </row>
    <row r="43" spans="1:9" x14ac:dyDescent="0.25">
      <c r="A43" s="17" t="s">
        <v>75</v>
      </c>
      <c r="B43">
        <v>382</v>
      </c>
      <c r="C43">
        <v>4123</v>
      </c>
      <c r="D43">
        <v>38</v>
      </c>
      <c r="E43">
        <v>195</v>
      </c>
      <c r="F43">
        <v>2903</v>
      </c>
      <c r="G43">
        <v>353</v>
      </c>
      <c r="H43">
        <v>671</v>
      </c>
      <c r="I43">
        <v>1</v>
      </c>
    </row>
    <row r="44" spans="1:9" x14ac:dyDescent="0.25">
      <c r="A44" s="17" t="s">
        <v>76</v>
      </c>
      <c r="B44">
        <v>3830</v>
      </c>
      <c r="C44">
        <v>29505</v>
      </c>
      <c r="D44">
        <v>255</v>
      </c>
      <c r="E44">
        <v>3810</v>
      </c>
      <c r="F44">
        <v>14311</v>
      </c>
      <c r="G44">
        <v>4663</v>
      </c>
      <c r="H44">
        <v>6705</v>
      </c>
      <c r="I44">
        <v>16</v>
      </c>
    </row>
    <row r="45" spans="1:9" x14ac:dyDescent="0.25">
      <c r="A45" s="17" t="s">
        <v>77</v>
      </c>
      <c r="B45">
        <v>12433</v>
      </c>
      <c r="C45">
        <v>77464</v>
      </c>
      <c r="D45">
        <v>2016</v>
      </c>
      <c r="E45">
        <v>14899</v>
      </c>
      <c r="F45">
        <v>20075</v>
      </c>
      <c r="G45">
        <v>18191</v>
      </c>
      <c r="H45">
        <v>24276</v>
      </c>
      <c r="I45">
        <v>23</v>
      </c>
    </row>
    <row r="46" spans="1:9" x14ac:dyDescent="0.25">
      <c r="A46" s="17" t="s">
        <v>78</v>
      </c>
      <c r="B46">
        <v>13671</v>
      </c>
      <c r="C46">
        <v>72177</v>
      </c>
      <c r="D46">
        <v>2730</v>
      </c>
      <c r="E46">
        <v>10955</v>
      </c>
      <c r="F46">
        <v>27756</v>
      </c>
      <c r="G46">
        <v>14275</v>
      </c>
      <c r="H46">
        <v>19167</v>
      </c>
      <c r="I46">
        <v>24</v>
      </c>
    </row>
    <row r="47" spans="1:9" x14ac:dyDescent="0.25">
      <c r="A47" s="17" t="s">
        <v>79</v>
      </c>
      <c r="B47">
        <v>12611</v>
      </c>
      <c r="C47">
        <v>59492</v>
      </c>
      <c r="D47">
        <v>2619</v>
      </c>
      <c r="E47">
        <v>9029</v>
      </c>
      <c r="F47">
        <v>21187</v>
      </c>
      <c r="G47">
        <v>13526</v>
      </c>
      <c r="H47">
        <v>15738</v>
      </c>
      <c r="I47">
        <v>12</v>
      </c>
    </row>
    <row r="48" spans="1:9" x14ac:dyDescent="0.25">
      <c r="A48" s="17" t="s">
        <v>80</v>
      </c>
      <c r="B48">
        <v>8601</v>
      </c>
      <c r="C48">
        <v>49608</v>
      </c>
      <c r="D48">
        <v>1864</v>
      </c>
      <c r="E48">
        <v>10895</v>
      </c>
      <c r="F48">
        <v>12359</v>
      </c>
      <c r="G48">
        <v>11993</v>
      </c>
      <c r="H48">
        <v>14303</v>
      </c>
      <c r="I48">
        <v>58</v>
      </c>
    </row>
    <row r="49" spans="1:9" x14ac:dyDescent="0.25">
      <c r="A49" s="17" t="s">
        <v>81</v>
      </c>
      <c r="B49">
        <v>2634</v>
      </c>
      <c r="C49">
        <v>13791</v>
      </c>
      <c r="D49">
        <v>371</v>
      </c>
      <c r="E49">
        <v>1663</v>
      </c>
      <c r="F49">
        <v>7278</v>
      </c>
      <c r="G49">
        <v>2177</v>
      </c>
      <c r="H49">
        <v>2581</v>
      </c>
      <c r="I49">
        <v>92</v>
      </c>
    </row>
    <row r="50" spans="1:9" x14ac:dyDescent="0.25">
      <c r="A50" s="17" t="s">
        <v>82</v>
      </c>
      <c r="B50">
        <v>32329</v>
      </c>
      <c r="C50">
        <v>100768</v>
      </c>
      <c r="D50">
        <v>8954</v>
      </c>
      <c r="E50">
        <v>12888</v>
      </c>
      <c r="F50">
        <v>40160</v>
      </c>
      <c r="G50">
        <v>28526</v>
      </c>
      <c r="H50">
        <v>19109</v>
      </c>
      <c r="I50">
        <v>85</v>
      </c>
    </row>
    <row r="51" spans="1:9" x14ac:dyDescent="0.25">
      <c r="A51" s="17" t="s">
        <v>83</v>
      </c>
      <c r="B51">
        <v>5429</v>
      </c>
      <c r="C51">
        <v>24430</v>
      </c>
      <c r="D51">
        <v>533</v>
      </c>
      <c r="E51">
        <v>3995</v>
      </c>
      <c r="F51">
        <v>8600</v>
      </c>
      <c r="G51">
        <v>4268</v>
      </c>
      <c r="H51">
        <v>7550</v>
      </c>
      <c r="I51">
        <v>17</v>
      </c>
    </row>
    <row r="52" spans="1:9" x14ac:dyDescent="0.25">
      <c r="A52" s="17" t="s">
        <v>85</v>
      </c>
      <c r="B52">
        <v>48657</v>
      </c>
      <c r="C52">
        <v>229428</v>
      </c>
      <c r="D52">
        <v>4544</v>
      </c>
      <c r="E52">
        <v>31881</v>
      </c>
      <c r="F52">
        <v>114336</v>
      </c>
      <c r="G52">
        <v>39263</v>
      </c>
      <c r="H52">
        <v>42582</v>
      </c>
      <c r="I52">
        <v>1366</v>
      </c>
    </row>
    <row r="53" spans="1:9" x14ac:dyDescent="0.25">
      <c r="A53" s="17" t="s">
        <v>86</v>
      </c>
      <c r="B53">
        <v>90150</v>
      </c>
      <c r="C53">
        <v>312046</v>
      </c>
      <c r="D53">
        <v>11407</v>
      </c>
      <c r="E53">
        <v>45621</v>
      </c>
      <c r="F53">
        <v>108300</v>
      </c>
      <c r="G53">
        <v>92260</v>
      </c>
      <c r="H53">
        <v>65823</v>
      </c>
      <c r="I53">
        <v>42</v>
      </c>
    </row>
    <row r="54" spans="1:9" x14ac:dyDescent="0.25">
      <c r="A54" s="17" t="s">
        <v>87</v>
      </c>
      <c r="B54">
        <v>34526</v>
      </c>
      <c r="C54">
        <v>142223</v>
      </c>
      <c r="D54">
        <v>3062</v>
      </c>
      <c r="E54">
        <v>22136</v>
      </c>
      <c r="F54">
        <v>48906</v>
      </c>
      <c r="G54">
        <v>31246</v>
      </c>
      <c r="H54">
        <v>39690</v>
      </c>
      <c r="I54">
        <v>245</v>
      </c>
    </row>
    <row r="55" spans="1:9" x14ac:dyDescent="0.25">
      <c r="A55" s="17" t="s">
        <v>88</v>
      </c>
      <c r="B55">
        <v>8883</v>
      </c>
      <c r="C55">
        <v>57454</v>
      </c>
      <c r="D55">
        <v>672</v>
      </c>
      <c r="E55">
        <v>7805</v>
      </c>
      <c r="F55">
        <v>23156</v>
      </c>
      <c r="G55">
        <v>8102</v>
      </c>
      <c r="H55">
        <v>18375</v>
      </c>
      <c r="I55">
        <v>16</v>
      </c>
    </row>
    <row r="56" spans="1:9" x14ac:dyDescent="0.25">
      <c r="A56" s="17" t="s">
        <v>89</v>
      </c>
      <c r="B56">
        <v>831</v>
      </c>
      <c r="C56">
        <v>6942</v>
      </c>
      <c r="D56">
        <v>36</v>
      </c>
      <c r="E56">
        <v>902</v>
      </c>
      <c r="F56">
        <v>3462</v>
      </c>
      <c r="G56">
        <v>828</v>
      </c>
      <c r="H56">
        <v>1743</v>
      </c>
      <c r="I56">
        <v>7</v>
      </c>
    </row>
    <row r="57" spans="1:9" x14ac:dyDescent="0.25">
      <c r="A57" s="17" t="s">
        <v>90</v>
      </c>
      <c r="B57">
        <v>9819</v>
      </c>
      <c r="C57">
        <v>42305</v>
      </c>
      <c r="D57">
        <v>1771</v>
      </c>
      <c r="E57">
        <v>6326</v>
      </c>
      <c r="F57">
        <v>16057</v>
      </c>
      <c r="G57">
        <v>5474</v>
      </c>
      <c r="H57">
        <v>14428</v>
      </c>
      <c r="I57">
        <v>20</v>
      </c>
    </row>
    <row r="58" spans="1:9" x14ac:dyDescent="0.25">
      <c r="A58" s="17" t="s">
        <v>91</v>
      </c>
      <c r="B58">
        <v>10227</v>
      </c>
      <c r="C58">
        <v>32836</v>
      </c>
      <c r="D58">
        <v>944</v>
      </c>
      <c r="E58">
        <v>4054</v>
      </c>
      <c r="F58">
        <v>10570</v>
      </c>
      <c r="G58">
        <v>10464</v>
      </c>
      <c r="H58">
        <v>7742</v>
      </c>
      <c r="I58">
        <v>6</v>
      </c>
    </row>
    <row r="59" spans="1:9" x14ac:dyDescent="0.25">
      <c r="A59" s="17" t="s">
        <v>92</v>
      </c>
      <c r="B59">
        <v>29300</v>
      </c>
      <c r="C59">
        <v>201742</v>
      </c>
      <c r="D59">
        <v>1901</v>
      </c>
      <c r="E59">
        <v>27730</v>
      </c>
      <c r="F59">
        <v>82839</v>
      </c>
      <c r="G59">
        <v>30157</v>
      </c>
      <c r="H59">
        <v>60834</v>
      </c>
      <c r="I59">
        <v>182</v>
      </c>
    </row>
    <row r="60" spans="1:9" x14ac:dyDescent="0.25">
      <c r="A60" s="17" t="s">
        <v>93</v>
      </c>
      <c r="B60">
        <v>13074</v>
      </c>
      <c r="C60">
        <v>55079</v>
      </c>
      <c r="D60">
        <v>2649</v>
      </c>
      <c r="E60">
        <v>9360</v>
      </c>
      <c r="F60">
        <v>20693</v>
      </c>
      <c r="G60">
        <v>11453</v>
      </c>
      <c r="H60">
        <v>13548</v>
      </c>
      <c r="I60">
        <v>25</v>
      </c>
    </row>
    <row r="61" spans="1:9" x14ac:dyDescent="0.25">
      <c r="A61" s="17" t="s">
        <v>94</v>
      </c>
      <c r="B61">
        <v>29391</v>
      </c>
      <c r="C61">
        <v>133572</v>
      </c>
      <c r="D61">
        <v>7176</v>
      </c>
      <c r="E61">
        <v>23835</v>
      </c>
      <c r="F61">
        <v>41444</v>
      </c>
      <c r="G61">
        <v>28744</v>
      </c>
      <c r="H61">
        <v>39538</v>
      </c>
      <c r="I61">
        <v>11</v>
      </c>
    </row>
    <row r="62" spans="1:9" x14ac:dyDescent="0.25">
      <c r="A62" s="17" t="s">
        <v>95</v>
      </c>
      <c r="B62">
        <v>34676</v>
      </c>
      <c r="C62">
        <v>96242</v>
      </c>
      <c r="D62">
        <v>3702</v>
      </c>
      <c r="E62">
        <v>14620</v>
      </c>
      <c r="F62">
        <v>34199</v>
      </c>
      <c r="G62">
        <v>23441</v>
      </c>
      <c r="H62">
        <v>23947</v>
      </c>
      <c r="I62">
        <v>35</v>
      </c>
    </row>
    <row r="63" spans="1:9" x14ac:dyDescent="0.25">
      <c r="A63" s="17" t="s">
        <v>96</v>
      </c>
      <c r="B63">
        <v>5926</v>
      </c>
      <c r="C63">
        <v>54387</v>
      </c>
      <c r="D63">
        <v>868</v>
      </c>
      <c r="E63">
        <v>8890</v>
      </c>
      <c r="F63">
        <v>21148</v>
      </c>
      <c r="G63">
        <v>5880</v>
      </c>
      <c r="H63">
        <v>18382</v>
      </c>
      <c r="I63">
        <v>87</v>
      </c>
    </row>
    <row r="64" spans="1:9" x14ac:dyDescent="0.25">
      <c r="A64" s="17" t="s">
        <v>97</v>
      </c>
      <c r="B64">
        <v>8153</v>
      </c>
      <c r="C64">
        <v>26633</v>
      </c>
      <c r="D64">
        <v>1601</v>
      </c>
      <c r="E64">
        <v>3545</v>
      </c>
      <c r="F64">
        <v>9979</v>
      </c>
      <c r="G64">
        <v>6304</v>
      </c>
      <c r="H64">
        <v>6761</v>
      </c>
      <c r="I64">
        <v>44</v>
      </c>
    </row>
    <row r="65" spans="1:9" x14ac:dyDescent="0.25">
      <c r="A65" s="17" t="s">
        <v>98</v>
      </c>
      <c r="B65">
        <v>9923</v>
      </c>
      <c r="C65">
        <v>51494</v>
      </c>
      <c r="D65">
        <v>751</v>
      </c>
      <c r="E65">
        <v>6927</v>
      </c>
      <c r="F65">
        <v>17075</v>
      </c>
      <c r="G65">
        <v>8686</v>
      </c>
      <c r="H65">
        <v>18800</v>
      </c>
      <c r="I65">
        <v>6</v>
      </c>
    </row>
    <row r="66" spans="1:9" x14ac:dyDescent="0.25">
      <c r="A66" s="17" t="s">
        <v>99</v>
      </c>
      <c r="B66">
        <v>19967</v>
      </c>
      <c r="C66">
        <v>123232</v>
      </c>
      <c r="D66">
        <v>2497</v>
      </c>
      <c r="E66">
        <v>27030</v>
      </c>
      <c r="F66">
        <v>32122</v>
      </c>
      <c r="G66">
        <v>38146</v>
      </c>
      <c r="H66">
        <v>25915</v>
      </c>
      <c r="I66">
        <v>19</v>
      </c>
    </row>
    <row r="67" spans="1:9" x14ac:dyDescent="0.25">
      <c r="A67" s="17" t="s">
        <v>100</v>
      </c>
      <c r="B67">
        <v>39176</v>
      </c>
      <c r="C67">
        <v>145945</v>
      </c>
      <c r="D67">
        <v>4568</v>
      </c>
      <c r="E67">
        <v>25554</v>
      </c>
      <c r="F67">
        <v>43580</v>
      </c>
      <c r="G67">
        <v>41984</v>
      </c>
      <c r="H67">
        <v>34707</v>
      </c>
      <c r="I67">
        <v>120</v>
      </c>
    </row>
    <row r="68" spans="1:9" x14ac:dyDescent="0.25">
      <c r="A68" s="17" t="s">
        <v>101</v>
      </c>
      <c r="B68">
        <v>3354</v>
      </c>
      <c r="C68">
        <v>26745</v>
      </c>
      <c r="D68">
        <v>309</v>
      </c>
      <c r="E68">
        <v>4172</v>
      </c>
      <c r="F68">
        <v>10510</v>
      </c>
      <c r="G68">
        <v>3476</v>
      </c>
      <c r="H68">
        <v>8587</v>
      </c>
      <c r="I68">
        <v>0</v>
      </c>
    </row>
    <row r="69" spans="1:9" x14ac:dyDescent="0.25">
      <c r="A69" s="17" t="s">
        <v>102</v>
      </c>
      <c r="B69">
        <v>26146</v>
      </c>
      <c r="C69">
        <v>74029</v>
      </c>
      <c r="D69">
        <v>3849</v>
      </c>
      <c r="E69">
        <v>11629</v>
      </c>
      <c r="F69">
        <v>20018</v>
      </c>
      <c r="G69">
        <v>19881</v>
      </c>
      <c r="H69">
        <v>22417</v>
      </c>
      <c r="I69">
        <v>84</v>
      </c>
    </row>
    <row r="70" spans="1:9" x14ac:dyDescent="0.25">
      <c r="A70" s="17" t="s">
        <v>103</v>
      </c>
      <c r="B70">
        <v>1393</v>
      </c>
      <c r="C70">
        <v>5895</v>
      </c>
      <c r="D70">
        <v>25</v>
      </c>
      <c r="E70">
        <v>467</v>
      </c>
      <c r="F70">
        <v>3469</v>
      </c>
      <c r="G70">
        <v>835</v>
      </c>
      <c r="H70">
        <v>1122</v>
      </c>
      <c r="I70">
        <v>2</v>
      </c>
    </row>
    <row r="71" spans="1:9" x14ac:dyDescent="0.25">
      <c r="A71" s="17" t="s">
        <v>104</v>
      </c>
      <c r="B71">
        <v>6837</v>
      </c>
      <c r="C71">
        <v>33180</v>
      </c>
      <c r="D71">
        <v>1085</v>
      </c>
      <c r="E71">
        <v>3934</v>
      </c>
      <c r="F71">
        <v>13597</v>
      </c>
      <c r="G71">
        <v>5522</v>
      </c>
      <c r="H71">
        <v>10125</v>
      </c>
      <c r="I71">
        <v>2</v>
      </c>
    </row>
    <row r="72" spans="1:9" x14ac:dyDescent="0.25">
      <c r="A72" s="17" t="s">
        <v>105</v>
      </c>
      <c r="B72">
        <v>41625</v>
      </c>
      <c r="C72">
        <v>127772</v>
      </c>
      <c r="D72">
        <v>2732</v>
      </c>
      <c r="E72">
        <v>21630</v>
      </c>
      <c r="F72">
        <v>33905</v>
      </c>
      <c r="G72">
        <v>31388</v>
      </c>
      <c r="H72">
        <v>40789</v>
      </c>
      <c r="I72">
        <v>60</v>
      </c>
    </row>
    <row r="73" spans="1:9" x14ac:dyDescent="0.25">
      <c r="A73" s="17" t="s">
        <v>106</v>
      </c>
      <c r="B73">
        <v>38579</v>
      </c>
      <c r="C73">
        <v>128464</v>
      </c>
      <c r="D73">
        <v>3281</v>
      </c>
      <c r="E73">
        <v>22650</v>
      </c>
      <c r="F73">
        <v>38665</v>
      </c>
      <c r="G73">
        <v>33787</v>
      </c>
      <c r="H73">
        <v>33102</v>
      </c>
      <c r="I73">
        <v>260</v>
      </c>
    </row>
    <row r="74" spans="1:9" x14ac:dyDescent="0.25">
      <c r="A74" s="17" t="s">
        <v>107</v>
      </c>
      <c r="B74">
        <v>24470</v>
      </c>
      <c r="C74">
        <v>76790</v>
      </c>
      <c r="D74">
        <v>6309</v>
      </c>
      <c r="E74">
        <v>9882</v>
      </c>
      <c r="F74">
        <v>26336</v>
      </c>
      <c r="G74">
        <v>20423</v>
      </c>
      <c r="H74">
        <v>20136</v>
      </c>
      <c r="I74">
        <v>13</v>
      </c>
    </row>
    <row r="75" spans="1:9" x14ac:dyDescent="0.25">
      <c r="A75" s="17" t="s">
        <v>108</v>
      </c>
      <c r="B75">
        <v>44863</v>
      </c>
      <c r="C75">
        <v>86293</v>
      </c>
      <c r="D75">
        <v>1337</v>
      </c>
      <c r="E75">
        <v>11369</v>
      </c>
      <c r="F75">
        <v>25673</v>
      </c>
      <c r="G75">
        <v>36573</v>
      </c>
      <c r="H75">
        <v>12622</v>
      </c>
      <c r="I75">
        <v>56</v>
      </c>
    </row>
    <row r="76" spans="1:9" x14ac:dyDescent="0.25">
      <c r="A76" s="17" t="s">
        <v>109</v>
      </c>
      <c r="B76">
        <v>30575</v>
      </c>
      <c r="C76">
        <v>121997</v>
      </c>
      <c r="D76">
        <v>3124</v>
      </c>
      <c r="E76">
        <v>19209</v>
      </c>
      <c r="F76">
        <v>46079</v>
      </c>
      <c r="G76">
        <v>24281</v>
      </c>
      <c r="H76">
        <v>32402</v>
      </c>
      <c r="I76">
        <v>26</v>
      </c>
    </row>
    <row r="77" spans="1:9" x14ac:dyDescent="0.25">
      <c r="A77" s="17" t="s">
        <v>110</v>
      </c>
      <c r="B77">
        <v>20425</v>
      </c>
      <c r="C77">
        <v>60288</v>
      </c>
      <c r="D77">
        <v>1725</v>
      </c>
      <c r="E77">
        <v>8833</v>
      </c>
      <c r="F77">
        <v>21525</v>
      </c>
      <c r="G77">
        <v>12714</v>
      </c>
      <c r="H77">
        <v>17162</v>
      </c>
      <c r="I77">
        <v>54</v>
      </c>
    </row>
    <row r="78" spans="1:9" x14ac:dyDescent="0.25">
      <c r="A78" s="17" t="s">
        <v>111</v>
      </c>
      <c r="B78">
        <v>1336</v>
      </c>
      <c r="C78">
        <v>15704</v>
      </c>
      <c r="D78">
        <v>105</v>
      </c>
      <c r="E78">
        <v>1741</v>
      </c>
      <c r="F78">
        <v>7959</v>
      </c>
      <c r="G78">
        <v>1526</v>
      </c>
      <c r="H78">
        <v>4471</v>
      </c>
      <c r="I78">
        <v>7</v>
      </c>
    </row>
    <row r="79" spans="1:9" x14ac:dyDescent="0.25">
      <c r="A79" s="17" t="s">
        <v>112</v>
      </c>
      <c r="B79">
        <v>9027</v>
      </c>
      <c r="C79">
        <v>40603</v>
      </c>
      <c r="D79">
        <v>2675</v>
      </c>
      <c r="E79">
        <v>6273</v>
      </c>
      <c r="F79">
        <v>15876</v>
      </c>
      <c r="G79">
        <v>8738</v>
      </c>
      <c r="H79">
        <v>9698</v>
      </c>
      <c r="I79">
        <v>18</v>
      </c>
    </row>
    <row r="80" spans="1:9" x14ac:dyDescent="0.25">
      <c r="A80" s="17" t="s">
        <v>113</v>
      </c>
      <c r="B80">
        <v>29812</v>
      </c>
      <c r="C80">
        <v>99419</v>
      </c>
      <c r="D80">
        <v>2831</v>
      </c>
      <c r="E80">
        <v>16292</v>
      </c>
      <c r="F80">
        <v>38542</v>
      </c>
      <c r="G80">
        <v>19928</v>
      </c>
      <c r="H80">
        <v>24554</v>
      </c>
      <c r="I80">
        <v>103</v>
      </c>
    </row>
    <row r="81" spans="1:9" x14ac:dyDescent="0.25">
      <c r="A81" s="17" t="s">
        <v>114</v>
      </c>
      <c r="B81">
        <v>16592</v>
      </c>
      <c r="C81">
        <v>83777</v>
      </c>
      <c r="D81">
        <v>1271</v>
      </c>
      <c r="E81">
        <v>11608</v>
      </c>
      <c r="F81">
        <v>32346</v>
      </c>
      <c r="G81">
        <v>16524</v>
      </c>
      <c r="H81">
        <v>23198</v>
      </c>
      <c r="I81">
        <v>101</v>
      </c>
    </row>
    <row r="82" spans="1:9" x14ac:dyDescent="0.25">
      <c r="A82" s="17" t="s">
        <v>115</v>
      </c>
      <c r="B82">
        <v>14842</v>
      </c>
      <c r="C82">
        <v>78824</v>
      </c>
      <c r="D82">
        <v>886</v>
      </c>
      <c r="E82">
        <v>13170</v>
      </c>
      <c r="F82">
        <v>29422</v>
      </c>
      <c r="G82">
        <v>11980</v>
      </c>
      <c r="H82">
        <v>24232</v>
      </c>
      <c r="I82">
        <v>20</v>
      </c>
    </row>
    <row r="83" spans="1:9" x14ac:dyDescent="0.25">
      <c r="A83" s="17" t="s">
        <v>116</v>
      </c>
      <c r="B83">
        <v>46072</v>
      </c>
      <c r="C83">
        <v>184335</v>
      </c>
      <c r="D83">
        <v>2807</v>
      </c>
      <c r="E83">
        <v>36017</v>
      </c>
      <c r="F83">
        <v>37951</v>
      </c>
      <c r="G83">
        <v>38312</v>
      </c>
      <c r="H83">
        <v>72008</v>
      </c>
      <c r="I83">
        <v>47</v>
      </c>
    </row>
    <row r="84" spans="1:9" x14ac:dyDescent="0.25">
      <c r="A84" s="17" t="s">
        <v>118</v>
      </c>
      <c r="B84">
        <v>17254</v>
      </c>
      <c r="C84">
        <v>63288</v>
      </c>
      <c r="D84">
        <v>1588</v>
      </c>
      <c r="E84">
        <v>10148</v>
      </c>
      <c r="F84">
        <v>21849</v>
      </c>
      <c r="G84">
        <v>15695</v>
      </c>
      <c r="H84">
        <v>15553</v>
      </c>
      <c r="I84">
        <v>43</v>
      </c>
    </row>
    <row r="85" spans="1:9" x14ac:dyDescent="0.25">
      <c r="A85" s="17" t="s">
        <v>119</v>
      </c>
      <c r="B85">
        <v>51460</v>
      </c>
      <c r="C85">
        <v>164778</v>
      </c>
      <c r="D85">
        <v>7237</v>
      </c>
      <c r="E85">
        <v>26753</v>
      </c>
      <c r="F85">
        <v>57398</v>
      </c>
      <c r="G85">
        <v>44558</v>
      </c>
      <c r="H85">
        <v>35985</v>
      </c>
      <c r="I85">
        <v>84</v>
      </c>
    </row>
    <row r="86" spans="1:9" x14ac:dyDescent="0.25">
      <c r="A86" s="17" t="s">
        <v>120</v>
      </c>
      <c r="B86">
        <v>30754</v>
      </c>
      <c r="C86">
        <v>137016</v>
      </c>
      <c r="D86">
        <v>3703</v>
      </c>
      <c r="E86">
        <v>25511</v>
      </c>
      <c r="F86">
        <v>45000</v>
      </c>
      <c r="G86">
        <v>25490</v>
      </c>
      <c r="H86">
        <v>40740</v>
      </c>
      <c r="I86">
        <v>275</v>
      </c>
    </row>
    <row r="87" spans="1:9" x14ac:dyDescent="0.25">
      <c r="A87" s="17" t="s">
        <v>121</v>
      </c>
      <c r="B87">
        <v>10453</v>
      </c>
      <c r="C87">
        <v>47280</v>
      </c>
      <c r="D87">
        <v>754</v>
      </c>
      <c r="E87">
        <v>7180</v>
      </c>
      <c r="F87">
        <v>17377</v>
      </c>
      <c r="G87">
        <v>8625</v>
      </c>
      <c r="H87">
        <v>13997</v>
      </c>
      <c r="I87">
        <v>101</v>
      </c>
    </row>
    <row r="88" spans="1:9" x14ac:dyDescent="0.25">
      <c r="A88" s="17" t="s">
        <v>122</v>
      </c>
      <c r="B88">
        <v>3116</v>
      </c>
      <c r="C88">
        <v>18380</v>
      </c>
      <c r="D88">
        <v>290</v>
      </c>
      <c r="E88">
        <v>2640</v>
      </c>
      <c r="F88">
        <v>8311</v>
      </c>
      <c r="G88">
        <v>2088</v>
      </c>
      <c r="H88">
        <v>5336</v>
      </c>
      <c r="I88">
        <v>5</v>
      </c>
    </row>
    <row r="89" spans="1:9" x14ac:dyDescent="0.25">
      <c r="A89" s="17" t="s">
        <v>123</v>
      </c>
      <c r="B89">
        <v>32665</v>
      </c>
      <c r="C89">
        <v>122518</v>
      </c>
      <c r="D89">
        <v>2766</v>
      </c>
      <c r="E89">
        <v>23082</v>
      </c>
      <c r="F89">
        <v>32550</v>
      </c>
      <c r="G89">
        <v>29020</v>
      </c>
      <c r="H89">
        <v>37853</v>
      </c>
      <c r="I89">
        <v>13</v>
      </c>
    </row>
    <row r="90" spans="1:9" x14ac:dyDescent="0.25">
      <c r="A90" s="17" t="s">
        <v>124</v>
      </c>
      <c r="B90">
        <v>15600</v>
      </c>
      <c r="C90">
        <v>54788</v>
      </c>
      <c r="D90">
        <v>2031</v>
      </c>
      <c r="E90">
        <v>7826</v>
      </c>
      <c r="F90">
        <v>17966</v>
      </c>
      <c r="G90">
        <v>16273</v>
      </c>
      <c r="H90">
        <v>12716</v>
      </c>
      <c r="I90">
        <v>7</v>
      </c>
    </row>
    <row r="91" spans="1:9" x14ac:dyDescent="0.25">
      <c r="A91" s="17" t="s">
        <v>125</v>
      </c>
      <c r="B91">
        <v>31860</v>
      </c>
      <c r="C91">
        <v>149285</v>
      </c>
      <c r="D91">
        <v>5615</v>
      </c>
      <c r="E91">
        <v>30947</v>
      </c>
      <c r="F91">
        <v>40099</v>
      </c>
      <c r="G91">
        <v>33271</v>
      </c>
      <c r="H91">
        <v>44682</v>
      </c>
      <c r="I91">
        <v>286</v>
      </c>
    </row>
    <row r="92" spans="1:9" x14ac:dyDescent="0.25">
      <c r="A92" s="17" t="s">
        <v>127</v>
      </c>
      <c r="B92">
        <v>2212</v>
      </c>
      <c r="C92">
        <v>13135</v>
      </c>
      <c r="D92">
        <v>241</v>
      </c>
      <c r="E92">
        <v>1849</v>
      </c>
      <c r="F92">
        <v>5565</v>
      </c>
      <c r="G92">
        <v>1772</v>
      </c>
      <c r="H92">
        <v>3938</v>
      </c>
      <c r="I92">
        <v>11</v>
      </c>
    </row>
    <row r="93" spans="1:9" x14ac:dyDescent="0.25">
      <c r="A93" s="17" t="s">
        <v>128</v>
      </c>
      <c r="B93">
        <v>14646</v>
      </c>
      <c r="C93">
        <v>42698</v>
      </c>
      <c r="D93">
        <v>756</v>
      </c>
      <c r="E93">
        <v>5798</v>
      </c>
      <c r="F93">
        <v>18705</v>
      </c>
      <c r="G93">
        <v>8851</v>
      </c>
      <c r="H93">
        <v>9331</v>
      </c>
      <c r="I93">
        <v>13</v>
      </c>
    </row>
    <row r="94" spans="1:9" x14ac:dyDescent="0.25">
      <c r="A94" s="17" t="s">
        <v>129</v>
      </c>
      <c r="B94">
        <v>46127</v>
      </c>
      <c r="C94">
        <v>157764</v>
      </c>
      <c r="D94">
        <v>6424</v>
      </c>
      <c r="E94">
        <v>22679</v>
      </c>
      <c r="F94">
        <v>64960</v>
      </c>
      <c r="G94">
        <v>36454</v>
      </c>
      <c r="H94">
        <v>33640</v>
      </c>
      <c r="I94">
        <v>31</v>
      </c>
    </row>
    <row r="95" spans="1:9" x14ac:dyDescent="0.25">
      <c r="A95" s="17" t="s">
        <v>131</v>
      </c>
      <c r="B95">
        <v>21844</v>
      </c>
      <c r="C95">
        <v>85419</v>
      </c>
      <c r="D95">
        <v>2880</v>
      </c>
      <c r="E95">
        <v>14205</v>
      </c>
      <c r="F95">
        <v>28974</v>
      </c>
      <c r="G95">
        <v>21503</v>
      </c>
      <c r="H95">
        <v>20452</v>
      </c>
      <c r="I95">
        <v>285</v>
      </c>
    </row>
    <row r="96" spans="1:9" x14ac:dyDescent="0.25">
      <c r="A96" s="17" t="s">
        <v>133</v>
      </c>
      <c r="B96">
        <v>1244</v>
      </c>
      <c r="C96">
        <v>8707</v>
      </c>
      <c r="D96">
        <v>146</v>
      </c>
      <c r="E96">
        <v>1099</v>
      </c>
      <c r="F96">
        <v>4082</v>
      </c>
      <c r="G96">
        <v>1173</v>
      </c>
      <c r="H96">
        <v>2345</v>
      </c>
      <c r="I96">
        <v>8</v>
      </c>
    </row>
    <row r="97" spans="1:9" x14ac:dyDescent="0.25">
      <c r="A97" s="17" t="s">
        <v>134</v>
      </c>
      <c r="B97">
        <v>4064</v>
      </c>
      <c r="C97">
        <v>25967</v>
      </c>
      <c r="D97">
        <v>286</v>
      </c>
      <c r="E97">
        <v>3811</v>
      </c>
      <c r="F97">
        <v>11129</v>
      </c>
      <c r="G97">
        <v>3671</v>
      </c>
      <c r="H97">
        <v>7355</v>
      </c>
      <c r="I97">
        <v>1</v>
      </c>
    </row>
    <row r="98" spans="1:9" x14ac:dyDescent="0.25">
      <c r="A98" s="17" t="s">
        <v>135</v>
      </c>
      <c r="B98">
        <v>21211</v>
      </c>
      <c r="C98">
        <v>115324</v>
      </c>
      <c r="D98">
        <v>1685</v>
      </c>
      <c r="E98">
        <v>14182</v>
      </c>
      <c r="F98">
        <v>41698</v>
      </c>
      <c r="G98">
        <v>18911</v>
      </c>
      <c r="H98">
        <v>40451</v>
      </c>
      <c r="I98">
        <v>82</v>
      </c>
    </row>
    <row r="99" spans="1:9" x14ac:dyDescent="0.25">
      <c r="A99" s="17" t="s">
        <v>136</v>
      </c>
      <c r="B99">
        <v>23227</v>
      </c>
      <c r="C99">
        <v>55492</v>
      </c>
      <c r="D99">
        <v>638</v>
      </c>
      <c r="E99">
        <v>7608</v>
      </c>
      <c r="F99">
        <v>14804</v>
      </c>
      <c r="G99">
        <v>22383</v>
      </c>
      <c r="H99">
        <v>10659</v>
      </c>
      <c r="I99">
        <v>38</v>
      </c>
    </row>
    <row r="100" spans="1:9" x14ac:dyDescent="0.25">
      <c r="A100" s="17" t="s">
        <v>137</v>
      </c>
      <c r="B100">
        <v>30166</v>
      </c>
      <c r="C100">
        <v>113984</v>
      </c>
      <c r="D100">
        <v>1270</v>
      </c>
      <c r="E100">
        <v>24593</v>
      </c>
      <c r="F100">
        <v>25719</v>
      </c>
      <c r="G100">
        <v>27211</v>
      </c>
      <c r="H100">
        <v>36425</v>
      </c>
      <c r="I100">
        <v>36</v>
      </c>
    </row>
    <row r="101" spans="1:9" x14ac:dyDescent="0.25">
      <c r="A101" s="17" t="s">
        <v>138</v>
      </c>
      <c r="B101">
        <v>5249</v>
      </c>
      <c r="C101">
        <v>26571</v>
      </c>
      <c r="D101">
        <v>479</v>
      </c>
      <c r="E101">
        <v>2921</v>
      </c>
      <c r="F101">
        <v>13586</v>
      </c>
      <c r="G101">
        <v>4054</v>
      </c>
      <c r="H101">
        <v>5987</v>
      </c>
      <c r="I101">
        <v>23</v>
      </c>
    </row>
    <row r="102" spans="1:9" x14ac:dyDescent="0.25">
      <c r="A102" s="17" t="s">
        <v>139</v>
      </c>
      <c r="B102">
        <v>17953</v>
      </c>
      <c r="C102">
        <v>72825</v>
      </c>
      <c r="D102">
        <v>1441</v>
      </c>
      <c r="E102">
        <v>9972</v>
      </c>
      <c r="F102">
        <v>32661</v>
      </c>
      <c r="G102">
        <v>10483</v>
      </c>
      <c r="H102">
        <v>19682</v>
      </c>
      <c r="I102">
        <v>27</v>
      </c>
    </row>
    <row r="103" spans="1:9" x14ac:dyDescent="0.25">
      <c r="A103" s="17" t="s">
        <v>140</v>
      </c>
      <c r="B103">
        <v>25582</v>
      </c>
      <c r="C103">
        <v>118921</v>
      </c>
      <c r="D103">
        <v>3036</v>
      </c>
      <c r="E103">
        <v>19089</v>
      </c>
      <c r="F103">
        <v>47384</v>
      </c>
      <c r="G103">
        <v>21950</v>
      </c>
      <c r="H103">
        <v>30404</v>
      </c>
      <c r="I103">
        <v>94</v>
      </c>
    </row>
    <row r="104" spans="1:9" x14ac:dyDescent="0.25">
      <c r="A104" s="17" t="s">
        <v>141</v>
      </c>
      <c r="B104">
        <v>21444</v>
      </c>
      <c r="C104">
        <v>45027</v>
      </c>
      <c r="D104">
        <v>876</v>
      </c>
      <c r="E104">
        <v>6108</v>
      </c>
      <c r="F104">
        <v>8465</v>
      </c>
      <c r="G104">
        <v>25163</v>
      </c>
      <c r="H104">
        <v>5256</v>
      </c>
      <c r="I104">
        <v>35</v>
      </c>
    </row>
    <row r="105" spans="1:9" x14ac:dyDescent="0.25">
      <c r="A105" s="17" t="s">
        <v>142</v>
      </c>
      <c r="B105">
        <v>26913</v>
      </c>
      <c r="C105">
        <v>65575</v>
      </c>
      <c r="D105">
        <v>949</v>
      </c>
      <c r="E105">
        <v>8819</v>
      </c>
      <c r="F105">
        <v>19045</v>
      </c>
      <c r="G105">
        <v>27680</v>
      </c>
      <c r="H105">
        <v>9911</v>
      </c>
      <c r="I105">
        <v>120</v>
      </c>
    </row>
    <row r="106" spans="1:9" x14ac:dyDescent="0.25">
      <c r="A106" s="17" t="s">
        <v>143</v>
      </c>
      <c r="B106">
        <v>11406</v>
      </c>
      <c r="C106">
        <v>53194</v>
      </c>
      <c r="D106">
        <v>1016</v>
      </c>
      <c r="E106">
        <v>8766</v>
      </c>
      <c r="F106">
        <v>21283</v>
      </c>
      <c r="G106">
        <v>9187</v>
      </c>
      <c r="H106">
        <v>13952</v>
      </c>
      <c r="I106">
        <v>6</v>
      </c>
    </row>
    <row r="107" spans="1:9" x14ac:dyDescent="0.25">
      <c r="A107" s="17" t="s">
        <v>144</v>
      </c>
      <c r="B107">
        <v>25112</v>
      </c>
      <c r="C107">
        <v>69050</v>
      </c>
      <c r="D107">
        <v>1524</v>
      </c>
      <c r="E107">
        <v>12617</v>
      </c>
      <c r="F107">
        <v>22271</v>
      </c>
      <c r="G107">
        <v>16306</v>
      </c>
      <c r="H107">
        <v>17764</v>
      </c>
      <c r="I107">
        <v>92</v>
      </c>
    </row>
    <row r="108" spans="1:9" x14ac:dyDescent="0.25">
      <c r="A108" s="17" t="s">
        <v>145</v>
      </c>
      <c r="B108">
        <v>42824</v>
      </c>
      <c r="C108">
        <v>156834</v>
      </c>
      <c r="D108">
        <v>4959</v>
      </c>
      <c r="E108">
        <v>25326</v>
      </c>
      <c r="F108">
        <v>56894</v>
      </c>
      <c r="G108">
        <v>41357</v>
      </c>
      <c r="H108">
        <v>33213</v>
      </c>
      <c r="I108">
        <v>44</v>
      </c>
    </row>
    <row r="109" spans="1:9" x14ac:dyDescent="0.25">
      <c r="A109" s="17" t="s">
        <v>146</v>
      </c>
      <c r="B109">
        <v>8353</v>
      </c>
      <c r="C109">
        <v>40619</v>
      </c>
      <c r="D109">
        <v>1481</v>
      </c>
      <c r="E109">
        <v>4951</v>
      </c>
      <c r="F109">
        <v>16861</v>
      </c>
      <c r="G109">
        <v>9967</v>
      </c>
      <c r="H109">
        <v>8835</v>
      </c>
      <c r="I109">
        <v>5</v>
      </c>
    </row>
    <row r="110" spans="1:9" x14ac:dyDescent="0.25">
      <c r="A110" s="17" t="s">
        <v>147</v>
      </c>
      <c r="B110">
        <v>26819</v>
      </c>
      <c r="C110">
        <v>114061</v>
      </c>
      <c r="D110">
        <v>3008</v>
      </c>
      <c r="E110">
        <v>23639</v>
      </c>
      <c r="F110">
        <v>34048</v>
      </c>
      <c r="G110">
        <v>35766</v>
      </c>
      <c r="H110">
        <v>20552</v>
      </c>
      <c r="I110">
        <v>56</v>
      </c>
    </row>
    <row r="111" spans="1:9" x14ac:dyDescent="0.25">
      <c r="A111" s="17" t="s">
        <v>148</v>
      </c>
      <c r="B111">
        <v>40971</v>
      </c>
      <c r="C111">
        <v>82337</v>
      </c>
      <c r="D111">
        <v>1640</v>
      </c>
      <c r="E111">
        <v>11497</v>
      </c>
      <c r="F111">
        <v>17430</v>
      </c>
      <c r="G111">
        <v>42185</v>
      </c>
      <c r="H111">
        <v>11153</v>
      </c>
      <c r="I111">
        <v>72</v>
      </c>
    </row>
    <row r="112" spans="1:9" x14ac:dyDescent="0.25">
      <c r="A112" s="17" t="s">
        <v>149</v>
      </c>
      <c r="B112">
        <v>39480</v>
      </c>
      <c r="C112">
        <v>134674</v>
      </c>
      <c r="D112">
        <v>4473</v>
      </c>
      <c r="E112">
        <v>20552</v>
      </c>
      <c r="F112">
        <v>43092</v>
      </c>
      <c r="G112">
        <v>36774</v>
      </c>
      <c r="H112">
        <v>34228</v>
      </c>
      <c r="I112">
        <v>28</v>
      </c>
    </row>
    <row r="113" spans="1:9" x14ac:dyDescent="0.25">
      <c r="A113" s="17" t="s">
        <v>150</v>
      </c>
      <c r="B113">
        <v>15184</v>
      </c>
      <c r="C113">
        <v>77946</v>
      </c>
      <c r="D113">
        <v>3620</v>
      </c>
      <c r="E113">
        <v>11534</v>
      </c>
      <c r="F113">
        <v>29415</v>
      </c>
      <c r="G113">
        <v>13738</v>
      </c>
      <c r="H113">
        <v>23149</v>
      </c>
      <c r="I113">
        <v>110</v>
      </c>
    </row>
    <row r="114" spans="1:9" x14ac:dyDescent="0.25">
      <c r="A114" s="17" t="s">
        <v>42</v>
      </c>
      <c r="B114">
        <v>236834</v>
      </c>
      <c r="C114">
        <v>965456</v>
      </c>
      <c r="D114">
        <v>26084</v>
      </c>
      <c r="E114">
        <v>150655</v>
      </c>
      <c r="F114">
        <v>358834</v>
      </c>
      <c r="G114">
        <v>190570</v>
      </c>
      <c r="H114">
        <v>264672</v>
      </c>
      <c r="I114">
        <v>725</v>
      </c>
    </row>
    <row r="115" spans="1:9" x14ac:dyDescent="0.25">
      <c r="A115" s="17" t="s">
        <v>151</v>
      </c>
      <c r="B115">
        <v>1388</v>
      </c>
      <c r="C115">
        <v>8369</v>
      </c>
      <c r="D115">
        <v>171</v>
      </c>
      <c r="E115">
        <v>1508</v>
      </c>
      <c r="F115">
        <v>2791</v>
      </c>
      <c r="G115">
        <v>1798</v>
      </c>
      <c r="H115">
        <v>2271</v>
      </c>
      <c r="I115">
        <v>1</v>
      </c>
    </row>
    <row r="116" spans="1:9" x14ac:dyDescent="0.25">
      <c r="A116" s="17" t="s">
        <v>152</v>
      </c>
      <c r="B116">
        <v>4868</v>
      </c>
      <c r="C116">
        <v>47088</v>
      </c>
      <c r="D116">
        <v>579</v>
      </c>
      <c r="E116">
        <v>5867</v>
      </c>
      <c r="F116">
        <v>21752</v>
      </c>
      <c r="G116">
        <v>5431</v>
      </c>
      <c r="H116">
        <v>13999</v>
      </c>
      <c r="I116">
        <v>39</v>
      </c>
    </row>
    <row r="117" spans="1:9" x14ac:dyDescent="0.25">
      <c r="A117" s="17" t="s">
        <v>153</v>
      </c>
      <c r="B117">
        <v>25375</v>
      </c>
      <c r="C117">
        <v>73164</v>
      </c>
      <c r="D117">
        <v>2345</v>
      </c>
      <c r="E117">
        <v>12100</v>
      </c>
      <c r="F117">
        <v>22484</v>
      </c>
      <c r="G117">
        <v>19297</v>
      </c>
      <c r="H117">
        <v>19232</v>
      </c>
      <c r="I117">
        <v>51</v>
      </c>
    </row>
    <row r="118" spans="1:9" x14ac:dyDescent="0.25">
      <c r="A118" s="17" t="s">
        <v>154</v>
      </c>
      <c r="B118">
        <v>33420</v>
      </c>
      <c r="C118">
        <v>112463</v>
      </c>
      <c r="D118">
        <v>1422</v>
      </c>
      <c r="E118">
        <v>20626</v>
      </c>
      <c r="F118">
        <v>22984</v>
      </c>
      <c r="G118">
        <v>34280</v>
      </c>
      <c r="H118">
        <v>34550</v>
      </c>
      <c r="I118">
        <v>23</v>
      </c>
    </row>
    <row r="119" spans="1:9" x14ac:dyDescent="0.25">
      <c r="A119" s="17" t="s">
        <v>155</v>
      </c>
      <c r="B119">
        <v>28402</v>
      </c>
      <c r="C119">
        <v>102964</v>
      </c>
      <c r="D119">
        <v>4089</v>
      </c>
      <c r="E119">
        <v>17594</v>
      </c>
      <c r="F119">
        <v>28491</v>
      </c>
      <c r="G119">
        <v>23224</v>
      </c>
      <c r="H119">
        <v>33624</v>
      </c>
      <c r="I119">
        <v>31</v>
      </c>
    </row>
    <row r="120" spans="1:9" x14ac:dyDescent="0.25">
      <c r="A120" s="17" t="s">
        <v>156</v>
      </c>
      <c r="B120">
        <v>13293</v>
      </c>
      <c r="C120">
        <v>65138</v>
      </c>
      <c r="D120">
        <v>1395</v>
      </c>
      <c r="E120">
        <v>12330</v>
      </c>
      <c r="F120">
        <v>19063</v>
      </c>
      <c r="G120">
        <v>16930</v>
      </c>
      <c r="H120">
        <v>16806</v>
      </c>
      <c r="I120">
        <v>9</v>
      </c>
    </row>
    <row r="121" spans="1:9" x14ac:dyDescent="0.25">
      <c r="A121" s="17" t="s">
        <v>157</v>
      </c>
      <c r="B121">
        <v>37653</v>
      </c>
      <c r="C121">
        <v>143361</v>
      </c>
      <c r="D121">
        <v>7526</v>
      </c>
      <c r="E121">
        <v>20398</v>
      </c>
      <c r="F121">
        <v>51983</v>
      </c>
      <c r="G121">
        <v>29444</v>
      </c>
      <c r="H121">
        <v>41280</v>
      </c>
      <c r="I121">
        <v>256</v>
      </c>
    </row>
    <row r="122" spans="1:9" x14ac:dyDescent="0.25">
      <c r="A122" s="17" t="s">
        <v>158</v>
      </c>
      <c r="B122">
        <v>45143</v>
      </c>
      <c r="C122">
        <v>189847</v>
      </c>
      <c r="D122">
        <v>3046</v>
      </c>
      <c r="E122">
        <v>34970</v>
      </c>
      <c r="F122">
        <v>48482</v>
      </c>
      <c r="G122">
        <v>41598</v>
      </c>
      <c r="H122">
        <v>64687</v>
      </c>
      <c r="I122">
        <v>110</v>
      </c>
    </row>
    <row r="123" spans="1:9" x14ac:dyDescent="0.25">
      <c r="A123" s="17" t="s">
        <v>159</v>
      </c>
      <c r="B123">
        <v>31747</v>
      </c>
      <c r="C123">
        <v>109120</v>
      </c>
      <c r="D123">
        <v>3300</v>
      </c>
      <c r="E123">
        <v>18000</v>
      </c>
      <c r="F123">
        <v>29461</v>
      </c>
      <c r="G123">
        <v>34352</v>
      </c>
      <c r="H123">
        <v>27170</v>
      </c>
      <c r="I123">
        <v>137</v>
      </c>
    </row>
    <row r="124" spans="1:9" x14ac:dyDescent="0.25">
      <c r="A124" s="17" t="s">
        <v>160</v>
      </c>
      <c r="B124">
        <v>19870</v>
      </c>
      <c r="C124">
        <v>106763</v>
      </c>
      <c r="D124">
        <v>3150</v>
      </c>
      <c r="E124">
        <v>21479</v>
      </c>
      <c r="F124">
        <v>31817</v>
      </c>
      <c r="G124">
        <v>29530</v>
      </c>
      <c r="H124">
        <v>23893</v>
      </c>
      <c r="I124">
        <v>44</v>
      </c>
    </row>
    <row r="125" spans="1:9" x14ac:dyDescent="0.25">
      <c r="A125" s="17" t="s">
        <v>161</v>
      </c>
      <c r="B125">
        <v>14399</v>
      </c>
      <c r="C125">
        <v>87826</v>
      </c>
      <c r="D125">
        <v>1143</v>
      </c>
      <c r="E125">
        <v>15257</v>
      </c>
      <c r="F125">
        <v>30091</v>
      </c>
      <c r="G125">
        <v>12144</v>
      </c>
      <c r="H125">
        <v>30326</v>
      </c>
      <c r="I125">
        <v>8</v>
      </c>
    </row>
    <row r="126" spans="1:9" x14ac:dyDescent="0.25">
      <c r="A126" s="17" t="s">
        <v>162</v>
      </c>
      <c r="B126">
        <v>151</v>
      </c>
      <c r="C126">
        <v>2424</v>
      </c>
      <c r="D126">
        <v>33</v>
      </c>
      <c r="E126">
        <v>93</v>
      </c>
      <c r="F126">
        <v>1749</v>
      </c>
      <c r="G126">
        <v>191</v>
      </c>
      <c r="H126">
        <v>391</v>
      </c>
      <c r="I126">
        <v>0</v>
      </c>
    </row>
    <row r="127" spans="1:9" x14ac:dyDescent="0.25">
      <c r="A127" s="17" t="s">
        <v>163</v>
      </c>
      <c r="B127">
        <v>2987</v>
      </c>
      <c r="C127">
        <v>20827</v>
      </c>
      <c r="D127">
        <v>217</v>
      </c>
      <c r="E127">
        <v>3281</v>
      </c>
      <c r="F127">
        <v>7833</v>
      </c>
      <c r="G127">
        <v>2981</v>
      </c>
      <c r="H127">
        <v>6723</v>
      </c>
      <c r="I127">
        <v>9</v>
      </c>
    </row>
    <row r="128" spans="1:9" x14ac:dyDescent="0.25">
      <c r="A128" s="17" t="s">
        <v>164</v>
      </c>
      <c r="B128">
        <v>463</v>
      </c>
      <c r="C128">
        <v>5519</v>
      </c>
      <c r="D128">
        <v>38</v>
      </c>
      <c r="E128">
        <v>877</v>
      </c>
      <c r="F128">
        <v>2150</v>
      </c>
      <c r="G128">
        <v>824</v>
      </c>
      <c r="H128">
        <v>1668</v>
      </c>
      <c r="I128">
        <v>0</v>
      </c>
    </row>
    <row r="129" spans="1:9" x14ac:dyDescent="0.25">
      <c r="A129" s="17" t="s">
        <v>165</v>
      </c>
      <c r="B129">
        <v>6969</v>
      </c>
      <c r="C129">
        <v>42008</v>
      </c>
      <c r="D129">
        <v>499</v>
      </c>
      <c r="E129">
        <v>5543</v>
      </c>
      <c r="F129">
        <v>17278</v>
      </c>
      <c r="G129">
        <v>6179</v>
      </c>
      <c r="H129">
        <v>13003</v>
      </c>
      <c r="I129">
        <v>5</v>
      </c>
    </row>
    <row r="130" spans="1:9" x14ac:dyDescent="0.25">
      <c r="A130" s="17" t="s">
        <v>166</v>
      </c>
      <c r="B130">
        <v>519</v>
      </c>
      <c r="C130">
        <v>4094</v>
      </c>
      <c r="D130">
        <v>22</v>
      </c>
      <c r="E130">
        <v>305</v>
      </c>
      <c r="F130">
        <v>2578</v>
      </c>
      <c r="G130">
        <v>349</v>
      </c>
      <c r="H130">
        <v>860</v>
      </c>
      <c r="I130">
        <v>2</v>
      </c>
    </row>
    <row r="131" spans="1:9" x14ac:dyDescent="0.25">
      <c r="A131" s="17" t="s">
        <v>167</v>
      </c>
      <c r="B131">
        <v>9091</v>
      </c>
      <c r="C131">
        <v>49751</v>
      </c>
      <c r="D131">
        <v>948</v>
      </c>
      <c r="E131">
        <v>7541</v>
      </c>
      <c r="F131">
        <v>19928</v>
      </c>
      <c r="G131">
        <v>8079</v>
      </c>
      <c r="H131">
        <v>14179</v>
      </c>
      <c r="I131">
        <v>24</v>
      </c>
    </row>
    <row r="132" spans="1:9" x14ac:dyDescent="0.25">
      <c r="A132" s="17" t="s">
        <v>168</v>
      </c>
      <c r="B132">
        <v>12748</v>
      </c>
      <c r="C132">
        <v>97518</v>
      </c>
      <c r="D132">
        <v>2947</v>
      </c>
      <c r="E132">
        <v>20275</v>
      </c>
      <c r="F132">
        <v>26898</v>
      </c>
      <c r="G132">
        <v>18263</v>
      </c>
      <c r="H132">
        <v>32068</v>
      </c>
      <c r="I132">
        <v>14</v>
      </c>
    </row>
    <row r="133" spans="1:9" x14ac:dyDescent="0.25">
      <c r="A133" s="17" t="s">
        <v>169</v>
      </c>
      <c r="B133">
        <v>404</v>
      </c>
      <c r="C133">
        <v>2397</v>
      </c>
      <c r="D133">
        <v>19</v>
      </c>
      <c r="E133">
        <v>211</v>
      </c>
      <c r="F133">
        <v>1320</v>
      </c>
      <c r="G133">
        <v>232</v>
      </c>
      <c r="H133">
        <v>633</v>
      </c>
      <c r="I133">
        <v>1</v>
      </c>
    </row>
    <row r="134" spans="1:9" x14ac:dyDescent="0.25">
      <c r="A134" s="17" t="s">
        <v>170</v>
      </c>
      <c r="B134">
        <v>9889</v>
      </c>
      <c r="C134">
        <v>58518</v>
      </c>
      <c r="D134">
        <v>1611</v>
      </c>
      <c r="E134">
        <v>6699</v>
      </c>
      <c r="F134">
        <v>29801</v>
      </c>
      <c r="G134">
        <v>9149</v>
      </c>
      <c r="H134">
        <v>12808</v>
      </c>
      <c r="I134">
        <v>61</v>
      </c>
    </row>
    <row r="135" spans="1:9" x14ac:dyDescent="0.25">
      <c r="A135" s="17" t="s">
        <v>172</v>
      </c>
      <c r="B135">
        <v>18085</v>
      </c>
      <c r="C135">
        <v>92367</v>
      </c>
      <c r="D135">
        <v>6314</v>
      </c>
      <c r="E135">
        <v>15317</v>
      </c>
      <c r="F135">
        <v>32158</v>
      </c>
      <c r="G135">
        <v>16558</v>
      </c>
      <c r="H135">
        <v>28285</v>
      </c>
      <c r="I135">
        <v>49</v>
      </c>
    </row>
    <row r="136" spans="1:9" x14ac:dyDescent="0.25">
      <c r="A136" s="17" t="s">
        <v>173</v>
      </c>
      <c r="B136">
        <v>63383</v>
      </c>
      <c r="C136">
        <v>237532</v>
      </c>
      <c r="D136">
        <v>6197</v>
      </c>
      <c r="E136">
        <v>40676</v>
      </c>
      <c r="F136">
        <v>68414</v>
      </c>
      <c r="G136">
        <v>55084</v>
      </c>
      <c r="H136">
        <v>73201</v>
      </c>
      <c r="I136">
        <v>157</v>
      </c>
    </row>
    <row r="137" spans="1:9" x14ac:dyDescent="0.25">
      <c r="A137" s="17" t="s">
        <v>174</v>
      </c>
      <c r="B137">
        <v>31168</v>
      </c>
      <c r="C137">
        <v>178976</v>
      </c>
      <c r="D137">
        <v>3273</v>
      </c>
      <c r="E137">
        <v>35411</v>
      </c>
      <c r="F137">
        <v>53316</v>
      </c>
      <c r="G137">
        <v>46387</v>
      </c>
      <c r="H137">
        <v>43721</v>
      </c>
      <c r="I137">
        <v>141</v>
      </c>
    </row>
    <row r="138" spans="1:9" x14ac:dyDescent="0.25">
      <c r="A138" s="17" t="s">
        <v>175</v>
      </c>
      <c r="B138">
        <v>56886</v>
      </c>
      <c r="C138">
        <v>284241</v>
      </c>
      <c r="D138">
        <v>4989</v>
      </c>
      <c r="E138">
        <v>41995</v>
      </c>
      <c r="F138">
        <v>129153</v>
      </c>
      <c r="G138">
        <v>53636</v>
      </c>
      <c r="H138">
        <v>58226</v>
      </c>
      <c r="I138">
        <v>1231</v>
      </c>
    </row>
    <row r="139" spans="1:9" x14ac:dyDescent="0.25">
      <c r="A139" s="17" t="s">
        <v>176</v>
      </c>
      <c r="B139">
        <v>139373</v>
      </c>
      <c r="C139">
        <v>440301</v>
      </c>
      <c r="D139">
        <v>7078</v>
      </c>
      <c r="E139">
        <v>80972</v>
      </c>
      <c r="F139">
        <v>120273</v>
      </c>
      <c r="G139">
        <v>132220</v>
      </c>
      <c r="H139">
        <v>106735</v>
      </c>
      <c r="I139">
        <v>101</v>
      </c>
    </row>
    <row r="140" spans="1:9" x14ac:dyDescent="0.25">
      <c r="A140" s="17" t="s">
        <v>177</v>
      </c>
      <c r="B140">
        <v>26879</v>
      </c>
      <c r="C140">
        <v>103894</v>
      </c>
      <c r="D140">
        <v>1776</v>
      </c>
      <c r="E140">
        <v>15453</v>
      </c>
      <c r="F140">
        <v>31548</v>
      </c>
      <c r="G140">
        <v>30883</v>
      </c>
      <c r="H140">
        <v>25968</v>
      </c>
      <c r="I140">
        <v>42</v>
      </c>
    </row>
    <row r="141" spans="1:9" x14ac:dyDescent="0.25">
      <c r="A141" s="17" t="s">
        <v>229</v>
      </c>
      <c r="B141">
        <v>3212376</v>
      </c>
      <c r="C141">
        <v>12721975</v>
      </c>
      <c r="D141">
        <v>340529</v>
      </c>
      <c r="E141">
        <v>2086665</v>
      </c>
      <c r="F141">
        <v>4288758</v>
      </c>
      <c r="G141">
        <v>2986206</v>
      </c>
      <c r="H141">
        <v>3350293</v>
      </c>
      <c r="I141">
        <v>10053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217"/>
  <sheetViews>
    <sheetView tabSelected="1" topLeftCell="L1" zoomScaleNormal="100" workbookViewId="0">
      <selection activeCell="S1" sqref="S1"/>
    </sheetView>
  </sheetViews>
  <sheetFormatPr defaultColWidth="12.6328125" defaultRowHeight="15.75" customHeight="1" x14ac:dyDescent="0.25"/>
  <sheetData>
    <row r="1" spans="1:63" s="7" customFormat="1" ht="65" x14ac:dyDescent="0.3">
      <c r="A1" s="1" t="s">
        <v>0</v>
      </c>
      <c r="B1" s="1" t="s">
        <v>1</v>
      </c>
      <c r="C1" s="1" t="s">
        <v>2</v>
      </c>
      <c r="D1" s="2" t="s">
        <v>3</v>
      </c>
      <c r="E1" s="9" t="s">
        <v>181</v>
      </c>
      <c r="F1" s="10" t="s">
        <v>200</v>
      </c>
      <c r="G1" s="2" t="s">
        <v>4</v>
      </c>
      <c r="H1" s="9" t="s">
        <v>182</v>
      </c>
      <c r="I1" s="10" t="s">
        <v>201</v>
      </c>
      <c r="J1" s="2" t="s">
        <v>5</v>
      </c>
      <c r="K1" s="9" t="s">
        <v>183</v>
      </c>
      <c r="L1" s="10" t="s">
        <v>202</v>
      </c>
      <c r="M1" s="2" t="s">
        <v>6</v>
      </c>
      <c r="N1" s="9" t="s">
        <v>184</v>
      </c>
      <c r="O1" s="10" t="s">
        <v>203</v>
      </c>
      <c r="P1" s="2" t="s">
        <v>7</v>
      </c>
      <c r="Q1" s="9" t="s">
        <v>185</v>
      </c>
      <c r="R1" s="10" t="s">
        <v>204</v>
      </c>
      <c r="S1" s="2" t="s">
        <v>8</v>
      </c>
      <c r="T1" s="9" t="s">
        <v>186</v>
      </c>
      <c r="U1" s="10" t="s">
        <v>205</v>
      </c>
      <c r="V1" s="8" t="s">
        <v>179</v>
      </c>
      <c r="W1" s="9" t="s">
        <v>187</v>
      </c>
      <c r="X1" s="10" t="s">
        <v>206</v>
      </c>
      <c r="Y1" s="2" t="s">
        <v>9</v>
      </c>
      <c r="Z1" s="9" t="s">
        <v>188</v>
      </c>
      <c r="AA1" s="9" t="s">
        <v>207</v>
      </c>
      <c r="AB1" s="2" t="s">
        <v>10</v>
      </c>
      <c r="AC1" s="9" t="s">
        <v>189</v>
      </c>
      <c r="AD1" s="10" t="s">
        <v>208</v>
      </c>
      <c r="AE1" s="2" t="s">
        <v>11</v>
      </c>
      <c r="AF1" s="9" t="s">
        <v>190</v>
      </c>
      <c r="AG1" s="10" t="s">
        <v>209</v>
      </c>
      <c r="AH1" s="2" t="s">
        <v>12</v>
      </c>
      <c r="AI1" s="9" t="s">
        <v>191</v>
      </c>
      <c r="AJ1" s="10" t="s">
        <v>210</v>
      </c>
      <c r="AK1" s="2" t="s">
        <v>13</v>
      </c>
      <c r="AL1" s="9" t="s">
        <v>192</v>
      </c>
      <c r="AM1" s="10" t="s">
        <v>211</v>
      </c>
      <c r="AN1" s="2" t="s">
        <v>193</v>
      </c>
      <c r="AO1" s="9" t="s">
        <v>194</v>
      </c>
      <c r="AP1" s="10" t="s">
        <v>213</v>
      </c>
      <c r="AQ1" s="2" t="s">
        <v>14</v>
      </c>
      <c r="AR1" s="9" t="s">
        <v>195</v>
      </c>
      <c r="AS1" s="10" t="s">
        <v>212</v>
      </c>
      <c r="AT1" s="2" t="s">
        <v>15</v>
      </c>
      <c r="AU1" s="2" t="s">
        <v>16</v>
      </c>
      <c r="AV1" s="10" t="s">
        <v>197</v>
      </c>
      <c r="AW1" s="10" t="s">
        <v>196</v>
      </c>
      <c r="AX1" s="10" t="s">
        <v>180</v>
      </c>
      <c r="AY1" s="10" t="s">
        <v>197</v>
      </c>
      <c r="AZ1" s="10" t="s">
        <v>198</v>
      </c>
      <c r="BA1" s="10" t="s">
        <v>199</v>
      </c>
      <c r="BB1" s="10" t="s">
        <v>224</v>
      </c>
      <c r="BC1" s="10" t="s">
        <v>178</v>
      </c>
      <c r="BD1" s="10" t="s">
        <v>237</v>
      </c>
      <c r="BE1" s="10" t="s">
        <v>238</v>
      </c>
      <c r="BF1" s="10" t="s">
        <v>239</v>
      </c>
      <c r="BG1" s="10" t="s">
        <v>240</v>
      </c>
      <c r="BH1" s="10" t="s">
        <v>241</v>
      </c>
      <c r="BI1" s="10" t="s">
        <v>242</v>
      </c>
      <c r="BJ1" s="10" t="s">
        <v>243</v>
      </c>
      <c r="BK1" s="10" t="s">
        <v>244</v>
      </c>
    </row>
    <row r="2" spans="1:63" ht="15.75" customHeight="1" x14ac:dyDescent="0.25">
      <c r="A2" s="3" t="s">
        <v>17</v>
      </c>
      <c r="B2" s="3" t="s">
        <v>18</v>
      </c>
      <c r="C2" s="3" t="s">
        <v>18</v>
      </c>
      <c r="D2" s="4">
        <v>2</v>
      </c>
      <c r="E2" s="4">
        <v>5</v>
      </c>
      <c r="F2" s="4">
        <f>D2+E2</f>
        <v>7</v>
      </c>
      <c r="G2" s="4">
        <v>13939</v>
      </c>
      <c r="H2" s="4">
        <v>6695</v>
      </c>
      <c r="I2" s="4">
        <f>G2+H2</f>
        <v>20634</v>
      </c>
      <c r="J2" s="4">
        <v>15856</v>
      </c>
      <c r="K2" s="4">
        <v>7109</v>
      </c>
      <c r="L2" s="4">
        <f>J2+K2</f>
        <v>22965</v>
      </c>
      <c r="M2" s="4">
        <v>15415</v>
      </c>
      <c r="N2" s="4">
        <v>13468</v>
      </c>
      <c r="O2" s="4">
        <f>M2+N2</f>
        <v>28883</v>
      </c>
      <c r="P2" s="4">
        <v>7006</v>
      </c>
      <c r="Q2" s="4">
        <v>5270</v>
      </c>
      <c r="R2" s="4">
        <f>P2+Q2</f>
        <v>12276</v>
      </c>
      <c r="S2" s="4">
        <v>2</v>
      </c>
      <c r="T2" s="4">
        <v>5</v>
      </c>
      <c r="U2" s="4">
        <f>S2+T2</f>
        <v>7</v>
      </c>
      <c r="V2" s="4">
        <v>5</v>
      </c>
      <c r="W2" s="4">
        <v>6564</v>
      </c>
      <c r="X2" s="4">
        <f>V2+W2</f>
        <v>6569</v>
      </c>
      <c r="Y2" s="4">
        <v>15352</v>
      </c>
      <c r="Z2" s="4">
        <v>6805</v>
      </c>
      <c r="AA2" s="4">
        <f>Y2 + Z2</f>
        <v>22157</v>
      </c>
      <c r="AB2" s="4">
        <v>14961</v>
      </c>
      <c r="AC2" s="4">
        <v>13081</v>
      </c>
      <c r="AD2" s="4">
        <f>AB2+AC2</f>
        <v>28042</v>
      </c>
      <c r="AE2" s="4">
        <v>6903</v>
      </c>
      <c r="AF2" s="4">
        <v>5160</v>
      </c>
      <c r="AG2" s="4">
        <f>AE2+AF2</f>
        <v>12063</v>
      </c>
      <c r="AH2" s="4">
        <v>2</v>
      </c>
      <c r="AI2" s="4">
        <v>4</v>
      </c>
      <c r="AJ2" s="4">
        <f>AH2+AI2</f>
        <v>6</v>
      </c>
      <c r="AK2" s="4">
        <v>13325</v>
      </c>
      <c r="AL2" s="4">
        <v>6427</v>
      </c>
      <c r="AM2" s="4">
        <f>AK2+AL2</f>
        <v>19752</v>
      </c>
      <c r="AN2" s="4">
        <v>14589</v>
      </c>
      <c r="AO2" s="4">
        <v>12773</v>
      </c>
      <c r="AP2" s="4">
        <f xml:space="preserve"> AN2 + AO2</f>
        <v>27362</v>
      </c>
      <c r="AQ2" s="4">
        <v>6710</v>
      </c>
      <c r="AR2" s="4">
        <v>5033</v>
      </c>
      <c r="AS2" s="4">
        <f>AQ2+AR2</f>
        <v>11743</v>
      </c>
      <c r="AT2" s="4">
        <v>674</v>
      </c>
      <c r="AU2" s="4">
        <v>1323</v>
      </c>
      <c r="AV2" s="4">
        <f>AT2+ AU2</f>
        <v>1997</v>
      </c>
      <c r="AW2">
        <v>52218</v>
      </c>
      <c r="AX2">
        <v>16598</v>
      </c>
      <c r="AY2">
        <v>1997</v>
      </c>
      <c r="AZ2">
        <v>32547</v>
      </c>
      <c r="BA2">
        <v>13473</v>
      </c>
      <c r="BB2">
        <v>30071</v>
      </c>
      <c r="BC2">
        <f>AW2 + AZ2</f>
        <v>84765</v>
      </c>
      <c r="BD2">
        <v>107966</v>
      </c>
      <c r="BE2">
        <v>144084</v>
      </c>
      <c r="BF2">
        <v>2301</v>
      </c>
      <c r="BG2">
        <v>1.029278436863112</v>
      </c>
      <c r="BH2">
        <f>BD2*((BG2)^7)</f>
        <v>132134.77610789501</v>
      </c>
      <c r="BI2">
        <f>BH2/BF2</f>
        <v>57.424935292435904</v>
      </c>
      <c r="BJ2">
        <v>2.7067000000000001</v>
      </c>
      <c r="BK2">
        <v>33.659500000000001</v>
      </c>
    </row>
    <row r="3" spans="1:63" ht="15.75" customHeight="1" x14ac:dyDescent="0.25">
      <c r="A3" s="3" t="s">
        <v>19</v>
      </c>
      <c r="B3" s="3"/>
      <c r="C3" s="3" t="s">
        <v>19</v>
      </c>
      <c r="D3" s="4">
        <v>368</v>
      </c>
      <c r="E3" s="4">
        <v>310</v>
      </c>
      <c r="F3" s="4">
        <f t="shared" ref="F3:F66" si="0">D3+E3</f>
        <v>678</v>
      </c>
      <c r="G3" s="4">
        <v>246462</v>
      </c>
      <c r="H3" s="4">
        <v>132169</v>
      </c>
      <c r="I3" s="4">
        <f t="shared" ref="I3:I66" si="1">G3+H3</f>
        <v>378631</v>
      </c>
      <c r="J3" s="4">
        <v>228667</v>
      </c>
      <c r="K3" s="4">
        <v>82226</v>
      </c>
      <c r="L3" s="4">
        <f t="shared" ref="L3:L66" si="2">J3+K3</f>
        <v>310893</v>
      </c>
      <c r="M3" s="4">
        <v>131628</v>
      </c>
      <c r="N3" s="4">
        <v>124808</v>
      </c>
      <c r="O3" s="4">
        <f t="shared" ref="O3:O66" si="3">M3+N3</f>
        <v>256436</v>
      </c>
      <c r="P3" s="4">
        <v>112043</v>
      </c>
      <c r="Q3" s="4">
        <v>87522</v>
      </c>
      <c r="R3" s="4">
        <f t="shared" ref="R3:R66" si="4">P3+Q3</f>
        <v>199565</v>
      </c>
      <c r="S3" s="4">
        <v>234</v>
      </c>
      <c r="T3" s="4">
        <v>190</v>
      </c>
      <c r="U3" s="4">
        <f t="shared" ref="U3:U66" si="5">S3+T3</f>
        <v>424</v>
      </c>
      <c r="V3" s="4">
        <v>190</v>
      </c>
      <c r="W3" s="4">
        <v>126860</v>
      </c>
      <c r="X3" s="4">
        <f t="shared" ref="X3:X66" si="6">V3+W3</f>
        <v>127050</v>
      </c>
      <c r="Y3" s="4">
        <v>207769</v>
      </c>
      <c r="Z3" s="4">
        <v>73865</v>
      </c>
      <c r="AA3" s="4">
        <f t="shared" ref="AA3:AA66" si="7">Y3 + Z3</f>
        <v>281634</v>
      </c>
      <c r="AB3" s="4">
        <v>124793</v>
      </c>
      <c r="AC3" s="4">
        <v>118285</v>
      </c>
      <c r="AD3" s="4">
        <f t="shared" ref="AD3:AD66" si="8">AB3+AC3</f>
        <v>243078</v>
      </c>
      <c r="AE3" s="4">
        <v>106957</v>
      </c>
      <c r="AF3" s="4">
        <v>83803</v>
      </c>
      <c r="AG3" s="4">
        <f t="shared" ref="AG3:AG66" si="9">AE3+AF3</f>
        <v>190760</v>
      </c>
      <c r="AH3" s="4">
        <v>225</v>
      </c>
      <c r="AI3" s="4">
        <v>189</v>
      </c>
      <c r="AJ3" s="4">
        <f t="shared" ref="AJ3:AJ66" si="10">AH3+AI3</f>
        <v>414</v>
      </c>
      <c r="AK3" s="4">
        <v>235560</v>
      </c>
      <c r="AL3" s="4">
        <v>126902</v>
      </c>
      <c r="AM3" s="4">
        <f t="shared" ref="AM3:AM66" si="11">AK3+AL3</f>
        <v>362462</v>
      </c>
      <c r="AN3" s="4">
        <v>126070</v>
      </c>
      <c r="AO3" s="4">
        <v>118347</v>
      </c>
      <c r="AP3" s="4">
        <f t="shared" ref="AP3:AP66" si="12" xml:space="preserve"> AN3 + AO3</f>
        <v>244417</v>
      </c>
      <c r="AQ3" s="4">
        <v>106912</v>
      </c>
      <c r="AR3" s="4">
        <v>83896</v>
      </c>
      <c r="AS3" s="4">
        <f t="shared" ref="AS3:AS66" si="13">AQ3+AR3</f>
        <v>190808</v>
      </c>
      <c r="AT3" s="4">
        <v>8552</v>
      </c>
      <c r="AU3" s="4">
        <v>17185</v>
      </c>
      <c r="AV3" s="4">
        <f t="shared" ref="AV3:AV66" si="14">AT3+ AU3</f>
        <v>25737</v>
      </c>
      <c r="AW3">
        <v>719168</v>
      </c>
      <c r="AX3">
        <v>195698</v>
      </c>
      <c r="AY3">
        <v>25737</v>
      </c>
      <c r="AZ3">
        <v>427035</v>
      </c>
      <c r="BA3">
        <v>125118</v>
      </c>
      <c r="BB3">
        <v>320816</v>
      </c>
      <c r="BC3">
        <f t="shared" ref="BC3:BC66" si="15">AW3 + AZ3</f>
        <v>1146203</v>
      </c>
      <c r="BD3">
        <v>1500762</v>
      </c>
      <c r="BE3">
        <v>2044355</v>
      </c>
      <c r="BF3">
        <v>28522</v>
      </c>
      <c r="BG3">
        <v>1.0313936394639558</v>
      </c>
      <c r="BH3">
        <f t="shared" ref="BH3:BH66" si="16">BD3*((BG3)^7)</f>
        <v>1863300.782418255</v>
      </c>
      <c r="BI3">
        <f t="shared" ref="BI3:BI66" si="17">BH3/BF3</f>
        <v>65.328545768818984</v>
      </c>
    </row>
    <row r="4" spans="1:63" ht="15.75" customHeight="1" x14ac:dyDescent="0.25">
      <c r="A4" s="3" t="s">
        <v>20</v>
      </c>
      <c r="B4" s="3" t="s">
        <v>21</v>
      </c>
      <c r="C4" s="3" t="s">
        <v>21</v>
      </c>
      <c r="D4" s="4">
        <v>24</v>
      </c>
      <c r="E4" s="4">
        <v>15</v>
      </c>
      <c r="F4" s="4">
        <f t="shared" si="0"/>
        <v>39</v>
      </c>
      <c r="G4" s="4">
        <v>63279</v>
      </c>
      <c r="H4" s="4">
        <v>44827</v>
      </c>
      <c r="I4" s="4">
        <f t="shared" si="1"/>
        <v>108106</v>
      </c>
      <c r="J4" s="4">
        <v>60259</v>
      </c>
      <c r="K4" s="4">
        <v>26891</v>
      </c>
      <c r="L4" s="4">
        <f t="shared" si="2"/>
        <v>87150</v>
      </c>
      <c r="M4" s="4">
        <v>45284</v>
      </c>
      <c r="N4" s="4">
        <v>42358</v>
      </c>
      <c r="O4" s="4">
        <f t="shared" si="3"/>
        <v>87642</v>
      </c>
      <c r="P4" s="4">
        <v>37122</v>
      </c>
      <c r="Q4" s="4">
        <v>29949</v>
      </c>
      <c r="R4" s="4">
        <f t="shared" si="4"/>
        <v>67071</v>
      </c>
      <c r="S4" s="4">
        <v>12</v>
      </c>
      <c r="T4" s="4">
        <v>13</v>
      </c>
      <c r="U4" s="4">
        <f t="shared" si="5"/>
        <v>25</v>
      </c>
      <c r="V4" s="4">
        <v>13</v>
      </c>
      <c r="W4" s="4">
        <v>43442</v>
      </c>
      <c r="X4" s="4">
        <f t="shared" si="6"/>
        <v>43455</v>
      </c>
      <c r="Y4" s="4">
        <v>56951</v>
      </c>
      <c r="Z4" s="4">
        <v>25619</v>
      </c>
      <c r="AA4" s="4">
        <f t="shared" si="7"/>
        <v>82570</v>
      </c>
      <c r="AB4" s="4">
        <v>43590</v>
      </c>
      <c r="AC4" s="4">
        <v>40939</v>
      </c>
      <c r="AD4" s="4">
        <f t="shared" si="8"/>
        <v>84529</v>
      </c>
      <c r="AE4" s="4">
        <v>35920</v>
      </c>
      <c r="AF4" s="4">
        <v>29501</v>
      </c>
      <c r="AG4" s="4">
        <f t="shared" si="9"/>
        <v>65421</v>
      </c>
      <c r="AH4" s="4">
        <v>12</v>
      </c>
      <c r="AI4" s="4">
        <v>12</v>
      </c>
      <c r="AJ4" s="4">
        <f t="shared" si="10"/>
        <v>24</v>
      </c>
      <c r="AK4" s="4">
        <v>61216</v>
      </c>
      <c r="AL4" s="4">
        <v>43362</v>
      </c>
      <c r="AM4" s="4">
        <f t="shared" si="11"/>
        <v>104578</v>
      </c>
      <c r="AN4" s="4">
        <v>43501</v>
      </c>
      <c r="AO4" s="4">
        <v>40583</v>
      </c>
      <c r="AP4" s="4">
        <f t="shared" si="12"/>
        <v>84084</v>
      </c>
      <c r="AQ4" s="4">
        <v>35651</v>
      </c>
      <c r="AR4" s="4">
        <v>28580</v>
      </c>
      <c r="AS4" s="4">
        <f t="shared" si="13"/>
        <v>64231</v>
      </c>
      <c r="AT4" s="4">
        <v>1226</v>
      </c>
      <c r="AU4" s="4">
        <v>3460</v>
      </c>
      <c r="AV4" s="4">
        <f t="shared" si="14"/>
        <v>4686</v>
      </c>
      <c r="AW4">
        <v>205968</v>
      </c>
      <c r="AX4">
        <v>44392</v>
      </c>
      <c r="AY4">
        <v>4686</v>
      </c>
      <c r="AZ4">
        <v>144040</v>
      </c>
      <c r="BA4">
        <v>42373</v>
      </c>
      <c r="BB4">
        <v>86765</v>
      </c>
      <c r="BC4">
        <f t="shared" si="15"/>
        <v>350008</v>
      </c>
      <c r="BD4">
        <v>107966</v>
      </c>
      <c r="BE4">
        <v>144084</v>
      </c>
      <c r="BF4">
        <v>2301</v>
      </c>
      <c r="BG4">
        <v>1.029278436863112</v>
      </c>
      <c r="BH4">
        <f t="shared" si="16"/>
        <v>132134.77610789501</v>
      </c>
      <c r="BI4">
        <f t="shared" si="17"/>
        <v>57.424935292435904</v>
      </c>
      <c r="BJ4">
        <v>3.2549000000000001</v>
      </c>
      <c r="BK4">
        <v>31.7195</v>
      </c>
    </row>
    <row r="5" spans="1:63" ht="15.75" customHeight="1" x14ac:dyDescent="0.25">
      <c r="A5" s="3" t="s">
        <v>19</v>
      </c>
      <c r="B5" s="3" t="s">
        <v>22</v>
      </c>
      <c r="C5" s="3" t="s">
        <v>22</v>
      </c>
      <c r="D5" s="4">
        <v>25</v>
      </c>
      <c r="E5" s="4">
        <v>21</v>
      </c>
      <c r="F5" s="4">
        <f t="shared" si="0"/>
        <v>46</v>
      </c>
      <c r="G5" s="4">
        <v>40202</v>
      </c>
      <c r="H5" s="4">
        <v>20974</v>
      </c>
      <c r="I5" s="4">
        <f t="shared" si="1"/>
        <v>61176</v>
      </c>
      <c r="J5" s="4">
        <v>38604</v>
      </c>
      <c r="K5" s="4">
        <v>11565</v>
      </c>
      <c r="L5" s="4">
        <f t="shared" si="2"/>
        <v>50169</v>
      </c>
      <c r="M5" s="4">
        <v>18736</v>
      </c>
      <c r="N5" s="4">
        <v>17591</v>
      </c>
      <c r="O5" s="4">
        <f t="shared" si="3"/>
        <v>36327</v>
      </c>
      <c r="P5" s="4">
        <v>16133</v>
      </c>
      <c r="Q5" s="4">
        <v>12026</v>
      </c>
      <c r="R5" s="4">
        <f t="shared" si="4"/>
        <v>28159</v>
      </c>
      <c r="S5" s="4">
        <v>19</v>
      </c>
      <c r="T5" s="4">
        <v>19</v>
      </c>
      <c r="U5" s="4">
        <f t="shared" si="5"/>
        <v>38</v>
      </c>
      <c r="V5" s="4">
        <v>19</v>
      </c>
      <c r="W5" s="4">
        <v>20462</v>
      </c>
      <c r="X5" s="4">
        <f t="shared" si="6"/>
        <v>20481</v>
      </c>
      <c r="Y5" s="4">
        <v>36406</v>
      </c>
      <c r="Z5" s="4">
        <v>11134</v>
      </c>
      <c r="AA5" s="4">
        <f t="shared" si="7"/>
        <v>47540</v>
      </c>
      <c r="AB5" s="4">
        <v>18095</v>
      </c>
      <c r="AC5" s="4">
        <v>17080</v>
      </c>
      <c r="AD5" s="4">
        <f t="shared" si="8"/>
        <v>35175</v>
      </c>
      <c r="AE5" s="4">
        <v>15710</v>
      </c>
      <c r="AF5" s="4">
        <v>11723</v>
      </c>
      <c r="AG5" s="4">
        <f t="shared" si="9"/>
        <v>27433</v>
      </c>
      <c r="AH5" s="4">
        <v>18</v>
      </c>
      <c r="AI5" s="4">
        <v>19</v>
      </c>
      <c r="AJ5" s="4">
        <f t="shared" si="10"/>
        <v>37</v>
      </c>
      <c r="AK5" s="4">
        <v>38999</v>
      </c>
      <c r="AL5" s="4">
        <v>20410</v>
      </c>
      <c r="AM5" s="4">
        <f t="shared" si="11"/>
        <v>59409</v>
      </c>
      <c r="AN5" s="4">
        <v>18492</v>
      </c>
      <c r="AO5" s="4">
        <v>17124</v>
      </c>
      <c r="AP5" s="4">
        <f t="shared" si="12"/>
        <v>35616</v>
      </c>
      <c r="AQ5" s="4">
        <v>15620</v>
      </c>
      <c r="AR5" s="4">
        <v>11751</v>
      </c>
      <c r="AS5" s="4">
        <f t="shared" si="13"/>
        <v>27371</v>
      </c>
      <c r="AT5" s="4">
        <v>1154</v>
      </c>
      <c r="AU5" s="4">
        <v>2459</v>
      </c>
      <c r="AV5" s="4">
        <f t="shared" si="14"/>
        <v>3613</v>
      </c>
      <c r="AW5">
        <v>113700</v>
      </c>
      <c r="AX5">
        <v>35020</v>
      </c>
      <c r="AY5">
        <v>3613</v>
      </c>
      <c r="AZ5">
        <v>62177</v>
      </c>
      <c r="BA5">
        <v>17612</v>
      </c>
      <c r="BB5">
        <v>52632</v>
      </c>
      <c r="BC5">
        <f t="shared" si="15"/>
        <v>175877</v>
      </c>
      <c r="BD5">
        <v>227792</v>
      </c>
      <c r="BE5">
        <v>307235</v>
      </c>
      <c r="BF5">
        <v>3493</v>
      </c>
      <c r="BG5">
        <v>1.0303700396518609</v>
      </c>
      <c r="BH5">
        <f t="shared" si="16"/>
        <v>280860.73135313415</v>
      </c>
      <c r="BI5">
        <f t="shared" si="17"/>
        <v>80.406736717186988</v>
      </c>
      <c r="BJ5">
        <v>2.9251</v>
      </c>
      <c r="BK5" s="18" t="s">
        <v>245</v>
      </c>
    </row>
    <row r="6" spans="1:63" ht="15.75" customHeight="1" x14ac:dyDescent="0.25">
      <c r="A6" s="3" t="s">
        <v>23</v>
      </c>
      <c r="B6" s="3" t="s">
        <v>24</v>
      </c>
      <c r="C6" s="3" t="s">
        <v>24</v>
      </c>
      <c r="D6" s="4">
        <v>50</v>
      </c>
      <c r="E6" s="4">
        <v>32</v>
      </c>
      <c r="F6" s="4">
        <f t="shared" si="0"/>
        <v>82</v>
      </c>
      <c r="G6" s="4">
        <v>18176</v>
      </c>
      <c r="H6" s="4">
        <v>8163</v>
      </c>
      <c r="I6" s="4">
        <f t="shared" si="1"/>
        <v>26339</v>
      </c>
      <c r="J6" s="4">
        <v>24600</v>
      </c>
      <c r="K6" s="4">
        <v>6883</v>
      </c>
      <c r="L6" s="4">
        <f t="shared" si="2"/>
        <v>31483</v>
      </c>
      <c r="M6" s="4">
        <v>15520</v>
      </c>
      <c r="N6" s="4">
        <v>14135</v>
      </c>
      <c r="O6" s="4">
        <f t="shared" si="3"/>
        <v>29655</v>
      </c>
      <c r="P6" s="4">
        <v>11431</v>
      </c>
      <c r="Q6" s="4">
        <v>8883</v>
      </c>
      <c r="R6" s="4">
        <f t="shared" si="4"/>
        <v>20314</v>
      </c>
      <c r="S6" s="4">
        <v>50</v>
      </c>
      <c r="T6" s="4">
        <v>32</v>
      </c>
      <c r="U6" s="4">
        <f t="shared" si="5"/>
        <v>82</v>
      </c>
      <c r="V6" s="4">
        <v>32</v>
      </c>
      <c r="W6" s="4">
        <v>8111</v>
      </c>
      <c r="X6" s="4">
        <f t="shared" si="6"/>
        <v>8143</v>
      </c>
      <c r="Y6" s="4">
        <v>24420</v>
      </c>
      <c r="Z6" s="4">
        <v>6816</v>
      </c>
      <c r="AA6" s="4">
        <f t="shared" si="7"/>
        <v>31236</v>
      </c>
      <c r="AB6" s="4">
        <v>15491</v>
      </c>
      <c r="AC6" s="4">
        <v>14097</v>
      </c>
      <c r="AD6" s="4">
        <f t="shared" si="8"/>
        <v>29588</v>
      </c>
      <c r="AE6" s="4">
        <v>11399</v>
      </c>
      <c r="AF6" s="4">
        <v>8848</v>
      </c>
      <c r="AG6" s="4">
        <f t="shared" si="9"/>
        <v>20247</v>
      </c>
      <c r="AH6" s="4">
        <v>49</v>
      </c>
      <c r="AI6" s="4">
        <v>32</v>
      </c>
      <c r="AJ6" s="4">
        <f t="shared" si="10"/>
        <v>81</v>
      </c>
      <c r="AK6" s="4">
        <v>17935</v>
      </c>
      <c r="AL6" s="4">
        <v>8038</v>
      </c>
      <c r="AM6" s="4">
        <f t="shared" si="11"/>
        <v>25973</v>
      </c>
      <c r="AN6" s="4">
        <v>15231</v>
      </c>
      <c r="AO6" s="4">
        <v>13818</v>
      </c>
      <c r="AP6" s="4">
        <f t="shared" si="12"/>
        <v>29049</v>
      </c>
      <c r="AQ6" s="4">
        <v>11292</v>
      </c>
      <c r="AR6" s="4">
        <v>8757</v>
      </c>
      <c r="AS6" s="4">
        <f t="shared" si="13"/>
        <v>20049</v>
      </c>
      <c r="AT6" s="4">
        <v>1121</v>
      </c>
      <c r="AU6" s="4">
        <v>2262</v>
      </c>
      <c r="AV6" s="4">
        <f t="shared" si="14"/>
        <v>3383</v>
      </c>
      <c r="AW6">
        <v>69777</v>
      </c>
      <c r="AX6">
        <v>4579</v>
      </c>
      <c r="AY6">
        <v>3383</v>
      </c>
      <c r="AZ6">
        <v>38096</v>
      </c>
      <c r="BA6">
        <v>14167</v>
      </c>
      <c r="BB6">
        <v>18746</v>
      </c>
      <c r="BC6">
        <f t="shared" si="15"/>
        <v>107873</v>
      </c>
      <c r="BD6">
        <v>227541</v>
      </c>
      <c r="BE6">
        <v>283509</v>
      </c>
      <c r="BF6">
        <v>1534</v>
      </c>
      <c r="BG6">
        <v>1.0222349346133084</v>
      </c>
      <c r="BH6">
        <f t="shared" si="16"/>
        <v>265408.41829478228</v>
      </c>
      <c r="BI6">
        <f t="shared" si="17"/>
        <v>173.01722183492979</v>
      </c>
      <c r="BJ6">
        <v>2.2913999999999999</v>
      </c>
      <c r="BK6">
        <v>33.213900000000002</v>
      </c>
    </row>
    <row r="7" spans="1:63" ht="15.75" customHeight="1" x14ac:dyDescent="0.25">
      <c r="A7" s="3" t="s">
        <v>23</v>
      </c>
      <c r="B7" s="3" t="s">
        <v>25</v>
      </c>
      <c r="C7" s="3" t="s">
        <v>25</v>
      </c>
      <c r="D7" s="4">
        <v>3</v>
      </c>
      <c r="E7" s="4">
        <v>5</v>
      </c>
      <c r="F7" s="4">
        <f t="shared" si="0"/>
        <v>8</v>
      </c>
      <c r="G7" s="4">
        <v>13572</v>
      </c>
      <c r="H7" s="4">
        <v>8032</v>
      </c>
      <c r="I7" s="4">
        <f t="shared" si="1"/>
        <v>21604</v>
      </c>
      <c r="J7" s="4">
        <v>15140</v>
      </c>
      <c r="K7" s="4">
        <v>6861</v>
      </c>
      <c r="L7" s="4">
        <f t="shared" si="2"/>
        <v>22001</v>
      </c>
      <c r="M7" s="4">
        <v>7601</v>
      </c>
      <c r="N7" s="4">
        <v>7285</v>
      </c>
      <c r="O7" s="4">
        <f t="shared" si="3"/>
        <v>14886</v>
      </c>
      <c r="P7" s="4">
        <v>7990</v>
      </c>
      <c r="Q7" s="4">
        <v>7019</v>
      </c>
      <c r="R7" s="4">
        <f t="shared" si="4"/>
        <v>15009</v>
      </c>
      <c r="S7" s="4">
        <v>3</v>
      </c>
      <c r="T7" s="4">
        <v>5</v>
      </c>
      <c r="U7" s="4">
        <f t="shared" si="5"/>
        <v>8</v>
      </c>
      <c r="V7" s="4">
        <v>5</v>
      </c>
      <c r="W7" s="4">
        <v>8032</v>
      </c>
      <c r="X7" s="4">
        <f t="shared" si="6"/>
        <v>8037</v>
      </c>
      <c r="Y7" s="4">
        <v>15040</v>
      </c>
      <c r="Z7" s="4">
        <v>6860</v>
      </c>
      <c r="AA7" s="4">
        <f t="shared" si="7"/>
        <v>21900</v>
      </c>
      <c r="AB7" s="4">
        <v>7601</v>
      </c>
      <c r="AC7" s="4">
        <v>7275</v>
      </c>
      <c r="AD7" s="4">
        <f t="shared" si="8"/>
        <v>14876</v>
      </c>
      <c r="AE7" s="4">
        <v>7990</v>
      </c>
      <c r="AF7" s="4">
        <v>7019</v>
      </c>
      <c r="AG7" s="4">
        <f t="shared" si="9"/>
        <v>15009</v>
      </c>
      <c r="AH7" s="4">
        <v>3</v>
      </c>
      <c r="AI7" s="4">
        <v>5</v>
      </c>
      <c r="AJ7" s="4">
        <f t="shared" si="10"/>
        <v>8</v>
      </c>
      <c r="AK7" s="4">
        <v>13364</v>
      </c>
      <c r="AL7" s="4">
        <v>7951</v>
      </c>
      <c r="AM7" s="4">
        <f t="shared" si="11"/>
        <v>21315</v>
      </c>
      <c r="AN7" s="4">
        <v>7536</v>
      </c>
      <c r="AO7" s="4">
        <v>7213</v>
      </c>
      <c r="AP7" s="4">
        <f t="shared" si="12"/>
        <v>14749</v>
      </c>
      <c r="AQ7" s="4">
        <v>7928</v>
      </c>
      <c r="AR7" s="4">
        <v>6953</v>
      </c>
      <c r="AS7" s="4">
        <f t="shared" si="13"/>
        <v>14881</v>
      </c>
      <c r="AT7" s="4">
        <v>430</v>
      </c>
      <c r="AU7" s="4">
        <v>818</v>
      </c>
      <c r="AV7" s="4">
        <f t="shared" si="14"/>
        <v>1248</v>
      </c>
      <c r="AW7">
        <v>44306</v>
      </c>
      <c r="AX7">
        <v>3891</v>
      </c>
      <c r="AY7">
        <v>1248</v>
      </c>
      <c r="AZ7">
        <v>29202</v>
      </c>
      <c r="BA7">
        <v>7290</v>
      </c>
      <c r="BB7">
        <v>11181</v>
      </c>
      <c r="BC7">
        <f t="shared" si="15"/>
        <v>73508</v>
      </c>
      <c r="BD7">
        <v>147166</v>
      </c>
      <c r="BE7">
        <v>188715</v>
      </c>
      <c r="BF7">
        <v>1163</v>
      </c>
      <c r="BG7">
        <v>1.0251794535615804</v>
      </c>
      <c r="BH7">
        <f t="shared" si="16"/>
        <v>175148.62842194672</v>
      </c>
      <c r="BI7">
        <f t="shared" si="17"/>
        <v>150.60071231465753</v>
      </c>
      <c r="BJ7">
        <v>1.6053999999999999</v>
      </c>
      <c r="BK7">
        <v>32.808399999999999</v>
      </c>
    </row>
    <row r="8" spans="1:63" ht="15.75" customHeight="1" x14ac:dyDescent="0.25">
      <c r="A8" s="3" t="s">
        <v>17</v>
      </c>
      <c r="B8" s="3" t="s">
        <v>26</v>
      </c>
      <c r="C8" s="3" t="s">
        <v>26</v>
      </c>
      <c r="D8" s="4">
        <v>11</v>
      </c>
      <c r="E8" s="4">
        <v>3</v>
      </c>
      <c r="F8" s="4">
        <f t="shared" si="0"/>
        <v>14</v>
      </c>
      <c r="G8" s="4">
        <v>2942</v>
      </c>
      <c r="H8" s="4">
        <v>2409</v>
      </c>
      <c r="I8" s="4">
        <f t="shared" si="1"/>
        <v>5351</v>
      </c>
      <c r="J8" s="4">
        <v>5239</v>
      </c>
      <c r="K8" s="4">
        <v>2181</v>
      </c>
      <c r="L8" s="4">
        <f t="shared" si="2"/>
        <v>7420</v>
      </c>
      <c r="M8" s="4">
        <v>4487</v>
      </c>
      <c r="N8" s="4">
        <v>4121</v>
      </c>
      <c r="O8" s="4">
        <f t="shared" si="3"/>
        <v>8608</v>
      </c>
      <c r="P8" s="4">
        <v>2678</v>
      </c>
      <c r="Q8" s="4">
        <v>2342</v>
      </c>
      <c r="R8" s="4">
        <f t="shared" si="4"/>
        <v>5020</v>
      </c>
      <c r="S8" s="4">
        <v>10</v>
      </c>
      <c r="T8" s="4">
        <v>1</v>
      </c>
      <c r="U8" s="4">
        <f t="shared" si="5"/>
        <v>11</v>
      </c>
      <c r="V8" s="4">
        <v>1</v>
      </c>
      <c r="W8" s="4">
        <v>2321</v>
      </c>
      <c r="X8" s="4">
        <f t="shared" si="6"/>
        <v>2322</v>
      </c>
      <c r="Y8" s="4">
        <v>4664</v>
      </c>
      <c r="Z8" s="4">
        <v>2024</v>
      </c>
      <c r="AA8" s="4">
        <f t="shared" si="7"/>
        <v>6688</v>
      </c>
      <c r="AB8" s="4">
        <v>4294</v>
      </c>
      <c r="AC8" s="4">
        <v>3925</v>
      </c>
      <c r="AD8" s="4">
        <f t="shared" si="8"/>
        <v>8219</v>
      </c>
      <c r="AE8" s="4">
        <v>2608</v>
      </c>
      <c r="AF8" s="4">
        <v>2296</v>
      </c>
      <c r="AG8" s="4">
        <f t="shared" si="9"/>
        <v>4904</v>
      </c>
      <c r="AH8" s="4">
        <v>10</v>
      </c>
      <c r="AI8" s="4">
        <v>1</v>
      </c>
      <c r="AJ8" s="4">
        <f t="shared" si="10"/>
        <v>11</v>
      </c>
      <c r="AK8" s="4">
        <v>2722</v>
      </c>
      <c r="AL8" s="4">
        <v>2311</v>
      </c>
      <c r="AM8" s="4">
        <f t="shared" si="11"/>
        <v>5033</v>
      </c>
      <c r="AN8" s="4">
        <v>4181</v>
      </c>
      <c r="AO8" s="4">
        <v>3853</v>
      </c>
      <c r="AP8" s="4">
        <f t="shared" si="12"/>
        <v>8034</v>
      </c>
      <c r="AQ8" s="4">
        <v>2586</v>
      </c>
      <c r="AR8" s="4">
        <v>2266</v>
      </c>
      <c r="AS8" s="4">
        <f t="shared" si="13"/>
        <v>4852</v>
      </c>
      <c r="AT8" s="4">
        <v>163</v>
      </c>
      <c r="AU8" s="4">
        <v>368</v>
      </c>
      <c r="AV8" s="4">
        <f t="shared" si="14"/>
        <v>531</v>
      </c>
      <c r="AW8">
        <v>15357</v>
      </c>
      <c r="AX8">
        <v>4409</v>
      </c>
      <c r="AY8">
        <v>531</v>
      </c>
      <c r="AZ8">
        <v>11056</v>
      </c>
      <c r="BA8">
        <v>4124</v>
      </c>
      <c r="BB8">
        <v>8533</v>
      </c>
      <c r="BC8">
        <f t="shared" si="15"/>
        <v>26413</v>
      </c>
      <c r="BD8">
        <v>105769</v>
      </c>
      <c r="BE8">
        <v>203358</v>
      </c>
      <c r="BF8">
        <v>1616</v>
      </c>
      <c r="BG8">
        <v>1.0675550674034857</v>
      </c>
      <c r="BH8">
        <f t="shared" si="16"/>
        <v>167143.85053280392</v>
      </c>
      <c r="BI8">
        <f t="shared" si="17"/>
        <v>103.43060057723015</v>
      </c>
      <c r="BJ8">
        <v>1.7916000000000001</v>
      </c>
      <c r="BK8">
        <v>34.906599999999997</v>
      </c>
    </row>
    <row r="9" spans="1:63" ht="15.75" customHeight="1" x14ac:dyDescent="0.25">
      <c r="A9" s="3" t="s">
        <v>27</v>
      </c>
      <c r="B9" s="3" t="s">
        <v>28</v>
      </c>
      <c r="C9" s="3" t="s">
        <v>28</v>
      </c>
      <c r="D9" s="4">
        <v>25</v>
      </c>
      <c r="E9" s="4">
        <v>20</v>
      </c>
      <c r="F9" s="4">
        <f t="shared" si="0"/>
        <v>45</v>
      </c>
      <c r="G9" s="4">
        <v>19750</v>
      </c>
      <c r="H9" s="4">
        <v>8627</v>
      </c>
      <c r="I9" s="4">
        <f t="shared" si="1"/>
        <v>28377</v>
      </c>
      <c r="J9" s="4">
        <v>19801</v>
      </c>
      <c r="K9" s="4">
        <v>6933</v>
      </c>
      <c r="L9" s="4">
        <f t="shared" si="2"/>
        <v>26734</v>
      </c>
      <c r="M9" s="4">
        <v>7704</v>
      </c>
      <c r="N9" s="4">
        <v>7397</v>
      </c>
      <c r="O9" s="4">
        <f t="shared" si="3"/>
        <v>15101</v>
      </c>
      <c r="P9" s="4">
        <v>8714</v>
      </c>
      <c r="Q9" s="4">
        <v>6137</v>
      </c>
      <c r="R9" s="4">
        <f t="shared" si="4"/>
        <v>14851</v>
      </c>
      <c r="S9" s="4">
        <v>23</v>
      </c>
      <c r="T9" s="4">
        <v>18</v>
      </c>
      <c r="U9" s="4">
        <f t="shared" si="5"/>
        <v>41</v>
      </c>
      <c r="V9" s="4">
        <v>18</v>
      </c>
      <c r="W9" s="4">
        <v>8566</v>
      </c>
      <c r="X9" s="4">
        <f t="shared" si="6"/>
        <v>8584</v>
      </c>
      <c r="Y9" s="4">
        <v>19399</v>
      </c>
      <c r="Z9" s="4">
        <v>6857</v>
      </c>
      <c r="AA9" s="4">
        <f t="shared" si="7"/>
        <v>26256</v>
      </c>
      <c r="AB9" s="4">
        <v>7575</v>
      </c>
      <c r="AC9" s="4">
        <v>7288</v>
      </c>
      <c r="AD9" s="4">
        <f t="shared" si="8"/>
        <v>14863</v>
      </c>
      <c r="AE9" s="4">
        <v>8636</v>
      </c>
      <c r="AF9" s="4">
        <v>6107</v>
      </c>
      <c r="AG9" s="4">
        <f t="shared" si="9"/>
        <v>14743</v>
      </c>
      <c r="AH9" s="4">
        <v>23</v>
      </c>
      <c r="AI9" s="4">
        <v>18</v>
      </c>
      <c r="AJ9" s="4">
        <f t="shared" si="10"/>
        <v>41</v>
      </c>
      <c r="AK9" s="4">
        <v>19209</v>
      </c>
      <c r="AL9" s="4">
        <v>8450</v>
      </c>
      <c r="AM9" s="4">
        <f t="shared" si="11"/>
        <v>27659</v>
      </c>
      <c r="AN9" s="4">
        <v>7498</v>
      </c>
      <c r="AO9" s="4">
        <v>7200</v>
      </c>
      <c r="AP9" s="4">
        <f t="shared" si="12"/>
        <v>14698</v>
      </c>
      <c r="AQ9" s="4">
        <v>8536</v>
      </c>
      <c r="AR9" s="4">
        <v>6020</v>
      </c>
      <c r="AS9" s="4">
        <f t="shared" si="13"/>
        <v>14556</v>
      </c>
      <c r="AT9" s="4">
        <v>728</v>
      </c>
      <c r="AU9" s="4">
        <v>1326</v>
      </c>
      <c r="AV9" s="4">
        <f t="shared" si="14"/>
        <v>2054</v>
      </c>
      <c r="AW9">
        <v>55994</v>
      </c>
      <c r="AX9">
        <v>14656</v>
      </c>
      <c r="AY9">
        <v>2054</v>
      </c>
      <c r="AZ9">
        <v>29114</v>
      </c>
      <c r="BA9">
        <v>7417</v>
      </c>
      <c r="BB9">
        <v>22073</v>
      </c>
      <c r="BC9">
        <f t="shared" si="15"/>
        <v>85108</v>
      </c>
      <c r="BD9">
        <v>183348</v>
      </c>
      <c r="BE9">
        <v>251653</v>
      </c>
      <c r="BF9">
        <v>1383</v>
      </c>
      <c r="BG9">
        <v>1.0321732354822499</v>
      </c>
      <c r="BH9">
        <f t="shared" si="16"/>
        <v>228846.52995941971</v>
      </c>
      <c r="BI9">
        <f t="shared" si="17"/>
        <v>165.47109903067224</v>
      </c>
      <c r="BJ9">
        <v>2.0301999999999998</v>
      </c>
      <c r="BK9">
        <v>33.642800000000001</v>
      </c>
    </row>
    <row r="10" spans="1:63" ht="15.75" customHeight="1" x14ac:dyDescent="0.25">
      <c r="A10" s="3" t="s">
        <v>19</v>
      </c>
      <c r="B10" s="3" t="s">
        <v>29</v>
      </c>
      <c r="C10" s="3" t="s">
        <v>29</v>
      </c>
      <c r="D10" s="4">
        <v>11</v>
      </c>
      <c r="E10" s="4">
        <v>11</v>
      </c>
      <c r="F10" s="4">
        <f t="shared" si="0"/>
        <v>22</v>
      </c>
      <c r="G10" s="4">
        <v>26380</v>
      </c>
      <c r="H10" s="4">
        <v>13275</v>
      </c>
      <c r="I10" s="4">
        <f t="shared" si="1"/>
        <v>39655</v>
      </c>
      <c r="J10" s="4">
        <v>24407</v>
      </c>
      <c r="K10" s="4">
        <v>9129</v>
      </c>
      <c r="L10" s="4">
        <f t="shared" si="2"/>
        <v>33536</v>
      </c>
      <c r="M10" s="4">
        <v>14648</v>
      </c>
      <c r="N10" s="4">
        <v>13927</v>
      </c>
      <c r="O10" s="4">
        <f t="shared" si="3"/>
        <v>28575</v>
      </c>
      <c r="P10" s="4">
        <v>12013</v>
      </c>
      <c r="Q10" s="4">
        <v>9420</v>
      </c>
      <c r="R10" s="4">
        <f t="shared" si="4"/>
        <v>21433</v>
      </c>
      <c r="S10" s="4">
        <v>11</v>
      </c>
      <c r="T10" s="4">
        <v>10</v>
      </c>
      <c r="U10" s="4">
        <f t="shared" si="5"/>
        <v>21</v>
      </c>
      <c r="V10" s="4">
        <v>10</v>
      </c>
      <c r="W10" s="4">
        <v>12986</v>
      </c>
      <c r="X10" s="4">
        <f t="shared" si="6"/>
        <v>12996</v>
      </c>
      <c r="Y10" s="4">
        <v>22529</v>
      </c>
      <c r="Z10" s="4">
        <v>8402</v>
      </c>
      <c r="AA10" s="4">
        <f t="shared" si="7"/>
        <v>30931</v>
      </c>
      <c r="AB10" s="4">
        <v>14178</v>
      </c>
      <c r="AC10" s="4">
        <v>13478</v>
      </c>
      <c r="AD10" s="4">
        <f t="shared" si="8"/>
        <v>27656</v>
      </c>
      <c r="AE10" s="4">
        <v>11757</v>
      </c>
      <c r="AF10" s="4">
        <v>9150</v>
      </c>
      <c r="AG10" s="4">
        <f t="shared" si="9"/>
        <v>20907</v>
      </c>
      <c r="AH10" s="4">
        <v>10</v>
      </c>
      <c r="AI10" s="4">
        <v>10</v>
      </c>
      <c r="AJ10" s="4">
        <f t="shared" si="10"/>
        <v>20</v>
      </c>
      <c r="AK10" s="4">
        <v>25104</v>
      </c>
      <c r="AL10" s="4">
        <v>12815</v>
      </c>
      <c r="AM10" s="4">
        <f t="shared" si="11"/>
        <v>37919</v>
      </c>
      <c r="AN10" s="4">
        <v>13974</v>
      </c>
      <c r="AO10" s="4">
        <v>13297</v>
      </c>
      <c r="AP10" s="4">
        <f t="shared" si="12"/>
        <v>27271</v>
      </c>
      <c r="AQ10" s="4">
        <v>11640</v>
      </c>
      <c r="AR10" s="4">
        <v>9050</v>
      </c>
      <c r="AS10" s="4">
        <f t="shared" si="13"/>
        <v>20690</v>
      </c>
      <c r="AT10" s="4">
        <v>768</v>
      </c>
      <c r="AU10" s="4">
        <v>1352</v>
      </c>
      <c r="AV10" s="4">
        <f t="shared" si="14"/>
        <v>2120</v>
      </c>
      <c r="AW10">
        <v>77459</v>
      </c>
      <c r="AX10">
        <v>21563</v>
      </c>
      <c r="AY10">
        <v>2120</v>
      </c>
      <c r="AZ10">
        <v>45762</v>
      </c>
      <c r="BA10">
        <v>13938</v>
      </c>
      <c r="BB10">
        <v>35501</v>
      </c>
      <c r="BC10">
        <f t="shared" si="15"/>
        <v>123221</v>
      </c>
      <c r="BD10">
        <v>186696</v>
      </c>
      <c r="BE10">
        <v>247574</v>
      </c>
      <c r="BF10">
        <v>3619</v>
      </c>
      <c r="BG10">
        <v>1.0286248263896314</v>
      </c>
      <c r="BH10">
        <f t="shared" si="16"/>
        <v>227475.18527446702</v>
      </c>
      <c r="BI10">
        <f t="shared" si="17"/>
        <v>62.855812454950822</v>
      </c>
      <c r="BJ10">
        <v>3.1042000000000001</v>
      </c>
      <c r="BK10">
        <v>32.0837</v>
      </c>
    </row>
    <row r="11" spans="1:63" ht="15.75" customHeight="1" x14ac:dyDescent="0.25">
      <c r="A11" s="3" t="s">
        <v>30</v>
      </c>
      <c r="B11" s="3"/>
      <c r="C11" s="3" t="s">
        <v>30</v>
      </c>
      <c r="D11" s="4">
        <v>109</v>
      </c>
      <c r="E11" s="4">
        <v>81</v>
      </c>
      <c r="F11" s="4">
        <f t="shared" si="0"/>
        <v>190</v>
      </c>
      <c r="G11" s="4">
        <v>76663</v>
      </c>
      <c r="H11" s="4">
        <v>61300</v>
      </c>
      <c r="I11" s="4">
        <f t="shared" si="1"/>
        <v>137963</v>
      </c>
      <c r="J11" s="4">
        <v>128784</v>
      </c>
      <c r="K11" s="4">
        <v>80583</v>
      </c>
      <c r="L11" s="4">
        <f t="shared" si="2"/>
        <v>209367</v>
      </c>
      <c r="M11" s="4">
        <v>35235</v>
      </c>
      <c r="N11" s="4">
        <v>32390</v>
      </c>
      <c r="O11" s="4">
        <f t="shared" si="3"/>
        <v>67625</v>
      </c>
      <c r="P11" s="4">
        <v>36623</v>
      </c>
      <c r="Q11" s="4">
        <v>30960</v>
      </c>
      <c r="R11" s="4">
        <f t="shared" si="4"/>
        <v>67583</v>
      </c>
      <c r="S11" s="4">
        <v>85</v>
      </c>
      <c r="T11" s="4">
        <v>58</v>
      </c>
      <c r="U11" s="4">
        <f t="shared" si="5"/>
        <v>143</v>
      </c>
      <c r="V11" s="4">
        <v>58</v>
      </c>
      <c r="W11" s="4">
        <v>58828</v>
      </c>
      <c r="X11" s="4">
        <f t="shared" si="6"/>
        <v>58886</v>
      </c>
      <c r="Y11" s="4">
        <v>117923</v>
      </c>
      <c r="Z11" s="4">
        <v>73939</v>
      </c>
      <c r="AA11" s="4">
        <f t="shared" si="7"/>
        <v>191862</v>
      </c>
      <c r="AB11" s="4">
        <v>32967</v>
      </c>
      <c r="AC11" s="4">
        <v>30226</v>
      </c>
      <c r="AD11" s="4">
        <f t="shared" si="8"/>
        <v>63193</v>
      </c>
      <c r="AE11" s="4">
        <v>34958</v>
      </c>
      <c r="AF11" s="4">
        <v>29330</v>
      </c>
      <c r="AG11" s="4">
        <f t="shared" si="9"/>
        <v>64288</v>
      </c>
      <c r="AH11" s="4">
        <v>79</v>
      </c>
      <c r="AI11" s="4">
        <v>55</v>
      </c>
      <c r="AJ11" s="4">
        <f t="shared" si="10"/>
        <v>134</v>
      </c>
      <c r="AK11" s="4">
        <v>70604</v>
      </c>
      <c r="AL11" s="4">
        <v>57177</v>
      </c>
      <c r="AM11" s="4">
        <f t="shared" si="11"/>
        <v>127781</v>
      </c>
      <c r="AN11" s="4">
        <v>32654</v>
      </c>
      <c r="AO11" s="4">
        <v>30019</v>
      </c>
      <c r="AP11" s="4">
        <f t="shared" si="12"/>
        <v>62673</v>
      </c>
      <c r="AQ11" s="4">
        <v>34148</v>
      </c>
      <c r="AR11" s="4">
        <v>28677</v>
      </c>
      <c r="AS11" s="4">
        <f t="shared" si="13"/>
        <v>62825</v>
      </c>
      <c r="AT11" s="4">
        <v>1298</v>
      </c>
      <c r="AU11" s="4">
        <v>4247</v>
      </c>
      <c r="AV11" s="4">
        <f t="shared" si="14"/>
        <v>5545</v>
      </c>
      <c r="AW11">
        <v>277414</v>
      </c>
      <c r="AX11">
        <v>43481</v>
      </c>
      <c r="AY11">
        <v>5545</v>
      </c>
      <c r="AZ11">
        <v>205314</v>
      </c>
      <c r="BA11">
        <v>32471</v>
      </c>
      <c r="BB11">
        <v>75952</v>
      </c>
      <c r="BC11">
        <f t="shared" si="15"/>
        <v>482728</v>
      </c>
      <c r="BD11">
        <v>2895631</v>
      </c>
      <c r="BE11">
        <v>3608968</v>
      </c>
      <c r="BF11">
        <v>15067</v>
      </c>
      <c r="BG11">
        <v>1.0222661523926695</v>
      </c>
      <c r="BH11">
        <f t="shared" si="16"/>
        <v>3378244.5680380398</v>
      </c>
      <c r="BI11">
        <f t="shared" si="17"/>
        <v>224.21481171023029</v>
      </c>
    </row>
    <row r="12" spans="1:63" ht="15.75" customHeight="1" x14ac:dyDescent="0.25">
      <c r="A12" s="3" t="s">
        <v>23</v>
      </c>
      <c r="B12" s="3" t="s">
        <v>31</v>
      </c>
      <c r="C12" s="3" t="s">
        <v>31</v>
      </c>
      <c r="D12" s="4">
        <v>17</v>
      </c>
      <c r="E12" s="4">
        <v>9</v>
      </c>
      <c r="F12" s="4">
        <f t="shared" si="0"/>
        <v>26</v>
      </c>
      <c r="G12" s="4">
        <v>13082</v>
      </c>
      <c r="H12" s="4">
        <v>6459</v>
      </c>
      <c r="I12" s="4">
        <f t="shared" si="1"/>
        <v>19541</v>
      </c>
      <c r="J12" s="4">
        <v>17579</v>
      </c>
      <c r="K12" s="4">
        <v>8662</v>
      </c>
      <c r="L12" s="4">
        <f t="shared" si="2"/>
        <v>26241</v>
      </c>
      <c r="M12" s="4">
        <v>5179</v>
      </c>
      <c r="N12" s="4">
        <v>4642</v>
      </c>
      <c r="O12" s="4">
        <f t="shared" si="3"/>
        <v>9821</v>
      </c>
      <c r="P12" s="4">
        <v>4359</v>
      </c>
      <c r="Q12" s="4">
        <v>3405</v>
      </c>
      <c r="R12" s="4">
        <f t="shared" si="4"/>
        <v>7764</v>
      </c>
      <c r="S12" s="4">
        <v>13</v>
      </c>
      <c r="T12" s="4">
        <v>6</v>
      </c>
      <c r="U12" s="4">
        <f t="shared" si="5"/>
        <v>19</v>
      </c>
      <c r="V12" s="4">
        <v>6</v>
      </c>
      <c r="W12" s="4">
        <v>6355</v>
      </c>
      <c r="X12" s="4">
        <f t="shared" si="6"/>
        <v>6361</v>
      </c>
      <c r="Y12" s="4">
        <v>16973</v>
      </c>
      <c r="Z12" s="4">
        <v>8257</v>
      </c>
      <c r="AA12" s="4">
        <f t="shared" si="7"/>
        <v>25230</v>
      </c>
      <c r="AB12" s="4">
        <v>5038</v>
      </c>
      <c r="AC12" s="4">
        <v>4509</v>
      </c>
      <c r="AD12" s="4">
        <f t="shared" si="8"/>
        <v>9547</v>
      </c>
      <c r="AE12" s="4">
        <v>4299</v>
      </c>
      <c r="AF12" s="4">
        <v>3363</v>
      </c>
      <c r="AG12" s="4">
        <f t="shared" si="9"/>
        <v>7662</v>
      </c>
      <c r="AH12" s="4">
        <v>13</v>
      </c>
      <c r="AI12" s="4">
        <v>6</v>
      </c>
      <c r="AJ12" s="4">
        <f t="shared" si="10"/>
        <v>19</v>
      </c>
      <c r="AK12" s="4">
        <v>12828</v>
      </c>
      <c r="AL12" s="4">
        <v>6348</v>
      </c>
      <c r="AM12" s="4">
        <f t="shared" si="11"/>
        <v>19176</v>
      </c>
      <c r="AN12" s="4">
        <v>5015</v>
      </c>
      <c r="AO12" s="4">
        <v>4489</v>
      </c>
      <c r="AP12" s="4">
        <f t="shared" si="12"/>
        <v>9504</v>
      </c>
      <c r="AQ12" s="4">
        <v>4293</v>
      </c>
      <c r="AR12" s="4">
        <v>3355</v>
      </c>
      <c r="AS12" s="4">
        <f t="shared" si="13"/>
        <v>7648</v>
      </c>
      <c r="AT12" s="4">
        <v>706</v>
      </c>
      <c r="AU12" s="4">
        <v>1518</v>
      </c>
      <c r="AV12" s="4">
        <f t="shared" si="14"/>
        <v>2224</v>
      </c>
      <c r="AW12">
        <v>40216</v>
      </c>
      <c r="AX12">
        <v>14332</v>
      </c>
      <c r="AY12">
        <v>2224</v>
      </c>
      <c r="AZ12">
        <v>23177</v>
      </c>
      <c r="BA12">
        <v>4651</v>
      </c>
      <c r="BB12">
        <v>18983</v>
      </c>
      <c r="BC12">
        <f t="shared" si="15"/>
        <v>63393</v>
      </c>
      <c r="BD12">
        <v>185322</v>
      </c>
      <c r="BE12">
        <v>221962</v>
      </c>
      <c r="BF12">
        <v>1783</v>
      </c>
      <c r="BG12">
        <v>1.0182048587148762</v>
      </c>
      <c r="BH12">
        <f t="shared" si="16"/>
        <v>210267.97591801937</v>
      </c>
      <c r="BI12">
        <f t="shared" si="17"/>
        <v>117.92931907909106</v>
      </c>
      <c r="BJ12">
        <v>1.8445</v>
      </c>
      <c r="BK12">
        <v>32.401400000000002</v>
      </c>
    </row>
    <row r="13" spans="1:63" ht="15.75" customHeight="1" x14ac:dyDescent="0.25">
      <c r="A13" s="3" t="s">
        <v>20</v>
      </c>
      <c r="B13" s="3" t="s">
        <v>32</v>
      </c>
      <c r="C13" s="3" t="s">
        <v>32</v>
      </c>
      <c r="D13" s="4">
        <v>31</v>
      </c>
      <c r="E13" s="4">
        <v>74</v>
      </c>
      <c r="F13" s="4">
        <f t="shared" si="0"/>
        <v>105</v>
      </c>
      <c r="G13" s="4">
        <v>12730</v>
      </c>
      <c r="H13" s="4">
        <v>7367</v>
      </c>
      <c r="I13" s="4">
        <f t="shared" si="1"/>
        <v>20097</v>
      </c>
      <c r="J13" s="4">
        <v>21367</v>
      </c>
      <c r="K13" s="4">
        <v>11162</v>
      </c>
      <c r="L13" s="4">
        <f t="shared" si="2"/>
        <v>32529</v>
      </c>
      <c r="M13" s="4">
        <v>8427</v>
      </c>
      <c r="N13" s="4">
        <v>8325</v>
      </c>
      <c r="O13" s="4">
        <f t="shared" si="3"/>
        <v>16752</v>
      </c>
      <c r="P13" s="4">
        <v>6310</v>
      </c>
      <c r="Q13" s="4">
        <v>5169</v>
      </c>
      <c r="R13" s="4">
        <f t="shared" si="4"/>
        <v>11479</v>
      </c>
      <c r="S13" s="4">
        <v>32</v>
      </c>
      <c r="T13" s="4">
        <v>35</v>
      </c>
      <c r="U13" s="4">
        <f t="shared" si="5"/>
        <v>67</v>
      </c>
      <c r="V13" s="4">
        <v>35</v>
      </c>
      <c r="W13" s="4">
        <v>6730</v>
      </c>
      <c r="X13" s="4">
        <f t="shared" si="6"/>
        <v>6765</v>
      </c>
      <c r="Y13" s="4">
        <v>22033</v>
      </c>
      <c r="Z13" s="4">
        <v>9757</v>
      </c>
      <c r="AA13" s="4">
        <f t="shared" si="7"/>
        <v>31790</v>
      </c>
      <c r="AB13" s="4">
        <v>7862</v>
      </c>
      <c r="AC13" s="4">
        <v>7764</v>
      </c>
      <c r="AD13" s="4">
        <f t="shared" si="8"/>
        <v>15626</v>
      </c>
      <c r="AE13" s="4">
        <v>5851</v>
      </c>
      <c r="AF13" s="4">
        <v>4626</v>
      </c>
      <c r="AG13" s="4">
        <f t="shared" si="9"/>
        <v>10477</v>
      </c>
      <c r="AH13" s="4">
        <v>26</v>
      </c>
      <c r="AI13" s="4">
        <v>10</v>
      </c>
      <c r="AJ13" s="4">
        <f t="shared" si="10"/>
        <v>36</v>
      </c>
      <c r="AK13" s="4">
        <v>12263</v>
      </c>
      <c r="AL13" s="4">
        <v>7049</v>
      </c>
      <c r="AM13" s="4">
        <f t="shared" si="11"/>
        <v>19312</v>
      </c>
      <c r="AN13" s="4">
        <v>8110</v>
      </c>
      <c r="AO13" s="4">
        <v>7962</v>
      </c>
      <c r="AP13" s="4">
        <f t="shared" si="12"/>
        <v>16072</v>
      </c>
      <c r="AQ13" s="4">
        <v>6064</v>
      </c>
      <c r="AR13" s="4">
        <v>4811</v>
      </c>
      <c r="AS13" s="4">
        <f t="shared" si="13"/>
        <v>10875</v>
      </c>
      <c r="AT13" s="4">
        <v>1576</v>
      </c>
      <c r="AU13" s="4">
        <v>3338</v>
      </c>
      <c r="AV13" s="4">
        <f t="shared" si="14"/>
        <v>4914</v>
      </c>
      <c r="AW13">
        <v>48865</v>
      </c>
      <c r="AX13">
        <v>10299</v>
      </c>
      <c r="AY13">
        <v>4914</v>
      </c>
      <c r="AZ13">
        <v>32097</v>
      </c>
      <c r="BA13">
        <v>8399</v>
      </c>
      <c r="BB13">
        <v>18698</v>
      </c>
      <c r="BC13">
        <f t="shared" si="15"/>
        <v>80962</v>
      </c>
      <c r="BD13">
        <v>309052</v>
      </c>
      <c r="BE13">
        <v>384656</v>
      </c>
      <c r="BF13">
        <v>404</v>
      </c>
      <c r="BG13">
        <v>1.0221251988902409</v>
      </c>
      <c r="BH13">
        <f t="shared" si="16"/>
        <v>360213.69916446001</v>
      </c>
      <c r="BI13">
        <f t="shared" si="17"/>
        <v>891.61806723876236</v>
      </c>
      <c r="BJ13">
        <v>3.0274000000000001</v>
      </c>
      <c r="BK13">
        <v>30.9071</v>
      </c>
    </row>
    <row r="14" spans="1:63" ht="15.75" customHeight="1" x14ac:dyDescent="0.25">
      <c r="A14" s="3" t="s">
        <v>20</v>
      </c>
      <c r="B14" s="3" t="s">
        <v>33</v>
      </c>
      <c r="C14" s="3" t="s">
        <v>33</v>
      </c>
      <c r="D14" s="4">
        <v>2</v>
      </c>
      <c r="E14" s="4">
        <v>7</v>
      </c>
      <c r="F14" s="4">
        <f t="shared" si="0"/>
        <v>9</v>
      </c>
      <c r="G14" s="4">
        <v>7842</v>
      </c>
      <c r="H14" s="4">
        <v>4172</v>
      </c>
      <c r="I14" s="4">
        <f t="shared" si="1"/>
        <v>12014</v>
      </c>
      <c r="J14" s="4">
        <v>7076</v>
      </c>
      <c r="K14" s="4">
        <v>3080</v>
      </c>
      <c r="L14" s="4">
        <f t="shared" si="2"/>
        <v>10156</v>
      </c>
      <c r="M14" s="4">
        <v>2964</v>
      </c>
      <c r="N14" s="4">
        <v>2858</v>
      </c>
      <c r="O14" s="4">
        <f t="shared" si="3"/>
        <v>5822</v>
      </c>
      <c r="P14" s="4">
        <v>3554</v>
      </c>
      <c r="Q14" s="4">
        <v>2712</v>
      </c>
      <c r="R14" s="4">
        <f t="shared" si="4"/>
        <v>6266</v>
      </c>
      <c r="S14" s="4">
        <v>2</v>
      </c>
      <c r="T14" s="4">
        <v>7</v>
      </c>
      <c r="U14" s="4">
        <f t="shared" si="5"/>
        <v>9</v>
      </c>
      <c r="V14" s="4">
        <v>7</v>
      </c>
      <c r="W14" s="4">
        <v>4074</v>
      </c>
      <c r="X14" s="4">
        <f t="shared" si="6"/>
        <v>4081</v>
      </c>
      <c r="Y14" s="4">
        <v>6838</v>
      </c>
      <c r="Z14" s="4">
        <v>2988</v>
      </c>
      <c r="AA14" s="4">
        <f t="shared" si="7"/>
        <v>9826</v>
      </c>
      <c r="AB14" s="4">
        <v>2900</v>
      </c>
      <c r="AC14" s="4">
        <v>2751</v>
      </c>
      <c r="AD14" s="4">
        <f t="shared" si="8"/>
        <v>5651</v>
      </c>
      <c r="AE14" s="4">
        <v>3466</v>
      </c>
      <c r="AF14" s="4">
        <v>2640</v>
      </c>
      <c r="AG14" s="4">
        <f t="shared" si="9"/>
        <v>6106</v>
      </c>
      <c r="AH14" s="4">
        <v>2</v>
      </c>
      <c r="AI14" s="4">
        <v>7</v>
      </c>
      <c r="AJ14" s="4">
        <f t="shared" si="10"/>
        <v>9</v>
      </c>
      <c r="AK14" s="4">
        <v>7766</v>
      </c>
      <c r="AL14" s="4">
        <v>4139</v>
      </c>
      <c r="AM14" s="4">
        <f t="shared" si="11"/>
        <v>11905</v>
      </c>
      <c r="AN14" s="4">
        <v>2949</v>
      </c>
      <c r="AO14" s="4">
        <v>2825</v>
      </c>
      <c r="AP14" s="4">
        <f t="shared" si="12"/>
        <v>5774</v>
      </c>
      <c r="AQ14" s="4">
        <v>9424</v>
      </c>
      <c r="AR14" s="4">
        <v>2669</v>
      </c>
      <c r="AS14" s="4">
        <f t="shared" si="13"/>
        <v>12093</v>
      </c>
      <c r="AT14" s="4">
        <v>337</v>
      </c>
      <c r="AU14" s="4">
        <v>548</v>
      </c>
      <c r="AV14" s="4">
        <f t="shared" si="14"/>
        <v>885</v>
      </c>
      <c r="AW14">
        <v>21438</v>
      </c>
      <c r="AX14">
        <v>4027</v>
      </c>
      <c r="AY14">
        <v>885</v>
      </c>
      <c r="AZ14">
        <v>12829</v>
      </c>
      <c r="BA14">
        <v>2865</v>
      </c>
      <c r="BB14">
        <v>6892</v>
      </c>
      <c r="BC14">
        <f t="shared" si="15"/>
        <v>34267</v>
      </c>
      <c r="BD14">
        <v>133534</v>
      </c>
      <c r="BE14">
        <v>159722</v>
      </c>
      <c r="BF14">
        <v>800</v>
      </c>
      <c r="BG14">
        <v>1.0180691750108393</v>
      </c>
      <c r="BH14">
        <f t="shared" si="16"/>
        <v>151367.58266541144</v>
      </c>
      <c r="BI14">
        <f t="shared" si="17"/>
        <v>189.2094783317643</v>
      </c>
      <c r="BJ14">
        <v>3.0017999999999998</v>
      </c>
      <c r="BK14">
        <v>30.9876</v>
      </c>
    </row>
    <row r="15" spans="1:63" ht="15.75" customHeight="1" x14ac:dyDescent="0.25">
      <c r="A15" s="3" t="s">
        <v>34</v>
      </c>
      <c r="B15" s="3" t="s">
        <v>35</v>
      </c>
      <c r="C15" s="3" t="s">
        <v>35</v>
      </c>
      <c r="D15" s="4">
        <v>13</v>
      </c>
      <c r="E15" s="4">
        <v>5</v>
      </c>
      <c r="F15" s="4">
        <f t="shared" si="0"/>
        <v>18</v>
      </c>
      <c r="G15" s="4">
        <v>11742</v>
      </c>
      <c r="H15" s="4">
        <v>4857</v>
      </c>
      <c r="I15" s="4">
        <f t="shared" si="1"/>
        <v>16599</v>
      </c>
      <c r="J15" s="4">
        <v>16516</v>
      </c>
      <c r="K15" s="4">
        <v>3826</v>
      </c>
      <c r="L15" s="4">
        <f t="shared" si="2"/>
        <v>20342</v>
      </c>
      <c r="M15" s="4">
        <v>15551</v>
      </c>
      <c r="N15" s="4">
        <v>13566</v>
      </c>
      <c r="O15" s="4">
        <f t="shared" si="3"/>
        <v>29117</v>
      </c>
      <c r="P15" s="4">
        <v>10501</v>
      </c>
      <c r="Q15" s="4">
        <v>7745</v>
      </c>
      <c r="R15" s="4">
        <f t="shared" si="4"/>
        <v>18246</v>
      </c>
      <c r="S15" s="4">
        <v>13</v>
      </c>
      <c r="T15" s="4">
        <v>5</v>
      </c>
      <c r="U15" s="4">
        <f t="shared" si="5"/>
        <v>18</v>
      </c>
      <c r="V15" s="4">
        <v>5</v>
      </c>
      <c r="W15" s="4">
        <v>4828</v>
      </c>
      <c r="X15" s="4">
        <f t="shared" si="6"/>
        <v>4833</v>
      </c>
      <c r="Y15" s="4">
        <v>16379</v>
      </c>
      <c r="Z15" s="4">
        <v>3765</v>
      </c>
      <c r="AA15" s="4">
        <f t="shared" si="7"/>
        <v>20144</v>
      </c>
      <c r="AB15" s="4">
        <v>15500</v>
      </c>
      <c r="AC15" s="4">
        <v>13487</v>
      </c>
      <c r="AD15" s="4">
        <f t="shared" si="8"/>
        <v>28987</v>
      </c>
      <c r="AE15" s="4">
        <v>10417</v>
      </c>
      <c r="AF15" s="4">
        <v>7722</v>
      </c>
      <c r="AG15" s="4">
        <f t="shared" si="9"/>
        <v>18139</v>
      </c>
      <c r="AH15" s="4">
        <v>13</v>
      </c>
      <c r="AI15" s="4">
        <v>5</v>
      </c>
      <c r="AJ15" s="4">
        <f t="shared" si="10"/>
        <v>18</v>
      </c>
      <c r="AK15" s="4">
        <v>11493</v>
      </c>
      <c r="AL15" s="4">
        <v>4743</v>
      </c>
      <c r="AM15" s="4">
        <f t="shared" si="11"/>
        <v>16236</v>
      </c>
      <c r="AN15" s="4">
        <v>15173</v>
      </c>
      <c r="AO15" s="4">
        <v>13222</v>
      </c>
      <c r="AP15" s="4">
        <f t="shared" si="12"/>
        <v>28395</v>
      </c>
      <c r="AQ15" s="4">
        <v>10284</v>
      </c>
      <c r="AR15" s="4">
        <v>7592</v>
      </c>
      <c r="AS15" s="4">
        <f t="shared" si="13"/>
        <v>17876</v>
      </c>
      <c r="AT15" s="4">
        <v>776</v>
      </c>
      <c r="AU15" s="4">
        <v>1520</v>
      </c>
      <c r="AV15" s="4">
        <f t="shared" si="14"/>
        <v>2296</v>
      </c>
      <c r="AW15">
        <v>54323</v>
      </c>
      <c r="AX15">
        <v>4126</v>
      </c>
      <c r="AY15">
        <v>2296</v>
      </c>
      <c r="AZ15">
        <v>29999</v>
      </c>
      <c r="BA15">
        <v>13571</v>
      </c>
      <c r="BB15">
        <v>17697</v>
      </c>
      <c r="BC15">
        <f t="shared" si="15"/>
        <v>84322</v>
      </c>
      <c r="BD15">
        <v>207597</v>
      </c>
      <c r="BE15">
        <v>281537</v>
      </c>
      <c r="BF15">
        <v>410</v>
      </c>
      <c r="BG15">
        <v>1.0309353714189089</v>
      </c>
      <c r="BH15">
        <f t="shared" si="16"/>
        <v>256945.5833301493</v>
      </c>
      <c r="BI15">
        <f t="shared" si="17"/>
        <v>626.69654470768126</v>
      </c>
      <c r="BJ15">
        <v>1.1005</v>
      </c>
      <c r="BK15">
        <v>34.019599999999997</v>
      </c>
    </row>
    <row r="16" spans="1:63" ht="15.75" customHeight="1" x14ac:dyDescent="0.25">
      <c r="A16" s="3" t="s">
        <v>36</v>
      </c>
      <c r="B16" s="3" t="s">
        <v>37</v>
      </c>
      <c r="C16" s="3" t="s">
        <v>37</v>
      </c>
      <c r="D16" s="4">
        <v>0</v>
      </c>
      <c r="E16" s="4">
        <v>1</v>
      </c>
      <c r="F16" s="4">
        <f t="shared" si="0"/>
        <v>1</v>
      </c>
      <c r="G16" s="4">
        <v>3119</v>
      </c>
      <c r="H16" s="4">
        <v>2037</v>
      </c>
      <c r="I16" s="4">
        <f t="shared" si="1"/>
        <v>5156</v>
      </c>
      <c r="J16" s="4">
        <v>4818</v>
      </c>
      <c r="K16" s="4">
        <v>2994</v>
      </c>
      <c r="L16" s="4">
        <f t="shared" si="2"/>
        <v>7812</v>
      </c>
      <c r="M16" s="4">
        <v>1410</v>
      </c>
      <c r="N16" s="4">
        <v>1377</v>
      </c>
      <c r="O16" s="4">
        <f t="shared" si="3"/>
        <v>2787</v>
      </c>
      <c r="P16" s="4">
        <v>1123</v>
      </c>
      <c r="Q16" s="4">
        <v>1069</v>
      </c>
      <c r="R16" s="4">
        <f t="shared" si="4"/>
        <v>2192</v>
      </c>
      <c r="S16" s="4">
        <v>0</v>
      </c>
      <c r="T16" s="4">
        <v>1</v>
      </c>
      <c r="U16" s="4">
        <f t="shared" si="5"/>
        <v>1</v>
      </c>
      <c r="V16" s="4">
        <v>1</v>
      </c>
      <c r="W16" s="4">
        <v>2025</v>
      </c>
      <c r="X16" s="4">
        <f t="shared" si="6"/>
        <v>2026</v>
      </c>
      <c r="Y16" s="4">
        <v>4797</v>
      </c>
      <c r="Z16" s="4">
        <v>2959</v>
      </c>
      <c r="AA16" s="4">
        <f t="shared" si="7"/>
        <v>7756</v>
      </c>
      <c r="AB16" s="4">
        <v>1380</v>
      </c>
      <c r="AC16" s="4">
        <v>1343</v>
      </c>
      <c r="AD16" s="4">
        <f t="shared" si="8"/>
        <v>2723</v>
      </c>
      <c r="AE16" s="4">
        <v>1109</v>
      </c>
      <c r="AF16" s="4">
        <v>1055</v>
      </c>
      <c r="AG16" s="4">
        <f t="shared" si="9"/>
        <v>2164</v>
      </c>
      <c r="AH16" s="4">
        <v>0</v>
      </c>
      <c r="AI16" s="4">
        <v>1</v>
      </c>
      <c r="AJ16" s="4">
        <f t="shared" si="10"/>
        <v>1</v>
      </c>
      <c r="AK16" s="4">
        <v>2999</v>
      </c>
      <c r="AL16" s="4">
        <v>1975</v>
      </c>
      <c r="AM16" s="4">
        <f t="shared" si="11"/>
        <v>4974</v>
      </c>
      <c r="AN16" s="4">
        <v>1334</v>
      </c>
      <c r="AO16" s="4">
        <v>1307</v>
      </c>
      <c r="AP16" s="4">
        <f t="shared" si="12"/>
        <v>2641</v>
      </c>
      <c r="AQ16" s="4">
        <v>1081</v>
      </c>
      <c r="AR16" s="4">
        <v>1031</v>
      </c>
      <c r="AS16" s="4">
        <f t="shared" si="13"/>
        <v>2112</v>
      </c>
      <c r="AT16" s="4">
        <v>294</v>
      </c>
      <c r="AU16" s="4">
        <v>414</v>
      </c>
      <c r="AV16" s="4">
        <f t="shared" si="14"/>
        <v>708</v>
      </c>
      <c r="AW16">
        <v>10470</v>
      </c>
      <c r="AX16">
        <v>1089</v>
      </c>
      <c r="AY16">
        <v>708</v>
      </c>
      <c r="AZ16">
        <v>7478</v>
      </c>
      <c r="BA16">
        <v>1378</v>
      </c>
      <c r="BB16">
        <v>2467</v>
      </c>
      <c r="BC16">
        <f t="shared" si="15"/>
        <v>17948</v>
      </c>
      <c r="BD16">
        <v>210173</v>
      </c>
      <c r="BE16">
        <v>26897</v>
      </c>
      <c r="BF16">
        <v>318</v>
      </c>
      <c r="BG16">
        <v>0.81416549365375801</v>
      </c>
      <c r="BH16">
        <f t="shared" si="16"/>
        <v>49838.592299407064</v>
      </c>
      <c r="BI16">
        <f t="shared" si="17"/>
        <v>156.72513301700334</v>
      </c>
      <c r="BJ16">
        <v>1.0029999999999999</v>
      </c>
      <c r="BK16">
        <v>34.333799999999997</v>
      </c>
    </row>
    <row r="17" spans="1:63" ht="15.75" customHeight="1" x14ac:dyDescent="0.25">
      <c r="A17" s="3" t="s">
        <v>38</v>
      </c>
      <c r="B17" s="3" t="s">
        <v>39</v>
      </c>
      <c r="C17" s="3" t="s">
        <v>39</v>
      </c>
      <c r="D17" s="4">
        <v>62</v>
      </c>
      <c r="E17" s="4">
        <v>33</v>
      </c>
      <c r="F17" s="4">
        <f t="shared" si="0"/>
        <v>95</v>
      </c>
      <c r="G17" s="4">
        <v>14633</v>
      </c>
      <c r="H17" s="4">
        <v>7724</v>
      </c>
      <c r="I17" s="4">
        <f t="shared" si="1"/>
        <v>22357</v>
      </c>
      <c r="J17" s="4">
        <v>24941</v>
      </c>
      <c r="K17" s="4">
        <v>9901</v>
      </c>
      <c r="L17" s="4">
        <f t="shared" si="2"/>
        <v>34842</v>
      </c>
      <c r="M17" s="4">
        <v>18442</v>
      </c>
      <c r="N17" s="4">
        <v>16720</v>
      </c>
      <c r="O17" s="4">
        <f t="shared" si="3"/>
        <v>35162</v>
      </c>
      <c r="P17" s="4">
        <v>13380</v>
      </c>
      <c r="Q17" s="4">
        <v>10611</v>
      </c>
      <c r="R17" s="4">
        <f t="shared" si="4"/>
        <v>23991</v>
      </c>
      <c r="S17" s="4">
        <v>61</v>
      </c>
      <c r="T17" s="4">
        <v>32</v>
      </c>
      <c r="U17" s="4">
        <f t="shared" si="5"/>
        <v>93</v>
      </c>
      <c r="V17" s="4">
        <v>32</v>
      </c>
      <c r="W17" s="4">
        <v>7697</v>
      </c>
      <c r="X17" s="4">
        <f t="shared" si="6"/>
        <v>7729</v>
      </c>
      <c r="Y17" s="4">
        <v>24789</v>
      </c>
      <c r="Z17" s="4">
        <v>9830</v>
      </c>
      <c r="AA17" s="4">
        <f t="shared" si="7"/>
        <v>34619</v>
      </c>
      <c r="AB17" s="4">
        <v>18402</v>
      </c>
      <c r="AC17" s="4">
        <v>16677</v>
      </c>
      <c r="AD17" s="4">
        <f t="shared" si="8"/>
        <v>35079</v>
      </c>
      <c r="AE17" s="4">
        <v>13344</v>
      </c>
      <c r="AF17" s="4">
        <v>10582</v>
      </c>
      <c r="AG17" s="4">
        <f t="shared" si="9"/>
        <v>23926</v>
      </c>
      <c r="AH17" s="4">
        <v>61</v>
      </c>
      <c r="AI17" s="4">
        <v>32</v>
      </c>
      <c r="AJ17" s="4">
        <f t="shared" si="10"/>
        <v>93</v>
      </c>
      <c r="AK17" s="4">
        <v>14478</v>
      </c>
      <c r="AL17" s="4">
        <v>7644</v>
      </c>
      <c r="AM17" s="4">
        <f t="shared" si="11"/>
        <v>22122</v>
      </c>
      <c r="AN17" s="4">
        <v>18143</v>
      </c>
      <c r="AO17" s="4">
        <v>16414</v>
      </c>
      <c r="AP17" s="4">
        <f t="shared" si="12"/>
        <v>34557</v>
      </c>
      <c r="AQ17" s="4">
        <v>13238</v>
      </c>
      <c r="AR17" s="4">
        <v>10500</v>
      </c>
      <c r="AS17" s="4">
        <f t="shared" si="13"/>
        <v>23738</v>
      </c>
      <c r="AT17" s="4">
        <v>1128</v>
      </c>
      <c r="AU17" s="4">
        <v>2339</v>
      </c>
      <c r="AV17" s="4">
        <f t="shared" si="14"/>
        <v>3467</v>
      </c>
      <c r="AW17">
        <v>71458</v>
      </c>
      <c r="AX17">
        <v>9477</v>
      </c>
      <c r="AY17">
        <v>3467</v>
      </c>
      <c r="AZ17">
        <v>44989</v>
      </c>
      <c r="BA17">
        <v>16753</v>
      </c>
      <c r="BB17">
        <v>26230</v>
      </c>
      <c r="BC17">
        <f t="shared" si="15"/>
        <v>116447</v>
      </c>
      <c r="BD17">
        <v>382913</v>
      </c>
      <c r="BE17">
        <v>480345</v>
      </c>
      <c r="BF17">
        <v>1033</v>
      </c>
      <c r="BG17">
        <v>1.0229285885709649</v>
      </c>
      <c r="BH17">
        <f t="shared" si="16"/>
        <v>448763.29217364668</v>
      </c>
      <c r="BI17">
        <f t="shared" si="17"/>
        <v>434.42719474699584</v>
      </c>
      <c r="BJ17">
        <v>0.53159999999999996</v>
      </c>
      <c r="BK17" t="s">
        <v>246</v>
      </c>
    </row>
    <row r="18" spans="1:63" ht="15.75" customHeight="1" x14ac:dyDescent="0.25">
      <c r="A18" s="3" t="s">
        <v>36</v>
      </c>
      <c r="B18" s="3"/>
      <c r="C18" s="3" t="s">
        <v>36</v>
      </c>
      <c r="D18" s="4">
        <v>252</v>
      </c>
      <c r="E18" s="4">
        <v>188</v>
      </c>
      <c r="F18" s="4">
        <f t="shared" si="0"/>
        <v>440</v>
      </c>
      <c r="G18" s="4">
        <v>55839</v>
      </c>
      <c r="H18" s="4">
        <v>35698</v>
      </c>
      <c r="I18" s="4">
        <f t="shared" si="1"/>
        <v>91537</v>
      </c>
      <c r="J18" s="4">
        <v>101701</v>
      </c>
      <c r="K18" s="4">
        <v>59699</v>
      </c>
      <c r="L18" s="4">
        <f t="shared" si="2"/>
        <v>161400</v>
      </c>
      <c r="M18" s="4">
        <v>45024</v>
      </c>
      <c r="N18" s="4">
        <v>39420</v>
      </c>
      <c r="O18" s="4">
        <f t="shared" si="3"/>
        <v>84444</v>
      </c>
      <c r="P18" s="4">
        <v>30253</v>
      </c>
      <c r="Q18" s="4">
        <v>24375</v>
      </c>
      <c r="R18" s="4">
        <f t="shared" si="4"/>
        <v>54628</v>
      </c>
      <c r="S18" s="4">
        <v>240</v>
      </c>
      <c r="T18" s="4">
        <v>185</v>
      </c>
      <c r="U18" s="4">
        <f t="shared" si="5"/>
        <v>425</v>
      </c>
      <c r="V18" s="4">
        <v>185</v>
      </c>
      <c r="W18" s="4">
        <v>34124</v>
      </c>
      <c r="X18" s="4">
        <f t="shared" si="6"/>
        <v>34309</v>
      </c>
      <c r="Y18" s="4">
        <v>95477</v>
      </c>
      <c r="Z18" s="4">
        <v>54281</v>
      </c>
      <c r="AA18" s="4">
        <f t="shared" si="7"/>
        <v>149758</v>
      </c>
      <c r="AB18" s="4">
        <v>43011</v>
      </c>
      <c r="AC18" s="4">
        <v>37691</v>
      </c>
      <c r="AD18" s="4">
        <f t="shared" si="8"/>
        <v>80702</v>
      </c>
      <c r="AE18" s="4">
        <v>29000</v>
      </c>
      <c r="AF18" s="4">
        <v>23320</v>
      </c>
      <c r="AG18" s="4">
        <f t="shared" si="9"/>
        <v>52320</v>
      </c>
      <c r="AH18" s="4">
        <v>240</v>
      </c>
      <c r="AI18" s="4">
        <v>185</v>
      </c>
      <c r="AJ18" s="4">
        <f t="shared" si="10"/>
        <v>425</v>
      </c>
      <c r="AK18" s="4">
        <v>52405</v>
      </c>
      <c r="AL18" s="4">
        <v>33798</v>
      </c>
      <c r="AM18" s="4">
        <f t="shared" si="11"/>
        <v>86203</v>
      </c>
      <c r="AN18" s="4">
        <v>42692</v>
      </c>
      <c r="AO18" s="4">
        <v>37296</v>
      </c>
      <c r="AP18" s="4">
        <f t="shared" si="12"/>
        <v>79988</v>
      </c>
      <c r="AQ18" s="4">
        <v>28696</v>
      </c>
      <c r="AR18" s="4">
        <v>23139</v>
      </c>
      <c r="AS18" s="4">
        <f t="shared" si="13"/>
        <v>51835</v>
      </c>
      <c r="AT18" s="4">
        <v>4481</v>
      </c>
      <c r="AU18" s="4">
        <v>7430</v>
      </c>
      <c r="AV18" s="4">
        <f t="shared" si="14"/>
        <v>11911</v>
      </c>
      <c r="AW18">
        <v>233069</v>
      </c>
      <c r="AX18">
        <v>43057</v>
      </c>
      <c r="AY18">
        <v>11911</v>
      </c>
      <c r="AZ18">
        <v>159380</v>
      </c>
      <c r="BA18">
        <v>39608</v>
      </c>
      <c r="BB18">
        <v>82665</v>
      </c>
      <c r="BC18">
        <f t="shared" si="15"/>
        <v>392449</v>
      </c>
      <c r="BD18">
        <v>1469892</v>
      </c>
      <c r="BE18">
        <v>1827757</v>
      </c>
      <c r="BF18">
        <v>2447</v>
      </c>
      <c r="BG18">
        <v>1.0220291974762241</v>
      </c>
      <c r="BH18">
        <f t="shared" si="16"/>
        <v>1712097.7122988249</v>
      </c>
      <c r="BI18">
        <f t="shared" si="17"/>
        <v>699.67213416380253</v>
      </c>
      <c r="BJ18">
        <v>1.0783</v>
      </c>
      <c r="BK18">
        <v>34.173699999999997</v>
      </c>
    </row>
    <row r="19" spans="1:63" ht="15.75" customHeight="1" x14ac:dyDescent="0.25">
      <c r="A19" s="3" t="s">
        <v>38</v>
      </c>
      <c r="B19" s="3" t="s">
        <v>40</v>
      </c>
      <c r="C19" s="3" t="s">
        <v>40</v>
      </c>
      <c r="D19" s="4">
        <v>11</v>
      </c>
      <c r="E19" s="4">
        <v>8</v>
      </c>
      <c r="F19" s="4">
        <f t="shared" si="0"/>
        <v>19</v>
      </c>
      <c r="G19" s="4">
        <v>11559</v>
      </c>
      <c r="H19" s="4">
        <v>6409</v>
      </c>
      <c r="I19" s="4">
        <f t="shared" si="1"/>
        <v>17968</v>
      </c>
      <c r="J19" s="4">
        <v>19515</v>
      </c>
      <c r="K19" s="4">
        <v>8065</v>
      </c>
      <c r="L19" s="4">
        <f t="shared" si="2"/>
        <v>27580</v>
      </c>
      <c r="M19" s="4">
        <v>11031</v>
      </c>
      <c r="N19" s="4">
        <v>10163</v>
      </c>
      <c r="O19" s="4">
        <f t="shared" si="3"/>
        <v>21194</v>
      </c>
      <c r="P19" s="4">
        <v>7901</v>
      </c>
      <c r="Q19" s="4">
        <v>6431</v>
      </c>
      <c r="R19" s="4">
        <f t="shared" si="4"/>
        <v>14332</v>
      </c>
      <c r="S19" s="4">
        <v>11</v>
      </c>
      <c r="T19" s="4">
        <v>8</v>
      </c>
      <c r="U19" s="4">
        <f t="shared" si="5"/>
        <v>19</v>
      </c>
      <c r="V19" s="4">
        <v>8</v>
      </c>
      <c r="W19" s="4">
        <v>6367</v>
      </c>
      <c r="X19" s="4">
        <f t="shared" si="6"/>
        <v>6375</v>
      </c>
      <c r="Y19" s="4">
        <v>19352</v>
      </c>
      <c r="Z19" s="4">
        <v>7989</v>
      </c>
      <c r="AA19" s="4">
        <f t="shared" si="7"/>
        <v>27341</v>
      </c>
      <c r="AB19" s="4">
        <v>10990</v>
      </c>
      <c r="AC19" s="4">
        <v>10117</v>
      </c>
      <c r="AD19" s="4">
        <f t="shared" si="8"/>
        <v>21107</v>
      </c>
      <c r="AE19" s="4">
        <v>7931</v>
      </c>
      <c r="AF19" s="4">
        <v>6386</v>
      </c>
      <c r="AG19" s="4">
        <f t="shared" si="9"/>
        <v>14317</v>
      </c>
      <c r="AH19" s="4">
        <v>11</v>
      </c>
      <c r="AI19" s="4">
        <v>8</v>
      </c>
      <c r="AJ19" s="4">
        <f t="shared" si="10"/>
        <v>19</v>
      </c>
      <c r="AK19" s="4">
        <v>11414</v>
      </c>
      <c r="AL19" s="4">
        <v>6331</v>
      </c>
      <c r="AM19" s="4">
        <f t="shared" si="11"/>
        <v>17745</v>
      </c>
      <c r="AN19" s="4">
        <v>10860</v>
      </c>
      <c r="AO19" s="4">
        <v>9993</v>
      </c>
      <c r="AP19" s="4">
        <f t="shared" si="12"/>
        <v>20853</v>
      </c>
      <c r="AQ19" s="4">
        <v>7800</v>
      </c>
      <c r="AR19" s="4">
        <v>6329</v>
      </c>
      <c r="AS19" s="4">
        <f t="shared" si="13"/>
        <v>14129</v>
      </c>
      <c r="AT19" s="4">
        <v>844</v>
      </c>
      <c r="AU19" s="4">
        <v>1490</v>
      </c>
      <c r="AV19" s="4">
        <f t="shared" si="14"/>
        <v>2334</v>
      </c>
      <c r="AW19">
        <v>50017</v>
      </c>
      <c r="AX19">
        <v>14630</v>
      </c>
      <c r="AY19">
        <v>2334</v>
      </c>
      <c r="AZ19">
        <v>31076</v>
      </c>
      <c r="BA19">
        <v>10171</v>
      </c>
      <c r="BB19">
        <v>24801</v>
      </c>
      <c r="BC19">
        <f t="shared" si="15"/>
        <v>81093</v>
      </c>
      <c r="BD19">
        <v>164886</v>
      </c>
      <c r="BE19">
        <v>211511</v>
      </c>
      <c r="BF19">
        <v>302</v>
      </c>
      <c r="BG19">
        <v>1.0252149193818301</v>
      </c>
      <c r="BH19">
        <f t="shared" si="16"/>
        <v>196285.494189238</v>
      </c>
      <c r="BI19">
        <f t="shared" si="17"/>
        <v>649.95196751403307</v>
      </c>
      <c r="BJ19">
        <v>0.61160000000000003</v>
      </c>
      <c r="BK19">
        <v>33.595199999999998</v>
      </c>
    </row>
    <row r="20" spans="1:63" ht="15.75" customHeight="1" x14ac:dyDescent="0.25">
      <c r="A20" s="3" t="s">
        <v>30</v>
      </c>
      <c r="B20" s="3" t="s">
        <v>41</v>
      </c>
      <c r="C20" s="3" t="s">
        <v>41</v>
      </c>
      <c r="D20" s="4">
        <v>0</v>
      </c>
      <c r="E20" s="4">
        <v>0</v>
      </c>
      <c r="F20" s="4">
        <f t="shared" si="0"/>
        <v>0</v>
      </c>
      <c r="G20" s="4">
        <v>430</v>
      </c>
      <c r="H20" s="4">
        <v>415</v>
      </c>
      <c r="I20" s="4">
        <f t="shared" si="1"/>
        <v>845</v>
      </c>
      <c r="J20" s="4">
        <v>644</v>
      </c>
      <c r="K20" s="4">
        <v>547</v>
      </c>
      <c r="L20" s="4">
        <f t="shared" si="2"/>
        <v>1191</v>
      </c>
      <c r="M20" s="4">
        <v>202</v>
      </c>
      <c r="N20" s="4">
        <v>161</v>
      </c>
      <c r="O20" s="4">
        <f t="shared" si="3"/>
        <v>363</v>
      </c>
      <c r="P20" s="4">
        <v>299</v>
      </c>
      <c r="Q20" s="4">
        <v>169</v>
      </c>
      <c r="R20" s="4">
        <f t="shared" si="4"/>
        <v>468</v>
      </c>
      <c r="S20" s="4">
        <v>0</v>
      </c>
      <c r="T20" s="4">
        <v>0</v>
      </c>
      <c r="U20" s="4">
        <f t="shared" si="5"/>
        <v>0</v>
      </c>
      <c r="V20" s="4">
        <v>0</v>
      </c>
      <c r="W20" s="4">
        <v>412</v>
      </c>
      <c r="X20" s="4">
        <f t="shared" si="6"/>
        <v>412</v>
      </c>
      <c r="Y20" s="4">
        <v>642</v>
      </c>
      <c r="Z20" s="4">
        <v>543</v>
      </c>
      <c r="AA20" s="4">
        <f t="shared" si="7"/>
        <v>1185</v>
      </c>
      <c r="AB20" s="4">
        <v>202</v>
      </c>
      <c r="AC20" s="4">
        <v>161</v>
      </c>
      <c r="AD20" s="4">
        <f t="shared" si="8"/>
        <v>363</v>
      </c>
      <c r="AE20" s="4">
        <v>297</v>
      </c>
      <c r="AF20" s="4">
        <v>169</v>
      </c>
      <c r="AG20" s="4">
        <f t="shared" si="9"/>
        <v>466</v>
      </c>
      <c r="AH20" s="4">
        <v>0</v>
      </c>
      <c r="AI20" s="4">
        <v>0</v>
      </c>
      <c r="AJ20" s="4">
        <f t="shared" si="10"/>
        <v>0</v>
      </c>
      <c r="AK20" s="4">
        <v>421</v>
      </c>
      <c r="AL20" s="4">
        <v>406</v>
      </c>
      <c r="AM20" s="4">
        <f t="shared" si="11"/>
        <v>827</v>
      </c>
      <c r="AN20" s="4">
        <v>201</v>
      </c>
      <c r="AO20" s="4">
        <v>161</v>
      </c>
      <c r="AP20" s="4">
        <f t="shared" si="12"/>
        <v>362</v>
      </c>
      <c r="AQ20" s="4">
        <v>296</v>
      </c>
      <c r="AR20" s="4">
        <v>169</v>
      </c>
      <c r="AS20" s="4">
        <f t="shared" si="13"/>
        <v>465</v>
      </c>
      <c r="AT20" s="4">
        <v>4</v>
      </c>
      <c r="AU20" s="4">
        <v>16</v>
      </c>
      <c r="AV20" s="4">
        <f t="shared" si="14"/>
        <v>20</v>
      </c>
      <c r="AW20">
        <v>1575</v>
      </c>
      <c r="AX20">
        <v>223</v>
      </c>
      <c r="AY20">
        <v>20</v>
      </c>
      <c r="AZ20">
        <v>1292</v>
      </c>
      <c r="BA20">
        <v>161</v>
      </c>
      <c r="BB20">
        <v>384</v>
      </c>
      <c r="BC20">
        <f t="shared" si="15"/>
        <v>2867</v>
      </c>
      <c r="BD20">
        <v>12072</v>
      </c>
      <c r="BE20">
        <v>167921</v>
      </c>
      <c r="BF20">
        <v>751</v>
      </c>
      <c r="BG20">
        <v>1.3011656166444414</v>
      </c>
      <c r="BH20">
        <f t="shared" si="16"/>
        <v>76226.727664031539</v>
      </c>
      <c r="BI20">
        <f t="shared" si="17"/>
        <v>101.50030314784493</v>
      </c>
      <c r="BJ20">
        <v>0.35580000000000001</v>
      </c>
      <c r="BK20">
        <v>30.389700000000001</v>
      </c>
    </row>
    <row r="21" spans="1:63" ht="15.75" customHeight="1" x14ac:dyDescent="0.25">
      <c r="A21" s="3" t="s">
        <v>42</v>
      </c>
      <c r="B21" s="3" t="s">
        <v>43</v>
      </c>
      <c r="C21" s="3" t="s">
        <v>43</v>
      </c>
      <c r="D21" s="4">
        <v>44</v>
      </c>
      <c r="E21" s="4">
        <v>18</v>
      </c>
      <c r="F21" s="4">
        <f t="shared" si="0"/>
        <v>62</v>
      </c>
      <c r="G21" s="4">
        <v>17115</v>
      </c>
      <c r="H21" s="4">
        <v>14064</v>
      </c>
      <c r="I21" s="4">
        <f t="shared" si="1"/>
        <v>31179</v>
      </c>
      <c r="J21" s="4">
        <v>31039</v>
      </c>
      <c r="K21" s="4">
        <v>20409</v>
      </c>
      <c r="L21" s="4">
        <f t="shared" si="2"/>
        <v>51448</v>
      </c>
      <c r="M21" s="4">
        <v>15491</v>
      </c>
      <c r="N21" s="4">
        <v>13924</v>
      </c>
      <c r="O21" s="4">
        <f t="shared" si="3"/>
        <v>29415</v>
      </c>
      <c r="P21" s="4">
        <v>11158</v>
      </c>
      <c r="Q21" s="4">
        <v>8763</v>
      </c>
      <c r="R21" s="4">
        <f t="shared" si="4"/>
        <v>19921</v>
      </c>
      <c r="S21" s="4">
        <v>36</v>
      </c>
      <c r="T21" s="4">
        <v>17</v>
      </c>
      <c r="U21" s="4">
        <f t="shared" si="5"/>
        <v>53</v>
      </c>
      <c r="V21" s="4">
        <v>17</v>
      </c>
      <c r="W21" s="4">
        <v>11256</v>
      </c>
      <c r="X21" s="4">
        <f t="shared" si="6"/>
        <v>11273</v>
      </c>
      <c r="Y21" s="4">
        <v>27397</v>
      </c>
      <c r="Z21" s="4">
        <v>18939</v>
      </c>
      <c r="AA21" s="4">
        <f t="shared" si="7"/>
        <v>46336</v>
      </c>
      <c r="AB21" s="4">
        <v>14442</v>
      </c>
      <c r="AC21" s="4">
        <v>12928</v>
      </c>
      <c r="AD21" s="4">
        <f t="shared" si="8"/>
        <v>27370</v>
      </c>
      <c r="AE21" s="4">
        <v>10618</v>
      </c>
      <c r="AF21" s="4">
        <v>8344</v>
      </c>
      <c r="AG21" s="4">
        <f t="shared" si="9"/>
        <v>18962</v>
      </c>
      <c r="AH21" s="4">
        <v>35</v>
      </c>
      <c r="AI21" s="4">
        <v>17</v>
      </c>
      <c r="AJ21" s="4">
        <f t="shared" si="10"/>
        <v>52</v>
      </c>
      <c r="AK21" s="4">
        <v>15735</v>
      </c>
      <c r="AL21" s="4">
        <v>11142</v>
      </c>
      <c r="AM21" s="4">
        <f t="shared" si="11"/>
        <v>26877</v>
      </c>
      <c r="AN21" s="4">
        <v>14258</v>
      </c>
      <c r="AO21" s="4">
        <v>12766</v>
      </c>
      <c r="AP21" s="4">
        <f t="shared" si="12"/>
        <v>27024</v>
      </c>
      <c r="AQ21" s="4">
        <v>10496</v>
      </c>
      <c r="AR21" s="4">
        <v>8224</v>
      </c>
      <c r="AS21" s="4">
        <f t="shared" si="13"/>
        <v>18720</v>
      </c>
      <c r="AT21" s="4">
        <v>983</v>
      </c>
      <c r="AU21" s="4">
        <v>2238</v>
      </c>
      <c r="AV21" s="4">
        <f t="shared" si="14"/>
        <v>3221</v>
      </c>
      <c r="AW21">
        <v>74847</v>
      </c>
      <c r="AX21">
        <v>17440</v>
      </c>
      <c r="AY21">
        <v>3221</v>
      </c>
      <c r="AZ21">
        <v>57178</v>
      </c>
      <c r="BA21">
        <v>13942</v>
      </c>
      <c r="BB21">
        <v>31382</v>
      </c>
      <c r="BC21">
        <f t="shared" si="15"/>
        <v>132025</v>
      </c>
      <c r="BD21">
        <v>422771</v>
      </c>
      <c r="BE21">
        <v>520158</v>
      </c>
      <c r="BF21">
        <v>1270</v>
      </c>
      <c r="BG21">
        <v>1.0209465580173158</v>
      </c>
      <c r="BH21">
        <f t="shared" si="16"/>
        <v>488794.43682039483</v>
      </c>
      <c r="BI21">
        <f t="shared" si="17"/>
        <v>384.87750930739747</v>
      </c>
      <c r="BJ21">
        <v>0.28270000000000001</v>
      </c>
      <c r="BK21" t="s">
        <v>247</v>
      </c>
    </row>
    <row r="22" spans="1:63" ht="12.5" x14ac:dyDescent="0.25">
      <c r="A22" s="3" t="s">
        <v>27</v>
      </c>
      <c r="B22" s="3" t="s">
        <v>44</v>
      </c>
      <c r="C22" s="3" t="s">
        <v>44</v>
      </c>
      <c r="D22" s="4">
        <v>14</v>
      </c>
      <c r="E22" s="4">
        <v>13</v>
      </c>
      <c r="F22" s="4">
        <f t="shared" si="0"/>
        <v>27</v>
      </c>
      <c r="G22" s="4">
        <v>9429</v>
      </c>
      <c r="H22" s="4">
        <v>4294</v>
      </c>
      <c r="I22" s="4">
        <f t="shared" si="1"/>
        <v>13723</v>
      </c>
      <c r="J22" s="4">
        <v>15754</v>
      </c>
      <c r="K22" s="4">
        <v>5672</v>
      </c>
      <c r="L22" s="4">
        <f t="shared" si="2"/>
        <v>21426</v>
      </c>
      <c r="M22" s="4">
        <v>5581</v>
      </c>
      <c r="N22" s="4">
        <v>5020</v>
      </c>
      <c r="O22" s="4">
        <f t="shared" si="3"/>
        <v>10601</v>
      </c>
      <c r="P22" s="4">
        <v>4005</v>
      </c>
      <c r="Q22" s="4">
        <v>2732</v>
      </c>
      <c r="R22" s="4">
        <f t="shared" si="4"/>
        <v>6737</v>
      </c>
      <c r="S22" s="4">
        <v>14</v>
      </c>
      <c r="T22" s="4">
        <v>13</v>
      </c>
      <c r="U22" s="4">
        <f t="shared" si="5"/>
        <v>27</v>
      </c>
      <c r="V22" s="4">
        <v>13</v>
      </c>
      <c r="W22" s="4">
        <v>4272</v>
      </c>
      <c r="X22" s="4">
        <f t="shared" si="6"/>
        <v>4285</v>
      </c>
      <c r="Y22" s="4">
        <v>15597</v>
      </c>
      <c r="Z22" s="4">
        <v>5648</v>
      </c>
      <c r="AA22" s="4">
        <f t="shared" si="7"/>
        <v>21245</v>
      </c>
      <c r="AB22" s="4">
        <v>5541</v>
      </c>
      <c r="AC22" s="4">
        <v>5008</v>
      </c>
      <c r="AD22" s="4">
        <f t="shared" si="8"/>
        <v>10549</v>
      </c>
      <c r="AE22" s="4">
        <v>4002</v>
      </c>
      <c r="AF22" s="4">
        <v>2730</v>
      </c>
      <c r="AG22" s="4">
        <f t="shared" si="9"/>
        <v>6732</v>
      </c>
      <c r="AH22" s="4">
        <v>14</v>
      </c>
      <c r="AI22" s="4">
        <v>13</v>
      </c>
      <c r="AJ22" s="4">
        <f t="shared" si="10"/>
        <v>27</v>
      </c>
      <c r="AK22" s="4">
        <v>9302</v>
      </c>
      <c r="AL22" s="4">
        <v>4227</v>
      </c>
      <c r="AM22" s="4">
        <f t="shared" si="11"/>
        <v>13529</v>
      </c>
      <c r="AN22" s="4">
        <v>5385</v>
      </c>
      <c r="AO22" s="4">
        <v>4890</v>
      </c>
      <c r="AP22" s="4">
        <f t="shared" si="12"/>
        <v>10275</v>
      </c>
      <c r="AQ22" s="4">
        <v>3910</v>
      </c>
      <c r="AR22" s="4">
        <v>2687</v>
      </c>
      <c r="AS22" s="4">
        <f t="shared" si="13"/>
        <v>6597</v>
      </c>
      <c r="AT22" s="4">
        <v>1050</v>
      </c>
      <c r="AU22" s="4">
        <v>2468</v>
      </c>
      <c r="AV22" s="4">
        <f t="shared" si="14"/>
        <v>3518</v>
      </c>
      <c r="AW22">
        <v>34783</v>
      </c>
      <c r="AX22">
        <v>10093</v>
      </c>
      <c r="AY22">
        <v>3518</v>
      </c>
      <c r="AZ22">
        <v>17731</v>
      </c>
      <c r="BA22">
        <v>5033</v>
      </c>
      <c r="BB22">
        <v>15126</v>
      </c>
      <c r="BC22">
        <f t="shared" si="15"/>
        <v>52514</v>
      </c>
      <c r="BD22">
        <v>203600</v>
      </c>
      <c r="BE22">
        <v>282864</v>
      </c>
      <c r="BF22">
        <v>1032</v>
      </c>
      <c r="BG22">
        <v>1.0334274436838651</v>
      </c>
      <c r="BH22">
        <f t="shared" si="16"/>
        <v>256293.56791630894</v>
      </c>
      <c r="BI22">
        <f t="shared" si="17"/>
        <v>248.34648053905906</v>
      </c>
      <c r="BJ22">
        <v>1.3556999999999999</v>
      </c>
      <c r="BK22">
        <v>34.108699999999999</v>
      </c>
    </row>
    <row r="23" spans="1:63" ht="12.5" x14ac:dyDescent="0.25">
      <c r="A23" s="3" t="s">
        <v>34</v>
      </c>
      <c r="B23" s="3"/>
      <c r="C23" s="3" t="s">
        <v>34</v>
      </c>
      <c r="D23" s="4">
        <v>187</v>
      </c>
      <c r="E23" s="4">
        <v>167</v>
      </c>
      <c r="F23" s="4">
        <f t="shared" si="0"/>
        <v>354</v>
      </c>
      <c r="G23" s="4">
        <v>124341</v>
      </c>
      <c r="H23" s="4">
        <v>66581</v>
      </c>
      <c r="I23" s="4">
        <f t="shared" si="1"/>
        <v>190922</v>
      </c>
      <c r="J23" s="4">
        <v>185386</v>
      </c>
      <c r="K23" s="4">
        <v>66730</v>
      </c>
      <c r="L23" s="4">
        <f t="shared" si="2"/>
        <v>252116</v>
      </c>
      <c r="M23" s="4">
        <v>128351</v>
      </c>
      <c r="N23" s="4">
        <v>115093</v>
      </c>
      <c r="O23" s="4">
        <f t="shared" si="3"/>
        <v>243444</v>
      </c>
      <c r="P23" s="4">
        <v>95192</v>
      </c>
      <c r="Q23" s="4">
        <v>74681</v>
      </c>
      <c r="R23" s="4">
        <f t="shared" si="4"/>
        <v>169873</v>
      </c>
      <c r="S23" s="4">
        <v>170</v>
      </c>
      <c r="T23" s="4">
        <v>156</v>
      </c>
      <c r="U23" s="4">
        <f t="shared" si="5"/>
        <v>326</v>
      </c>
      <c r="V23" s="4">
        <v>156</v>
      </c>
      <c r="W23" s="4">
        <v>65604</v>
      </c>
      <c r="X23" s="4">
        <f t="shared" si="6"/>
        <v>65760</v>
      </c>
      <c r="Y23" s="4">
        <v>180215</v>
      </c>
      <c r="Z23" s="4">
        <v>64912</v>
      </c>
      <c r="AA23" s="4">
        <f t="shared" si="7"/>
        <v>245127</v>
      </c>
      <c r="AB23" s="4">
        <v>125908</v>
      </c>
      <c r="AC23" s="4">
        <v>112732</v>
      </c>
      <c r="AD23" s="4">
        <f t="shared" si="8"/>
        <v>238640</v>
      </c>
      <c r="AE23" s="4">
        <v>93926</v>
      </c>
      <c r="AF23" s="4">
        <v>73927</v>
      </c>
      <c r="AG23" s="4">
        <f t="shared" si="9"/>
        <v>167853</v>
      </c>
      <c r="AH23" s="4">
        <v>172</v>
      </c>
      <c r="AI23" s="4">
        <v>158</v>
      </c>
      <c r="AJ23" s="4">
        <f t="shared" si="10"/>
        <v>330</v>
      </c>
      <c r="AK23" s="4">
        <v>120541</v>
      </c>
      <c r="AL23" s="4">
        <v>64497</v>
      </c>
      <c r="AM23" s="4">
        <f t="shared" si="11"/>
        <v>185038</v>
      </c>
      <c r="AN23" s="4">
        <v>124283</v>
      </c>
      <c r="AO23" s="4">
        <v>111592</v>
      </c>
      <c r="AP23" s="4">
        <f t="shared" si="12"/>
        <v>235875</v>
      </c>
      <c r="AQ23" s="4">
        <v>92579</v>
      </c>
      <c r="AR23" s="4">
        <v>72725</v>
      </c>
      <c r="AS23" s="4">
        <f t="shared" si="13"/>
        <v>165304</v>
      </c>
      <c r="AT23" s="4">
        <v>5848</v>
      </c>
      <c r="AU23" s="4">
        <v>11421</v>
      </c>
      <c r="AV23" s="4">
        <f t="shared" si="14"/>
        <v>17269</v>
      </c>
      <c r="AW23">
        <v>533457</v>
      </c>
      <c r="AX23">
        <v>65857</v>
      </c>
      <c r="AY23">
        <v>17269</v>
      </c>
      <c r="AZ23">
        <v>323252</v>
      </c>
      <c r="BA23">
        <v>115260</v>
      </c>
      <c r="BB23">
        <v>181117</v>
      </c>
      <c r="BC23">
        <f t="shared" si="15"/>
        <v>856709</v>
      </c>
      <c r="BD23">
        <v>1881415</v>
      </c>
      <c r="BE23">
        <v>2372489</v>
      </c>
      <c r="BF23">
        <v>4504</v>
      </c>
      <c r="BG23">
        <v>1.0234625611089589</v>
      </c>
      <c r="BH23">
        <f t="shared" si="16"/>
        <v>2213035.2211630978</v>
      </c>
      <c r="BI23">
        <f t="shared" si="17"/>
        <v>491.34885016942667</v>
      </c>
    </row>
    <row r="24" spans="1:63" ht="12.5" x14ac:dyDescent="0.25">
      <c r="A24" s="3" t="s">
        <v>45</v>
      </c>
      <c r="B24" s="3" t="s">
        <v>46</v>
      </c>
      <c r="C24" s="3" t="s">
        <v>46</v>
      </c>
      <c r="D24" s="4">
        <v>4</v>
      </c>
      <c r="E24" s="4">
        <v>1</v>
      </c>
      <c r="F24" s="4">
        <f t="shared" si="0"/>
        <v>5</v>
      </c>
      <c r="G24" s="4">
        <v>3616</v>
      </c>
      <c r="H24" s="4">
        <v>3156</v>
      </c>
      <c r="I24" s="4">
        <f t="shared" si="1"/>
        <v>6772</v>
      </c>
      <c r="J24" s="4">
        <v>5218</v>
      </c>
      <c r="K24" s="4">
        <v>2924</v>
      </c>
      <c r="L24" s="4">
        <f t="shared" si="2"/>
        <v>8142</v>
      </c>
      <c r="M24" s="4">
        <v>2866</v>
      </c>
      <c r="N24" s="4">
        <v>2824</v>
      </c>
      <c r="O24" s="4">
        <f t="shared" si="3"/>
        <v>5690</v>
      </c>
      <c r="P24" s="4">
        <v>2400</v>
      </c>
      <c r="Q24" s="4">
        <v>2257</v>
      </c>
      <c r="R24" s="4">
        <f t="shared" si="4"/>
        <v>4657</v>
      </c>
      <c r="S24" s="4">
        <v>4</v>
      </c>
      <c r="T24" s="4">
        <v>59</v>
      </c>
      <c r="U24" s="4">
        <f t="shared" si="5"/>
        <v>63</v>
      </c>
      <c r="V24" s="4">
        <v>59</v>
      </c>
      <c r="W24" s="4">
        <v>3152</v>
      </c>
      <c r="X24" s="4">
        <f t="shared" si="6"/>
        <v>3211</v>
      </c>
      <c r="Y24" s="4">
        <v>5206</v>
      </c>
      <c r="Z24" s="4">
        <v>2921</v>
      </c>
      <c r="AA24" s="4">
        <f t="shared" si="7"/>
        <v>8127</v>
      </c>
      <c r="AB24" s="4">
        <v>2871</v>
      </c>
      <c r="AC24" s="4">
        <v>2826</v>
      </c>
      <c r="AD24" s="4">
        <f t="shared" si="8"/>
        <v>5697</v>
      </c>
      <c r="AE24" s="4">
        <v>2398</v>
      </c>
      <c r="AF24" s="4">
        <v>2250</v>
      </c>
      <c r="AG24" s="4">
        <f t="shared" si="9"/>
        <v>4648</v>
      </c>
      <c r="AH24" s="4">
        <v>4</v>
      </c>
      <c r="AI24" s="4">
        <v>1</v>
      </c>
      <c r="AJ24" s="4">
        <f t="shared" si="10"/>
        <v>5</v>
      </c>
      <c r="AK24" s="4">
        <v>3618</v>
      </c>
      <c r="AL24" s="4">
        <v>3145</v>
      </c>
      <c r="AM24" s="4">
        <f t="shared" si="11"/>
        <v>6763</v>
      </c>
      <c r="AN24" s="4">
        <v>2875</v>
      </c>
      <c r="AO24" s="4">
        <v>2821</v>
      </c>
      <c r="AP24" s="4">
        <f t="shared" si="12"/>
        <v>5696</v>
      </c>
      <c r="AQ24" s="4">
        <v>2426</v>
      </c>
      <c r="AR24" s="4">
        <v>2268</v>
      </c>
      <c r="AS24" s="4">
        <f t="shared" si="13"/>
        <v>4694</v>
      </c>
      <c r="AT24" s="4">
        <v>79</v>
      </c>
      <c r="AU24" s="4">
        <v>325</v>
      </c>
      <c r="AV24" s="4">
        <f t="shared" si="14"/>
        <v>404</v>
      </c>
      <c r="AW24">
        <v>14104</v>
      </c>
      <c r="AX24">
        <v>2985</v>
      </c>
      <c r="AY24">
        <v>404</v>
      </c>
      <c r="AZ24">
        <v>11162</v>
      </c>
      <c r="BA24">
        <v>2825</v>
      </c>
      <c r="BB24">
        <v>5810</v>
      </c>
      <c r="BC24">
        <f t="shared" si="15"/>
        <v>25266</v>
      </c>
      <c r="BD24">
        <v>151413</v>
      </c>
      <c r="BE24">
        <v>197568</v>
      </c>
      <c r="BF24">
        <v>600</v>
      </c>
      <c r="BG24">
        <v>1.0269642935602747</v>
      </c>
      <c r="BH24">
        <f t="shared" si="16"/>
        <v>182410.8099549844</v>
      </c>
      <c r="BI24">
        <f t="shared" si="17"/>
        <v>304.01801659164067</v>
      </c>
      <c r="BJ24">
        <v>0.14330000000000001</v>
      </c>
      <c r="BK24">
        <v>31.605499999999999</v>
      </c>
    </row>
    <row r="25" spans="1:63" ht="12.5" x14ac:dyDescent="0.25">
      <c r="A25" s="3" t="s">
        <v>36</v>
      </c>
      <c r="B25" s="3" t="s">
        <v>47</v>
      </c>
      <c r="C25" s="3" t="s">
        <v>47</v>
      </c>
      <c r="D25" s="4">
        <v>0</v>
      </c>
      <c r="E25" s="4">
        <v>0</v>
      </c>
      <c r="F25" s="4">
        <f t="shared" si="0"/>
        <v>0</v>
      </c>
      <c r="G25" s="4">
        <v>2206</v>
      </c>
      <c r="H25" s="4">
        <v>1847</v>
      </c>
      <c r="I25" s="4">
        <f t="shared" si="1"/>
        <v>4053</v>
      </c>
      <c r="J25" s="4">
        <v>2655</v>
      </c>
      <c r="K25" s="4">
        <v>2462</v>
      </c>
      <c r="L25" s="4">
        <f t="shared" si="2"/>
        <v>5117</v>
      </c>
      <c r="M25" s="4">
        <v>1070</v>
      </c>
      <c r="N25" s="4">
        <v>953</v>
      </c>
      <c r="O25" s="4">
        <f t="shared" si="3"/>
        <v>2023</v>
      </c>
      <c r="P25" s="4">
        <v>1333</v>
      </c>
      <c r="Q25" s="4">
        <v>1192</v>
      </c>
      <c r="R25" s="4">
        <f t="shared" si="4"/>
        <v>2525</v>
      </c>
      <c r="S25" s="4">
        <v>0</v>
      </c>
      <c r="T25" s="4">
        <v>0</v>
      </c>
      <c r="U25" s="4">
        <f t="shared" si="5"/>
        <v>0</v>
      </c>
      <c r="V25" s="4">
        <v>0</v>
      </c>
      <c r="W25" s="4">
        <v>1576</v>
      </c>
      <c r="X25" s="4">
        <f t="shared" si="6"/>
        <v>1576</v>
      </c>
      <c r="Y25" s="4">
        <v>2061</v>
      </c>
      <c r="Z25" s="4">
        <v>2001</v>
      </c>
      <c r="AA25" s="4">
        <f t="shared" si="7"/>
        <v>4062</v>
      </c>
      <c r="AB25" s="4">
        <v>868</v>
      </c>
      <c r="AC25" s="4">
        <v>769</v>
      </c>
      <c r="AD25" s="4">
        <f t="shared" si="8"/>
        <v>1637</v>
      </c>
      <c r="AE25" s="4">
        <v>1119</v>
      </c>
      <c r="AF25" s="4">
        <v>999</v>
      </c>
      <c r="AG25" s="4">
        <f t="shared" si="9"/>
        <v>2118</v>
      </c>
      <c r="AH25" s="4">
        <v>0</v>
      </c>
      <c r="AI25" s="4">
        <v>0</v>
      </c>
      <c r="AJ25" s="4">
        <f t="shared" si="10"/>
        <v>0</v>
      </c>
      <c r="AK25" s="4">
        <v>1785</v>
      </c>
      <c r="AL25" s="4">
        <v>1532</v>
      </c>
      <c r="AM25" s="4">
        <f t="shared" si="11"/>
        <v>3317</v>
      </c>
      <c r="AN25" s="4">
        <v>851</v>
      </c>
      <c r="AO25" s="4">
        <v>763</v>
      </c>
      <c r="AP25" s="4">
        <f t="shared" si="12"/>
        <v>1614</v>
      </c>
      <c r="AQ25" s="4">
        <v>1105</v>
      </c>
      <c r="AR25" s="4">
        <v>993</v>
      </c>
      <c r="AS25" s="4">
        <f t="shared" si="13"/>
        <v>2098</v>
      </c>
      <c r="AT25" s="4">
        <v>76</v>
      </c>
      <c r="AU25" s="4">
        <v>124</v>
      </c>
      <c r="AV25" s="4">
        <f t="shared" si="14"/>
        <v>200</v>
      </c>
      <c r="AW25">
        <v>7264</v>
      </c>
      <c r="AX25">
        <v>766</v>
      </c>
      <c r="AY25">
        <v>200</v>
      </c>
      <c r="AZ25">
        <v>6454</v>
      </c>
      <c r="BA25">
        <v>953</v>
      </c>
      <c r="BB25">
        <v>1719</v>
      </c>
      <c r="BC25">
        <f t="shared" si="15"/>
        <v>13718</v>
      </c>
      <c r="BD25">
        <v>89356</v>
      </c>
      <c r="BE25">
        <v>114396</v>
      </c>
      <c r="BF25">
        <v>525</v>
      </c>
      <c r="BG25">
        <v>1.0250114386942157</v>
      </c>
      <c r="BH25">
        <f t="shared" si="16"/>
        <v>106224.50187063415</v>
      </c>
      <c r="BI25">
        <f t="shared" si="17"/>
        <v>202.33238451549363</v>
      </c>
      <c r="BJ25">
        <v>1.2819</v>
      </c>
      <c r="BK25">
        <v>34.729900000000001</v>
      </c>
    </row>
    <row r="26" spans="1:63" ht="12.5" x14ac:dyDescent="0.25">
      <c r="A26" s="3" t="s">
        <v>36</v>
      </c>
      <c r="B26" s="3" t="s">
        <v>48</v>
      </c>
      <c r="C26" s="3" t="s">
        <v>48</v>
      </c>
      <c r="D26" s="4">
        <v>4</v>
      </c>
      <c r="E26" s="4">
        <v>7</v>
      </c>
      <c r="F26" s="4">
        <f t="shared" si="0"/>
        <v>11</v>
      </c>
      <c r="G26" s="4">
        <v>4273</v>
      </c>
      <c r="H26" s="4">
        <v>2425</v>
      </c>
      <c r="I26" s="4">
        <f t="shared" si="1"/>
        <v>6698</v>
      </c>
      <c r="J26" s="4">
        <v>8610</v>
      </c>
      <c r="K26" s="4">
        <v>4657</v>
      </c>
      <c r="L26" s="4">
        <f t="shared" si="2"/>
        <v>13267</v>
      </c>
      <c r="M26" s="4">
        <v>2709</v>
      </c>
      <c r="N26" s="4">
        <v>2603</v>
      </c>
      <c r="O26" s="4">
        <f t="shared" si="3"/>
        <v>5312</v>
      </c>
      <c r="P26" s="4">
        <v>2269</v>
      </c>
      <c r="Q26" s="4">
        <v>1530</v>
      </c>
      <c r="R26" s="4">
        <f t="shared" si="4"/>
        <v>3799</v>
      </c>
      <c r="S26" s="4">
        <v>4</v>
      </c>
      <c r="T26" s="4">
        <v>7</v>
      </c>
      <c r="U26" s="4">
        <f t="shared" si="5"/>
        <v>11</v>
      </c>
      <c r="V26" s="4">
        <v>7</v>
      </c>
      <c r="W26" s="4">
        <v>2289</v>
      </c>
      <c r="X26" s="4">
        <f t="shared" si="6"/>
        <v>2296</v>
      </c>
      <c r="Y26" s="4">
        <v>8184</v>
      </c>
      <c r="Z26" s="4">
        <v>4411</v>
      </c>
      <c r="AA26" s="4">
        <f t="shared" si="7"/>
        <v>12595</v>
      </c>
      <c r="AB26" s="4">
        <v>2505</v>
      </c>
      <c r="AC26" s="4">
        <v>2398</v>
      </c>
      <c r="AD26" s="4">
        <f t="shared" si="8"/>
        <v>4903</v>
      </c>
      <c r="AE26" s="4">
        <v>2103</v>
      </c>
      <c r="AF26" s="4">
        <v>1437</v>
      </c>
      <c r="AG26" s="4">
        <f t="shared" si="9"/>
        <v>3540</v>
      </c>
      <c r="AH26" s="4">
        <v>4</v>
      </c>
      <c r="AI26" s="4">
        <v>7</v>
      </c>
      <c r="AJ26" s="4">
        <f t="shared" si="10"/>
        <v>11</v>
      </c>
      <c r="AK26" s="4">
        <v>4030</v>
      </c>
      <c r="AL26" s="4">
        <v>2305</v>
      </c>
      <c r="AM26" s="4">
        <f t="shared" si="11"/>
        <v>6335</v>
      </c>
      <c r="AN26" s="4">
        <v>2563</v>
      </c>
      <c r="AO26" s="4">
        <v>2467</v>
      </c>
      <c r="AP26" s="4">
        <f t="shared" si="12"/>
        <v>5030</v>
      </c>
      <c r="AQ26" s="4">
        <v>2151</v>
      </c>
      <c r="AR26" s="4">
        <v>1465</v>
      </c>
      <c r="AS26" s="4">
        <f t="shared" si="13"/>
        <v>3616</v>
      </c>
      <c r="AT26" s="4">
        <v>394</v>
      </c>
      <c r="AU26" s="4">
        <v>712</v>
      </c>
      <c r="AV26" s="4">
        <f t="shared" si="14"/>
        <v>1106</v>
      </c>
      <c r="AW26">
        <v>17865</v>
      </c>
      <c r="AX26">
        <v>3688</v>
      </c>
      <c r="AY26">
        <v>1106</v>
      </c>
      <c r="AZ26">
        <v>11222</v>
      </c>
      <c r="BA26">
        <v>2610</v>
      </c>
      <c r="BB26">
        <v>6298</v>
      </c>
      <c r="BC26">
        <f t="shared" si="15"/>
        <v>29087</v>
      </c>
      <c r="BD26">
        <v>174513</v>
      </c>
      <c r="BE26">
        <v>235391</v>
      </c>
      <c r="BF26">
        <v>695</v>
      </c>
      <c r="BG26">
        <v>1.0303771212715229</v>
      </c>
      <c r="BH26">
        <f t="shared" si="16"/>
        <v>215179.66797208224</v>
      </c>
      <c r="BI26">
        <f t="shared" si="17"/>
        <v>309.61103305335575</v>
      </c>
      <c r="BJ26">
        <v>1.4815</v>
      </c>
      <c r="BK26">
        <v>34.2866</v>
      </c>
    </row>
    <row r="27" spans="1:63" ht="12.5" x14ac:dyDescent="0.25">
      <c r="A27" s="3" t="s">
        <v>49</v>
      </c>
      <c r="B27" s="3" t="s">
        <v>50</v>
      </c>
      <c r="C27" s="3" t="s">
        <v>50</v>
      </c>
      <c r="D27" s="4">
        <v>2</v>
      </c>
      <c r="E27" s="4">
        <v>2</v>
      </c>
      <c r="F27" s="4">
        <f t="shared" si="0"/>
        <v>4</v>
      </c>
      <c r="G27" s="4">
        <v>10155</v>
      </c>
      <c r="H27" s="4">
        <v>5435</v>
      </c>
      <c r="I27" s="4">
        <f t="shared" si="1"/>
        <v>15590</v>
      </c>
      <c r="J27" s="4">
        <v>11557</v>
      </c>
      <c r="K27" s="4">
        <v>4807</v>
      </c>
      <c r="L27" s="4">
        <f t="shared" si="2"/>
        <v>16364</v>
      </c>
      <c r="M27" s="4">
        <v>10871</v>
      </c>
      <c r="N27" s="4">
        <v>10341</v>
      </c>
      <c r="O27" s="4">
        <f t="shared" si="3"/>
        <v>21212</v>
      </c>
      <c r="P27" s="4">
        <v>6937</v>
      </c>
      <c r="Q27" s="4">
        <v>5645</v>
      </c>
      <c r="R27" s="4">
        <f t="shared" si="4"/>
        <v>12582</v>
      </c>
      <c r="S27" s="4">
        <v>2</v>
      </c>
      <c r="T27" s="4">
        <v>2</v>
      </c>
      <c r="U27" s="4">
        <f t="shared" si="5"/>
        <v>4</v>
      </c>
      <c r="V27" s="4">
        <v>2</v>
      </c>
      <c r="W27" s="4">
        <v>5034</v>
      </c>
      <c r="X27" s="4">
        <f t="shared" si="6"/>
        <v>5036</v>
      </c>
      <c r="Y27" s="4">
        <v>10066</v>
      </c>
      <c r="Z27" s="4">
        <v>4236</v>
      </c>
      <c r="AA27" s="4">
        <f t="shared" si="7"/>
        <v>14302</v>
      </c>
      <c r="AB27" s="4">
        <v>9937</v>
      </c>
      <c r="AC27" s="4">
        <v>9463</v>
      </c>
      <c r="AD27" s="4">
        <f t="shared" si="8"/>
        <v>19400</v>
      </c>
      <c r="AE27" s="4">
        <v>6354</v>
      </c>
      <c r="AF27" s="4">
        <v>5187</v>
      </c>
      <c r="AG27" s="4">
        <f t="shared" si="9"/>
        <v>11541</v>
      </c>
      <c r="AH27" s="4">
        <v>1</v>
      </c>
      <c r="AI27" s="4">
        <v>2</v>
      </c>
      <c r="AJ27" s="4">
        <f t="shared" si="10"/>
        <v>3</v>
      </c>
      <c r="AK27" s="4">
        <v>9598</v>
      </c>
      <c r="AL27" s="4">
        <v>4994</v>
      </c>
      <c r="AM27" s="4">
        <f t="shared" si="11"/>
        <v>14592</v>
      </c>
      <c r="AN27" s="4">
        <v>9858</v>
      </c>
      <c r="AO27" s="4">
        <v>9252</v>
      </c>
      <c r="AP27" s="4">
        <f t="shared" si="12"/>
        <v>19110</v>
      </c>
      <c r="AQ27" s="4">
        <v>6376</v>
      </c>
      <c r="AR27" s="4">
        <v>5160</v>
      </c>
      <c r="AS27" s="4">
        <f t="shared" si="13"/>
        <v>11536</v>
      </c>
      <c r="AT27" s="4">
        <v>873</v>
      </c>
      <c r="AU27" s="4">
        <v>1949</v>
      </c>
      <c r="AV27" s="4">
        <f t="shared" si="14"/>
        <v>2822</v>
      </c>
      <c r="AW27">
        <v>39522</v>
      </c>
      <c r="AX27">
        <v>12460</v>
      </c>
      <c r="AY27">
        <v>2822</v>
      </c>
      <c r="AZ27">
        <v>26230</v>
      </c>
      <c r="BA27">
        <v>10343</v>
      </c>
      <c r="BB27">
        <v>22803</v>
      </c>
      <c r="BC27">
        <f t="shared" si="15"/>
        <v>65752</v>
      </c>
      <c r="BD27">
        <v>113161</v>
      </c>
      <c r="BE27">
        <v>167894</v>
      </c>
      <c r="BF27">
        <v>1367</v>
      </c>
      <c r="BG27">
        <v>1.0402406955920351</v>
      </c>
      <c r="BH27">
        <f t="shared" si="16"/>
        <v>149153.57122960006</v>
      </c>
      <c r="BI27">
        <f t="shared" si="17"/>
        <v>109.11014720526705</v>
      </c>
      <c r="BJ27">
        <v>1.8992</v>
      </c>
      <c r="BK27">
        <v>31.354199999999999</v>
      </c>
    </row>
    <row r="28" spans="1:63" ht="12.5" x14ac:dyDescent="0.25">
      <c r="A28" s="3" t="s">
        <v>51</v>
      </c>
      <c r="B28" s="3" t="s">
        <v>52</v>
      </c>
      <c r="C28" s="3" t="s">
        <v>52</v>
      </c>
      <c r="D28" s="4">
        <v>39</v>
      </c>
      <c r="E28" s="4">
        <v>25</v>
      </c>
      <c r="F28" s="4">
        <f t="shared" si="0"/>
        <v>64</v>
      </c>
      <c r="G28" s="4">
        <v>14986</v>
      </c>
      <c r="H28" s="4">
        <v>8470</v>
      </c>
      <c r="I28" s="4">
        <f t="shared" si="1"/>
        <v>23456</v>
      </c>
      <c r="J28" s="4">
        <v>28669</v>
      </c>
      <c r="K28" s="4">
        <v>14372</v>
      </c>
      <c r="L28" s="4">
        <f t="shared" si="2"/>
        <v>43041</v>
      </c>
      <c r="M28" s="4">
        <v>11791</v>
      </c>
      <c r="N28" s="4">
        <v>10313</v>
      </c>
      <c r="O28" s="4">
        <f t="shared" si="3"/>
        <v>22104</v>
      </c>
      <c r="P28" s="4">
        <v>9003</v>
      </c>
      <c r="Q28" s="4">
        <v>6575</v>
      </c>
      <c r="R28" s="4">
        <f t="shared" si="4"/>
        <v>15578</v>
      </c>
      <c r="S28" s="4">
        <v>38</v>
      </c>
      <c r="T28" s="4">
        <v>137</v>
      </c>
      <c r="U28" s="4">
        <f t="shared" si="5"/>
        <v>175</v>
      </c>
      <c r="V28" s="4">
        <v>137</v>
      </c>
      <c r="W28" s="4">
        <v>8344</v>
      </c>
      <c r="X28" s="4">
        <f t="shared" si="6"/>
        <v>8481</v>
      </c>
      <c r="Y28" s="4">
        <v>28169</v>
      </c>
      <c r="Z28" s="4">
        <v>14121</v>
      </c>
      <c r="AA28" s="4">
        <f t="shared" si="7"/>
        <v>42290</v>
      </c>
      <c r="AB28" s="4">
        <v>11672</v>
      </c>
      <c r="AC28" s="4">
        <v>10176</v>
      </c>
      <c r="AD28" s="4">
        <f t="shared" si="8"/>
        <v>21848</v>
      </c>
      <c r="AE28" s="4">
        <v>8884</v>
      </c>
      <c r="AF28" s="4">
        <v>6496</v>
      </c>
      <c r="AG28" s="4">
        <f t="shared" si="9"/>
        <v>15380</v>
      </c>
      <c r="AH28" s="4">
        <v>38</v>
      </c>
      <c r="AI28" s="4">
        <v>25</v>
      </c>
      <c r="AJ28" s="4">
        <f t="shared" si="10"/>
        <v>63</v>
      </c>
      <c r="AK28" s="4">
        <v>14850</v>
      </c>
      <c r="AL28" s="4">
        <v>8397</v>
      </c>
      <c r="AM28" s="4">
        <f t="shared" si="11"/>
        <v>23247</v>
      </c>
      <c r="AN28" s="4">
        <v>11729</v>
      </c>
      <c r="AO28" s="4">
        <v>10211</v>
      </c>
      <c r="AP28" s="4">
        <f t="shared" si="12"/>
        <v>21940</v>
      </c>
      <c r="AQ28" s="4">
        <v>8927</v>
      </c>
      <c r="AR28" s="4">
        <v>6523</v>
      </c>
      <c r="AS28" s="4">
        <f t="shared" si="13"/>
        <v>15450</v>
      </c>
      <c r="AT28" s="4">
        <v>649</v>
      </c>
      <c r="AU28" s="4">
        <v>1240</v>
      </c>
      <c r="AV28" s="4">
        <f t="shared" si="14"/>
        <v>1889</v>
      </c>
      <c r="AW28">
        <v>64488</v>
      </c>
      <c r="AX28">
        <v>10058</v>
      </c>
      <c r="AY28">
        <v>1889</v>
      </c>
      <c r="AZ28">
        <v>39755</v>
      </c>
      <c r="BA28">
        <v>10338</v>
      </c>
      <c r="BB28">
        <v>20396</v>
      </c>
      <c r="BC28">
        <f t="shared" si="15"/>
        <v>104243</v>
      </c>
      <c r="BD28">
        <v>224387</v>
      </c>
      <c r="BE28">
        <v>264778</v>
      </c>
      <c r="BF28">
        <v>850</v>
      </c>
      <c r="BG28">
        <v>1.0166896923759479</v>
      </c>
      <c r="BH28">
        <f t="shared" si="16"/>
        <v>251951.31873838362</v>
      </c>
      <c r="BI28">
        <f t="shared" si="17"/>
        <v>296.41331616280428</v>
      </c>
      <c r="BJ28">
        <v>0.68520000000000003</v>
      </c>
      <c r="BK28" t="s">
        <v>248</v>
      </c>
    </row>
    <row r="29" spans="1:63" ht="12.5" x14ac:dyDescent="0.25">
      <c r="A29" s="3" t="s">
        <v>51</v>
      </c>
      <c r="B29" s="3" t="s">
        <v>53</v>
      </c>
      <c r="C29" s="3" t="s">
        <v>53</v>
      </c>
      <c r="D29" s="4">
        <v>5</v>
      </c>
      <c r="E29" s="4">
        <v>0</v>
      </c>
      <c r="F29" s="4">
        <f t="shared" si="0"/>
        <v>5</v>
      </c>
      <c r="G29" s="4">
        <v>2210</v>
      </c>
      <c r="H29" s="4">
        <v>1953</v>
      </c>
      <c r="I29" s="4">
        <f t="shared" si="1"/>
        <v>4163</v>
      </c>
      <c r="J29" s="4">
        <v>3535</v>
      </c>
      <c r="K29" s="4">
        <v>2766</v>
      </c>
      <c r="L29" s="4">
        <f t="shared" si="2"/>
        <v>6301</v>
      </c>
      <c r="M29" s="4">
        <v>1283</v>
      </c>
      <c r="N29" s="4">
        <v>1252</v>
      </c>
      <c r="O29" s="4">
        <f t="shared" si="3"/>
        <v>2535</v>
      </c>
      <c r="P29" s="4">
        <v>1193</v>
      </c>
      <c r="Q29" s="4">
        <v>1054</v>
      </c>
      <c r="R29" s="4">
        <f t="shared" si="4"/>
        <v>2247</v>
      </c>
      <c r="S29" s="4">
        <v>6</v>
      </c>
      <c r="T29" s="4">
        <v>7</v>
      </c>
      <c r="U29" s="4">
        <f t="shared" si="5"/>
        <v>13</v>
      </c>
      <c r="V29" s="4">
        <v>7</v>
      </c>
      <c r="W29" s="4">
        <v>1840</v>
      </c>
      <c r="X29" s="4">
        <f t="shared" si="6"/>
        <v>1847</v>
      </c>
      <c r="Y29" s="4">
        <v>3310</v>
      </c>
      <c r="Z29" s="4">
        <v>2606</v>
      </c>
      <c r="AA29" s="4">
        <f t="shared" si="7"/>
        <v>5916</v>
      </c>
      <c r="AB29" s="4">
        <v>1179</v>
      </c>
      <c r="AC29" s="4">
        <v>1161</v>
      </c>
      <c r="AD29" s="4">
        <f t="shared" si="8"/>
        <v>2340</v>
      </c>
      <c r="AE29" s="4">
        <v>1150</v>
      </c>
      <c r="AF29" s="4">
        <v>1006</v>
      </c>
      <c r="AG29" s="4">
        <f t="shared" si="9"/>
        <v>2156</v>
      </c>
      <c r="AH29" s="4">
        <v>6</v>
      </c>
      <c r="AI29" s="4">
        <v>0</v>
      </c>
      <c r="AJ29" s="4">
        <f t="shared" si="10"/>
        <v>6</v>
      </c>
      <c r="AK29" s="4">
        <v>1932</v>
      </c>
      <c r="AL29" s="4">
        <v>1718</v>
      </c>
      <c r="AM29" s="4">
        <f t="shared" si="11"/>
        <v>3650</v>
      </c>
      <c r="AN29" s="4">
        <v>1108</v>
      </c>
      <c r="AO29" s="4">
        <v>1124</v>
      </c>
      <c r="AP29" s="4">
        <f t="shared" si="12"/>
        <v>2232</v>
      </c>
      <c r="AQ29" s="4">
        <v>1084</v>
      </c>
      <c r="AR29" s="4">
        <v>938</v>
      </c>
      <c r="AS29" s="4">
        <f t="shared" si="13"/>
        <v>2022</v>
      </c>
      <c r="AT29" s="4">
        <v>66</v>
      </c>
      <c r="AU29" s="4">
        <v>151</v>
      </c>
      <c r="AV29" s="4">
        <f t="shared" si="14"/>
        <v>217</v>
      </c>
      <c r="AW29">
        <v>8226</v>
      </c>
      <c r="AX29">
        <v>1937</v>
      </c>
      <c r="AY29">
        <v>217</v>
      </c>
      <c r="AZ29">
        <v>7025</v>
      </c>
      <c r="BA29">
        <v>1252</v>
      </c>
      <c r="BB29">
        <v>3189</v>
      </c>
      <c r="BC29">
        <f t="shared" si="15"/>
        <v>15251</v>
      </c>
      <c r="BD29">
        <v>170247</v>
      </c>
      <c r="BE29">
        <v>219012</v>
      </c>
      <c r="BF29">
        <v>466</v>
      </c>
      <c r="BG29">
        <v>1.0255075081030756</v>
      </c>
      <c r="BH29">
        <f t="shared" si="16"/>
        <v>203072.62285183597</v>
      </c>
      <c r="BI29">
        <f t="shared" si="17"/>
        <v>435.77816062625743</v>
      </c>
      <c r="BJ29">
        <v>0.48709999999999998</v>
      </c>
      <c r="BK29">
        <v>30.205100000000002</v>
      </c>
    </row>
    <row r="30" spans="1:63" ht="12.5" x14ac:dyDescent="0.25">
      <c r="A30" s="3" t="s">
        <v>49</v>
      </c>
      <c r="B30" s="3"/>
      <c r="C30" s="3" t="s">
        <v>49</v>
      </c>
      <c r="D30" s="4">
        <v>187</v>
      </c>
      <c r="E30" s="4">
        <v>120</v>
      </c>
      <c r="F30" s="4">
        <f t="shared" si="0"/>
        <v>307</v>
      </c>
      <c r="G30" s="4">
        <v>82318</v>
      </c>
      <c r="H30" s="4">
        <v>51529</v>
      </c>
      <c r="I30" s="4">
        <f t="shared" si="1"/>
        <v>133847</v>
      </c>
      <c r="J30" s="4">
        <v>114175</v>
      </c>
      <c r="K30" s="4">
        <v>60677</v>
      </c>
      <c r="L30" s="4">
        <f t="shared" si="2"/>
        <v>174852</v>
      </c>
      <c r="M30" s="4">
        <v>71861</v>
      </c>
      <c r="N30" s="4">
        <v>63768</v>
      </c>
      <c r="O30" s="4">
        <f t="shared" si="3"/>
        <v>135629</v>
      </c>
      <c r="P30" s="4">
        <v>48851</v>
      </c>
      <c r="Q30" s="4">
        <v>35898</v>
      </c>
      <c r="R30" s="4">
        <f t="shared" si="4"/>
        <v>84749</v>
      </c>
      <c r="S30" s="4">
        <v>107</v>
      </c>
      <c r="T30" s="4">
        <v>96</v>
      </c>
      <c r="U30" s="4">
        <f t="shared" si="5"/>
        <v>203</v>
      </c>
      <c r="V30" s="4">
        <v>96</v>
      </c>
      <c r="W30" s="4">
        <v>48683</v>
      </c>
      <c r="X30" s="4">
        <f t="shared" si="6"/>
        <v>48779</v>
      </c>
      <c r="Y30" s="4">
        <v>106182</v>
      </c>
      <c r="Z30" s="4">
        <v>54428</v>
      </c>
      <c r="AA30" s="4">
        <f t="shared" si="7"/>
        <v>160610</v>
      </c>
      <c r="AB30" s="4">
        <v>64624</v>
      </c>
      <c r="AC30" s="4">
        <v>59363</v>
      </c>
      <c r="AD30" s="4">
        <f t="shared" si="8"/>
        <v>123987</v>
      </c>
      <c r="AE30" s="4">
        <v>41543</v>
      </c>
      <c r="AF30" s="4">
        <v>33712</v>
      </c>
      <c r="AG30" s="4">
        <f t="shared" si="9"/>
        <v>75255</v>
      </c>
      <c r="AH30" s="4">
        <v>122</v>
      </c>
      <c r="AI30" s="4">
        <v>102</v>
      </c>
      <c r="AJ30" s="4">
        <f t="shared" si="10"/>
        <v>224</v>
      </c>
      <c r="AK30" s="4">
        <v>77694</v>
      </c>
      <c r="AL30" s="4">
        <v>81994</v>
      </c>
      <c r="AM30" s="4">
        <f t="shared" si="11"/>
        <v>159688</v>
      </c>
      <c r="AN30" s="4">
        <v>64501</v>
      </c>
      <c r="AO30" s="4">
        <v>59366</v>
      </c>
      <c r="AP30" s="4">
        <f t="shared" si="12"/>
        <v>123867</v>
      </c>
      <c r="AQ30" s="4">
        <v>41980</v>
      </c>
      <c r="AR30" s="4">
        <v>34095</v>
      </c>
      <c r="AS30" s="4">
        <f t="shared" si="13"/>
        <v>76075</v>
      </c>
      <c r="AT30" s="4">
        <v>6624</v>
      </c>
      <c r="AU30" s="4">
        <v>14567</v>
      </c>
      <c r="AV30" s="4">
        <f t="shared" si="14"/>
        <v>21191</v>
      </c>
      <c r="AW30">
        <v>317392</v>
      </c>
      <c r="AX30">
        <v>85788</v>
      </c>
      <c r="AY30">
        <v>21191</v>
      </c>
      <c r="AZ30">
        <v>211992</v>
      </c>
      <c r="BA30">
        <v>63888</v>
      </c>
      <c r="BB30">
        <v>149676</v>
      </c>
      <c r="BC30">
        <f t="shared" si="15"/>
        <v>529384</v>
      </c>
      <c r="BD30">
        <v>2028545</v>
      </c>
      <c r="BE30">
        <v>2792732</v>
      </c>
      <c r="BF30">
        <v>16580</v>
      </c>
      <c r="BG30">
        <v>1.0324866893394147</v>
      </c>
      <c r="BH30">
        <f t="shared" si="16"/>
        <v>2537323.7045654305</v>
      </c>
      <c r="BI30">
        <f t="shared" si="17"/>
        <v>153.03520534170269</v>
      </c>
    </row>
    <row r="31" spans="1:63" ht="12.5" x14ac:dyDescent="0.25">
      <c r="A31" s="3" t="s">
        <v>30</v>
      </c>
      <c r="B31" s="3" t="s">
        <v>54</v>
      </c>
      <c r="C31" s="3" t="s">
        <v>54</v>
      </c>
      <c r="D31" s="4">
        <v>1</v>
      </c>
      <c r="E31" s="4">
        <v>1</v>
      </c>
      <c r="F31" s="4">
        <f t="shared" si="0"/>
        <v>2</v>
      </c>
      <c r="G31" s="4">
        <v>3785</v>
      </c>
      <c r="H31" s="4">
        <v>3700</v>
      </c>
      <c r="I31" s="4">
        <f t="shared" si="1"/>
        <v>7485</v>
      </c>
      <c r="J31" s="4">
        <v>5362</v>
      </c>
      <c r="K31" s="4">
        <v>3778</v>
      </c>
      <c r="L31" s="4">
        <f t="shared" si="2"/>
        <v>9140</v>
      </c>
      <c r="M31" s="4">
        <v>1066</v>
      </c>
      <c r="N31" s="4">
        <v>1021</v>
      </c>
      <c r="O31" s="4">
        <f t="shared" si="3"/>
        <v>2087</v>
      </c>
      <c r="P31" s="4">
        <v>1426</v>
      </c>
      <c r="Q31" s="4">
        <v>1281</v>
      </c>
      <c r="R31" s="4">
        <f t="shared" si="4"/>
        <v>2707</v>
      </c>
      <c r="S31" s="4">
        <v>1</v>
      </c>
      <c r="T31" s="4">
        <v>1</v>
      </c>
      <c r="U31" s="4">
        <f t="shared" si="5"/>
        <v>2</v>
      </c>
      <c r="V31" s="4">
        <v>1</v>
      </c>
      <c r="W31" s="4">
        <v>3640</v>
      </c>
      <c r="X31" s="4">
        <f t="shared" si="6"/>
        <v>3641</v>
      </c>
      <c r="Y31" s="4">
        <v>5060</v>
      </c>
      <c r="Z31" s="4">
        <v>3481</v>
      </c>
      <c r="AA31" s="4">
        <f t="shared" si="7"/>
        <v>8541</v>
      </c>
      <c r="AB31" s="4">
        <v>1037</v>
      </c>
      <c r="AC31" s="4">
        <v>996</v>
      </c>
      <c r="AD31" s="4">
        <f t="shared" si="8"/>
        <v>2033</v>
      </c>
      <c r="AE31" s="4">
        <v>1396</v>
      </c>
      <c r="AF31" s="4">
        <v>1251</v>
      </c>
      <c r="AG31" s="4">
        <f t="shared" si="9"/>
        <v>2647</v>
      </c>
      <c r="AH31" s="4">
        <v>1</v>
      </c>
      <c r="AI31" s="4">
        <v>1</v>
      </c>
      <c r="AJ31" s="4">
        <f t="shared" si="10"/>
        <v>2</v>
      </c>
      <c r="AK31" s="4">
        <v>3648</v>
      </c>
      <c r="AL31" s="4">
        <v>3600</v>
      </c>
      <c r="AM31" s="4">
        <f t="shared" si="11"/>
        <v>7248</v>
      </c>
      <c r="AN31" s="4">
        <v>1025</v>
      </c>
      <c r="AO31" s="4">
        <v>988</v>
      </c>
      <c r="AP31" s="4">
        <f t="shared" si="12"/>
        <v>2013</v>
      </c>
      <c r="AQ31" s="4">
        <v>1374</v>
      </c>
      <c r="AR31" s="4">
        <v>1232</v>
      </c>
      <c r="AS31" s="4">
        <f t="shared" si="13"/>
        <v>2606</v>
      </c>
      <c r="AT31" s="4">
        <v>59</v>
      </c>
      <c r="AU31" s="4">
        <v>172</v>
      </c>
      <c r="AV31" s="4">
        <f t="shared" si="14"/>
        <v>231</v>
      </c>
      <c r="AW31">
        <v>11640</v>
      </c>
      <c r="AX31">
        <v>1248</v>
      </c>
      <c r="AY31">
        <v>231</v>
      </c>
      <c r="AZ31">
        <v>9781</v>
      </c>
      <c r="BA31">
        <v>1022</v>
      </c>
      <c r="BB31">
        <v>2270</v>
      </c>
      <c r="BC31">
        <f t="shared" si="15"/>
        <v>21421</v>
      </c>
      <c r="BD31">
        <v>234443</v>
      </c>
      <c r="BE31">
        <v>283392</v>
      </c>
      <c r="BF31">
        <v>845</v>
      </c>
      <c r="BG31">
        <v>1.0191427788130409</v>
      </c>
      <c r="BH31">
        <f t="shared" si="16"/>
        <v>267721.03257260966</v>
      </c>
      <c r="BI31">
        <f t="shared" si="17"/>
        <v>316.82962434628365</v>
      </c>
      <c r="BJ31">
        <v>0.48749999999999999</v>
      </c>
      <c r="BK31">
        <v>30.1127</v>
      </c>
    </row>
    <row r="32" spans="1:63" ht="12.5" x14ac:dyDescent="0.25">
      <c r="A32" s="3" t="s">
        <v>34</v>
      </c>
      <c r="B32" s="3" t="s">
        <v>55</v>
      </c>
      <c r="C32" s="3" t="s">
        <v>55</v>
      </c>
      <c r="D32" s="4">
        <v>37</v>
      </c>
      <c r="E32" s="4">
        <v>23</v>
      </c>
      <c r="F32" s="4">
        <f t="shared" si="0"/>
        <v>60</v>
      </c>
      <c r="G32" s="4">
        <v>26108</v>
      </c>
      <c r="H32" s="4">
        <v>15751</v>
      </c>
      <c r="I32" s="4">
        <f t="shared" si="1"/>
        <v>41859</v>
      </c>
      <c r="J32" s="4">
        <v>43824</v>
      </c>
      <c r="K32" s="4">
        <v>19375</v>
      </c>
      <c r="L32" s="4">
        <f t="shared" si="2"/>
        <v>63199</v>
      </c>
      <c r="M32" s="4">
        <v>24129</v>
      </c>
      <c r="N32" s="4">
        <v>22636</v>
      </c>
      <c r="O32" s="4">
        <f t="shared" si="3"/>
        <v>46765</v>
      </c>
      <c r="P32" s="4">
        <v>16144</v>
      </c>
      <c r="Q32" s="4">
        <v>12730</v>
      </c>
      <c r="R32" s="4">
        <f t="shared" si="4"/>
        <v>28874</v>
      </c>
      <c r="S32" s="4">
        <v>31</v>
      </c>
      <c r="T32" s="4">
        <v>19</v>
      </c>
      <c r="U32" s="4">
        <f t="shared" si="5"/>
        <v>50</v>
      </c>
      <c r="V32" s="4">
        <v>19</v>
      </c>
      <c r="W32" s="4">
        <v>15670</v>
      </c>
      <c r="X32" s="4">
        <f t="shared" si="6"/>
        <v>15689</v>
      </c>
      <c r="Y32" s="4">
        <v>42438</v>
      </c>
      <c r="Z32" s="4">
        <v>19190</v>
      </c>
      <c r="AA32" s="4">
        <f t="shared" si="7"/>
        <v>61628</v>
      </c>
      <c r="AB32" s="4">
        <v>23935</v>
      </c>
      <c r="AC32" s="4">
        <v>22395</v>
      </c>
      <c r="AD32" s="4">
        <f t="shared" si="8"/>
        <v>46330</v>
      </c>
      <c r="AE32" s="4">
        <v>16159</v>
      </c>
      <c r="AF32" s="4">
        <v>12690</v>
      </c>
      <c r="AG32" s="4">
        <f t="shared" si="9"/>
        <v>28849</v>
      </c>
      <c r="AH32" s="4">
        <v>31</v>
      </c>
      <c r="AI32" s="4">
        <v>19</v>
      </c>
      <c r="AJ32" s="4">
        <f t="shared" si="10"/>
        <v>50</v>
      </c>
      <c r="AK32" s="4">
        <v>25602</v>
      </c>
      <c r="AL32" s="4">
        <v>15503</v>
      </c>
      <c r="AM32" s="4">
        <f t="shared" si="11"/>
        <v>41105</v>
      </c>
      <c r="AN32" s="4">
        <v>23915</v>
      </c>
      <c r="AO32" s="4">
        <v>22268</v>
      </c>
      <c r="AP32" s="4">
        <f t="shared" si="12"/>
        <v>46183</v>
      </c>
      <c r="AQ32" s="4">
        <v>16115</v>
      </c>
      <c r="AR32" s="4">
        <v>12642</v>
      </c>
      <c r="AS32" s="4">
        <f t="shared" si="13"/>
        <v>28757</v>
      </c>
      <c r="AT32" s="4">
        <v>1175</v>
      </c>
      <c r="AU32" s="4">
        <v>2051</v>
      </c>
      <c r="AV32" s="4">
        <f t="shared" si="14"/>
        <v>3226</v>
      </c>
      <c r="AW32">
        <v>110242</v>
      </c>
      <c r="AX32">
        <v>33326</v>
      </c>
      <c r="AY32">
        <v>3226</v>
      </c>
      <c r="AZ32">
        <v>70515</v>
      </c>
      <c r="BA32">
        <v>22659</v>
      </c>
      <c r="BB32">
        <v>55985</v>
      </c>
      <c r="BC32">
        <f t="shared" si="15"/>
        <v>180757</v>
      </c>
      <c r="BD32">
        <v>323662</v>
      </c>
      <c r="BE32">
        <v>412671</v>
      </c>
      <c r="BF32">
        <v>729</v>
      </c>
      <c r="BG32">
        <v>1.0245926207247671</v>
      </c>
      <c r="BH32">
        <f t="shared" si="16"/>
        <v>383663.31884225528</v>
      </c>
      <c r="BI32">
        <f t="shared" si="17"/>
        <v>526.28713147085773</v>
      </c>
      <c r="BJ32">
        <v>0.40450000000000003</v>
      </c>
      <c r="BK32">
        <v>34.019599999999997</v>
      </c>
    </row>
    <row r="33" spans="1:63" ht="12.5" x14ac:dyDescent="0.25">
      <c r="A33" s="3" t="s">
        <v>38</v>
      </c>
      <c r="B33" s="3"/>
      <c r="C33" s="3" t="s">
        <v>38</v>
      </c>
      <c r="D33" s="4">
        <v>550</v>
      </c>
      <c r="E33" s="4">
        <v>344</v>
      </c>
      <c r="F33" s="4">
        <f t="shared" si="0"/>
        <v>894</v>
      </c>
      <c r="G33" s="4">
        <v>226136</v>
      </c>
      <c r="H33" s="4">
        <v>125602</v>
      </c>
      <c r="I33" s="4">
        <f t="shared" si="1"/>
        <v>351738</v>
      </c>
      <c r="J33" s="4">
        <v>414857</v>
      </c>
      <c r="K33" s="4">
        <v>193383</v>
      </c>
      <c r="L33" s="4">
        <f t="shared" si="2"/>
        <v>608240</v>
      </c>
      <c r="M33" s="4">
        <v>245207</v>
      </c>
      <c r="N33" s="4">
        <v>214054</v>
      </c>
      <c r="O33" s="4">
        <f t="shared" si="3"/>
        <v>459261</v>
      </c>
      <c r="P33" s="4">
        <v>152472</v>
      </c>
      <c r="Q33" s="4">
        <v>116145</v>
      </c>
      <c r="R33" s="4">
        <f t="shared" si="4"/>
        <v>268617</v>
      </c>
      <c r="S33" s="4">
        <v>502</v>
      </c>
      <c r="T33" s="4">
        <v>294</v>
      </c>
      <c r="U33" s="4">
        <f t="shared" si="5"/>
        <v>796</v>
      </c>
      <c r="V33" s="4">
        <v>294</v>
      </c>
      <c r="W33" s="4">
        <v>122312</v>
      </c>
      <c r="X33" s="4">
        <f t="shared" si="6"/>
        <v>122606</v>
      </c>
      <c r="Y33" s="4">
        <v>402648</v>
      </c>
      <c r="Z33" s="4">
        <v>185745</v>
      </c>
      <c r="AA33" s="4">
        <f t="shared" si="7"/>
        <v>588393</v>
      </c>
      <c r="AB33" s="4">
        <v>239260</v>
      </c>
      <c r="AC33" s="4">
        <v>209133</v>
      </c>
      <c r="AD33" s="4">
        <f t="shared" si="8"/>
        <v>448393</v>
      </c>
      <c r="AE33" s="4">
        <v>149330</v>
      </c>
      <c r="AF33" s="4">
        <v>113151</v>
      </c>
      <c r="AG33" s="4">
        <f t="shared" si="9"/>
        <v>262481</v>
      </c>
      <c r="AH33" s="4">
        <v>496</v>
      </c>
      <c r="AI33" s="4">
        <v>290</v>
      </c>
      <c r="AJ33" s="4">
        <f t="shared" si="10"/>
        <v>786</v>
      </c>
      <c r="AK33" s="4">
        <v>218995</v>
      </c>
      <c r="AL33" s="4">
        <v>120774</v>
      </c>
      <c r="AM33" s="4">
        <f t="shared" si="11"/>
        <v>339769</v>
      </c>
      <c r="AN33" s="4">
        <v>236412</v>
      </c>
      <c r="AO33" s="4">
        <v>206510</v>
      </c>
      <c r="AP33" s="4">
        <f t="shared" si="12"/>
        <v>442922</v>
      </c>
      <c r="AQ33" s="4">
        <v>147459</v>
      </c>
      <c r="AR33" s="4">
        <v>111730</v>
      </c>
      <c r="AS33" s="4">
        <f t="shared" si="13"/>
        <v>259189</v>
      </c>
      <c r="AT33" s="4">
        <v>22073</v>
      </c>
      <c r="AU33" s="4">
        <v>43619</v>
      </c>
      <c r="AV33" s="4">
        <f t="shared" si="14"/>
        <v>65692</v>
      </c>
      <c r="AW33">
        <v>1039222</v>
      </c>
      <c r="AX33">
        <v>270280</v>
      </c>
      <c r="AY33">
        <v>65692</v>
      </c>
      <c r="AZ33">
        <v>649528</v>
      </c>
      <c r="BA33">
        <v>214398</v>
      </c>
      <c r="BB33">
        <v>484678</v>
      </c>
      <c r="BC33">
        <f t="shared" si="15"/>
        <v>1688750</v>
      </c>
      <c r="BD33">
        <v>3583196</v>
      </c>
      <c r="BE33">
        <v>4363295</v>
      </c>
      <c r="BF33">
        <v>9443</v>
      </c>
      <c r="BG33">
        <v>1.0198925071842591</v>
      </c>
      <c r="BH33">
        <f t="shared" si="16"/>
        <v>4112930.5186355887</v>
      </c>
      <c r="BI33">
        <f t="shared" si="17"/>
        <v>435.55337484227351</v>
      </c>
    </row>
    <row r="34" spans="1:63" ht="12.5" x14ac:dyDescent="0.25">
      <c r="A34" s="3" t="s">
        <v>34</v>
      </c>
      <c r="B34" s="3" t="s">
        <v>56</v>
      </c>
      <c r="C34" s="3" t="s">
        <v>56</v>
      </c>
      <c r="D34" s="4">
        <v>11</v>
      </c>
      <c r="E34" s="4">
        <v>8</v>
      </c>
      <c r="F34" s="4">
        <f t="shared" si="0"/>
        <v>19</v>
      </c>
      <c r="G34" s="4">
        <v>15273</v>
      </c>
      <c r="H34" s="4">
        <v>8170</v>
      </c>
      <c r="I34" s="4">
        <f t="shared" si="1"/>
        <v>23443</v>
      </c>
      <c r="J34" s="4">
        <v>23395</v>
      </c>
      <c r="K34" s="4">
        <v>8194</v>
      </c>
      <c r="L34" s="4">
        <f t="shared" si="2"/>
        <v>31589</v>
      </c>
      <c r="M34" s="4">
        <v>18624</v>
      </c>
      <c r="N34" s="4">
        <v>16937</v>
      </c>
      <c r="O34" s="4">
        <f t="shared" si="3"/>
        <v>35561</v>
      </c>
      <c r="P34" s="4">
        <v>13478</v>
      </c>
      <c r="Q34" s="4">
        <v>10801</v>
      </c>
      <c r="R34" s="4">
        <f t="shared" si="4"/>
        <v>24279</v>
      </c>
      <c r="S34" s="4">
        <v>7</v>
      </c>
      <c r="T34" s="4">
        <v>5</v>
      </c>
      <c r="U34" s="4">
        <f t="shared" si="5"/>
        <v>12</v>
      </c>
      <c r="V34" s="4">
        <v>5</v>
      </c>
      <c r="W34" s="4">
        <v>7719</v>
      </c>
      <c r="X34" s="4">
        <f t="shared" si="6"/>
        <v>7724</v>
      </c>
      <c r="Y34" s="4">
        <v>20967</v>
      </c>
      <c r="Z34" s="4">
        <v>7443</v>
      </c>
      <c r="AA34" s="4">
        <f t="shared" si="7"/>
        <v>28410</v>
      </c>
      <c r="AB34" s="4">
        <v>17197</v>
      </c>
      <c r="AC34" s="4">
        <v>15568</v>
      </c>
      <c r="AD34" s="4">
        <f t="shared" si="8"/>
        <v>32765</v>
      </c>
      <c r="AE34" s="4">
        <v>12688</v>
      </c>
      <c r="AF34" s="4">
        <v>10430</v>
      </c>
      <c r="AG34" s="4">
        <f t="shared" si="9"/>
        <v>23118</v>
      </c>
      <c r="AH34" s="4">
        <v>8</v>
      </c>
      <c r="AI34" s="4">
        <v>6</v>
      </c>
      <c r="AJ34" s="4">
        <f t="shared" si="10"/>
        <v>14</v>
      </c>
      <c r="AK34" s="4">
        <v>14080</v>
      </c>
      <c r="AL34" s="4">
        <v>7690</v>
      </c>
      <c r="AM34" s="4">
        <f t="shared" si="11"/>
        <v>21770</v>
      </c>
      <c r="AN34" s="4">
        <v>16987</v>
      </c>
      <c r="AO34" s="4">
        <v>15517</v>
      </c>
      <c r="AP34" s="4">
        <f t="shared" si="12"/>
        <v>32504</v>
      </c>
      <c r="AQ34" s="4">
        <v>12793</v>
      </c>
      <c r="AR34" s="4">
        <v>10428</v>
      </c>
      <c r="AS34" s="4">
        <f t="shared" si="13"/>
        <v>23221</v>
      </c>
      <c r="AT34" s="4">
        <v>578</v>
      </c>
      <c r="AU34" s="4">
        <v>1206</v>
      </c>
      <c r="AV34" s="4">
        <f t="shared" si="14"/>
        <v>1784</v>
      </c>
      <c r="AW34">
        <v>70781</v>
      </c>
      <c r="AX34">
        <v>6044</v>
      </c>
      <c r="AY34">
        <v>1784</v>
      </c>
      <c r="AZ34">
        <v>44110</v>
      </c>
      <c r="BA34">
        <v>16945</v>
      </c>
      <c r="BB34">
        <v>22989</v>
      </c>
      <c r="BC34">
        <f t="shared" si="15"/>
        <v>114891</v>
      </c>
      <c r="BD34">
        <v>244153</v>
      </c>
      <c r="BE34">
        <v>312771</v>
      </c>
      <c r="BF34">
        <v>655</v>
      </c>
      <c r="BG34">
        <v>1.0250768870585252</v>
      </c>
      <c r="BH34">
        <f t="shared" si="16"/>
        <v>290373.61713898252</v>
      </c>
      <c r="BI34">
        <f t="shared" si="17"/>
        <v>443.31849944882828</v>
      </c>
    </row>
    <row r="35" spans="1:63" ht="12.5" x14ac:dyDescent="0.25">
      <c r="A35" s="3" t="s">
        <v>45</v>
      </c>
      <c r="B35" s="3" t="s">
        <v>57</v>
      </c>
      <c r="C35" s="3" t="s">
        <v>57</v>
      </c>
      <c r="D35" s="4">
        <v>0</v>
      </c>
      <c r="E35" s="4">
        <v>4</v>
      </c>
      <c r="F35" s="4">
        <f t="shared" si="0"/>
        <v>4</v>
      </c>
      <c r="G35" s="4">
        <v>5122</v>
      </c>
      <c r="H35" s="4">
        <v>4810</v>
      </c>
      <c r="I35" s="4">
        <f t="shared" si="1"/>
        <v>9932</v>
      </c>
      <c r="J35" s="4">
        <v>5936</v>
      </c>
      <c r="K35" s="4">
        <v>3672</v>
      </c>
      <c r="L35" s="4">
        <f t="shared" si="2"/>
        <v>9608</v>
      </c>
      <c r="M35" s="4">
        <v>2391</v>
      </c>
      <c r="N35" s="4">
        <v>2220</v>
      </c>
      <c r="O35" s="4">
        <f t="shared" si="3"/>
        <v>4611</v>
      </c>
      <c r="P35" s="4">
        <v>2420</v>
      </c>
      <c r="Q35" s="4">
        <v>2441</v>
      </c>
      <c r="R35" s="4">
        <f t="shared" si="4"/>
        <v>4861</v>
      </c>
      <c r="S35" s="4">
        <v>0</v>
      </c>
      <c r="T35" s="4">
        <v>2</v>
      </c>
      <c r="U35" s="4">
        <f t="shared" si="5"/>
        <v>2</v>
      </c>
      <c r="V35" s="4">
        <v>2</v>
      </c>
      <c r="W35" s="4">
        <v>4491</v>
      </c>
      <c r="X35" s="4">
        <f t="shared" si="6"/>
        <v>4493</v>
      </c>
      <c r="Y35" s="4">
        <v>5220</v>
      </c>
      <c r="Z35" s="4">
        <v>3323</v>
      </c>
      <c r="AA35" s="4">
        <f t="shared" si="7"/>
        <v>8543</v>
      </c>
      <c r="AB35" s="4">
        <v>2121</v>
      </c>
      <c r="AC35" s="4">
        <v>1963</v>
      </c>
      <c r="AD35" s="4">
        <f t="shared" si="8"/>
        <v>4084</v>
      </c>
      <c r="AE35" s="4">
        <v>2208</v>
      </c>
      <c r="AF35" s="4">
        <v>2262</v>
      </c>
      <c r="AG35" s="4">
        <f t="shared" si="9"/>
        <v>4470</v>
      </c>
      <c r="AH35" s="4">
        <v>0</v>
      </c>
      <c r="AI35" s="4">
        <v>2</v>
      </c>
      <c r="AJ35" s="4">
        <f t="shared" si="10"/>
        <v>2</v>
      </c>
      <c r="AK35" s="4">
        <v>4526</v>
      </c>
      <c r="AL35" s="4">
        <v>4399</v>
      </c>
      <c r="AM35" s="4">
        <f t="shared" si="11"/>
        <v>8925</v>
      </c>
      <c r="AN35" s="4">
        <v>2091</v>
      </c>
      <c r="AO35" s="4">
        <v>1933</v>
      </c>
      <c r="AP35" s="4">
        <f t="shared" si="12"/>
        <v>4024</v>
      </c>
      <c r="AQ35" s="4">
        <v>2157</v>
      </c>
      <c r="AR35" s="4">
        <v>2216</v>
      </c>
      <c r="AS35" s="4">
        <f t="shared" si="13"/>
        <v>4373</v>
      </c>
      <c r="AT35" s="4">
        <v>101</v>
      </c>
      <c r="AU35" s="4">
        <v>367</v>
      </c>
      <c r="AV35" s="4">
        <f t="shared" si="14"/>
        <v>468</v>
      </c>
      <c r="AW35">
        <v>15869</v>
      </c>
      <c r="AX35">
        <v>3586</v>
      </c>
      <c r="AY35">
        <v>468</v>
      </c>
      <c r="AZ35">
        <v>13147</v>
      </c>
      <c r="BA35">
        <v>2224</v>
      </c>
      <c r="BB35">
        <v>5810</v>
      </c>
      <c r="BC35">
        <f t="shared" si="15"/>
        <v>29016</v>
      </c>
      <c r="BD35">
        <v>10084</v>
      </c>
      <c r="BE35">
        <v>146516</v>
      </c>
      <c r="BF35">
        <v>405</v>
      </c>
      <c r="BG35">
        <v>1.3068484336154578</v>
      </c>
      <c r="BH35">
        <f t="shared" si="16"/>
        <v>65646.169323076814</v>
      </c>
      <c r="BI35">
        <f t="shared" si="17"/>
        <v>162.08930697056005</v>
      </c>
      <c r="BJ35">
        <v>0.17419999999999999</v>
      </c>
      <c r="BK35">
        <v>32.106499999999997</v>
      </c>
    </row>
    <row r="36" spans="1:63" ht="12.5" x14ac:dyDescent="0.25">
      <c r="A36" s="3" t="s">
        <v>34</v>
      </c>
      <c r="B36" s="3" t="s">
        <v>58</v>
      </c>
      <c r="C36" s="3" t="s">
        <v>58</v>
      </c>
      <c r="D36" s="4">
        <v>26</v>
      </c>
      <c r="E36" s="4">
        <v>27</v>
      </c>
      <c r="F36" s="4">
        <f t="shared" si="0"/>
        <v>53</v>
      </c>
      <c r="G36" s="4">
        <v>10547</v>
      </c>
      <c r="H36" s="4">
        <v>4945</v>
      </c>
      <c r="I36" s="4">
        <f t="shared" si="1"/>
        <v>15492</v>
      </c>
      <c r="J36" s="4">
        <v>14872</v>
      </c>
      <c r="K36" s="4">
        <v>4859</v>
      </c>
      <c r="L36" s="4">
        <f t="shared" si="2"/>
        <v>19731</v>
      </c>
      <c r="M36" s="4">
        <v>9502</v>
      </c>
      <c r="N36" s="4">
        <v>8436</v>
      </c>
      <c r="O36" s="4">
        <f t="shared" si="3"/>
        <v>17938</v>
      </c>
      <c r="P36" s="4">
        <v>8377</v>
      </c>
      <c r="Q36" s="4">
        <v>6177</v>
      </c>
      <c r="R36" s="4">
        <f t="shared" si="4"/>
        <v>14554</v>
      </c>
      <c r="S36" s="4">
        <v>26</v>
      </c>
      <c r="T36" s="4">
        <v>27</v>
      </c>
      <c r="U36" s="4">
        <f t="shared" si="5"/>
        <v>53</v>
      </c>
      <c r="V36" s="4">
        <v>27</v>
      </c>
      <c r="W36" s="4">
        <v>4931</v>
      </c>
      <c r="X36" s="4">
        <f t="shared" si="6"/>
        <v>4958</v>
      </c>
      <c r="Y36" s="4">
        <v>14782</v>
      </c>
      <c r="Z36" s="4">
        <v>4839</v>
      </c>
      <c r="AA36" s="4">
        <f t="shared" si="7"/>
        <v>19621</v>
      </c>
      <c r="AB36" s="4">
        <v>9486</v>
      </c>
      <c r="AC36" s="4">
        <v>8408</v>
      </c>
      <c r="AD36" s="4">
        <f t="shared" si="8"/>
        <v>17894</v>
      </c>
      <c r="AE36" s="4">
        <v>8362</v>
      </c>
      <c r="AF36" s="4">
        <v>6165</v>
      </c>
      <c r="AG36" s="4">
        <f t="shared" si="9"/>
        <v>14527</v>
      </c>
      <c r="AH36" s="4">
        <v>25</v>
      </c>
      <c r="AI36" s="4">
        <v>27</v>
      </c>
      <c r="AJ36" s="4">
        <f t="shared" si="10"/>
        <v>52</v>
      </c>
      <c r="AK36" s="4">
        <v>10088</v>
      </c>
      <c r="AL36" s="4">
        <v>4432</v>
      </c>
      <c r="AM36" s="4">
        <f t="shared" si="11"/>
        <v>14520</v>
      </c>
      <c r="AN36" s="4">
        <v>9103</v>
      </c>
      <c r="AO36" s="4">
        <v>8134</v>
      </c>
      <c r="AP36" s="4">
        <f t="shared" si="12"/>
        <v>17237</v>
      </c>
      <c r="AQ36" s="4">
        <v>7668</v>
      </c>
      <c r="AR36" s="4">
        <v>5574</v>
      </c>
      <c r="AS36" s="4">
        <f t="shared" si="13"/>
        <v>13242</v>
      </c>
      <c r="AT36" s="4">
        <v>275</v>
      </c>
      <c r="AU36" s="4">
        <v>768</v>
      </c>
      <c r="AV36" s="4">
        <f t="shared" si="14"/>
        <v>1043</v>
      </c>
      <c r="AW36">
        <v>43324</v>
      </c>
      <c r="AX36">
        <v>4978</v>
      </c>
      <c r="AY36">
        <v>1043</v>
      </c>
      <c r="AZ36">
        <v>24444</v>
      </c>
      <c r="BA36">
        <v>8463</v>
      </c>
      <c r="BB36">
        <v>13441</v>
      </c>
      <c r="BC36">
        <f t="shared" si="15"/>
        <v>67768</v>
      </c>
      <c r="BD36">
        <v>111762</v>
      </c>
      <c r="BE36">
        <v>171433</v>
      </c>
      <c r="BF36">
        <v>236</v>
      </c>
      <c r="BG36">
        <v>1.0437104361131408</v>
      </c>
      <c r="BH36">
        <f t="shared" si="16"/>
        <v>150783.68301300606</v>
      </c>
      <c r="BI36">
        <f t="shared" si="17"/>
        <v>638.91391107205959</v>
      </c>
      <c r="BJ36">
        <v>1.2393000000000001</v>
      </c>
      <c r="BK36">
        <v>33.83</v>
      </c>
    </row>
    <row r="37" spans="1:63" ht="12.5" x14ac:dyDescent="0.25">
      <c r="A37" s="3" t="s">
        <v>42</v>
      </c>
      <c r="B37" s="3" t="s">
        <v>59</v>
      </c>
      <c r="C37" s="3" t="s">
        <v>59</v>
      </c>
      <c r="D37" s="4">
        <v>1</v>
      </c>
      <c r="E37" s="4">
        <v>2</v>
      </c>
      <c r="F37" s="4">
        <f t="shared" si="0"/>
        <v>3</v>
      </c>
      <c r="G37" s="4">
        <v>2844</v>
      </c>
      <c r="H37" s="4">
        <v>1663</v>
      </c>
      <c r="I37" s="4">
        <f t="shared" si="1"/>
        <v>4507</v>
      </c>
      <c r="J37" s="4">
        <v>5993</v>
      </c>
      <c r="K37" s="4">
        <v>3253</v>
      </c>
      <c r="L37" s="4">
        <f t="shared" si="2"/>
        <v>9246</v>
      </c>
      <c r="M37" s="4">
        <v>3456</v>
      </c>
      <c r="N37" s="4">
        <v>3054</v>
      </c>
      <c r="O37" s="4">
        <f t="shared" si="3"/>
        <v>6510</v>
      </c>
      <c r="P37" s="4">
        <v>1885</v>
      </c>
      <c r="Q37" s="4">
        <v>1532</v>
      </c>
      <c r="R37" s="4">
        <f t="shared" si="4"/>
        <v>3417</v>
      </c>
      <c r="S37" s="4">
        <v>1</v>
      </c>
      <c r="T37" s="4">
        <v>2</v>
      </c>
      <c r="U37" s="4">
        <f t="shared" si="5"/>
        <v>3</v>
      </c>
      <c r="V37" s="4">
        <v>2</v>
      </c>
      <c r="W37" s="4">
        <v>1637</v>
      </c>
      <c r="X37" s="4">
        <f t="shared" si="6"/>
        <v>1639</v>
      </c>
      <c r="Y37" s="4">
        <v>5820</v>
      </c>
      <c r="Z37" s="4">
        <v>3161</v>
      </c>
      <c r="AA37" s="4">
        <f t="shared" si="7"/>
        <v>8981</v>
      </c>
      <c r="AB37" s="4">
        <v>3360</v>
      </c>
      <c r="AC37" s="4">
        <v>2941</v>
      </c>
      <c r="AD37" s="4">
        <f t="shared" si="8"/>
        <v>6301</v>
      </c>
      <c r="AE37" s="4">
        <v>1855</v>
      </c>
      <c r="AF37" s="4">
        <v>1513</v>
      </c>
      <c r="AG37" s="4">
        <f t="shared" si="9"/>
        <v>3368</v>
      </c>
      <c r="AH37" s="4">
        <v>1</v>
      </c>
      <c r="AI37" s="4">
        <v>2</v>
      </c>
      <c r="AJ37" s="4">
        <f t="shared" si="10"/>
        <v>3</v>
      </c>
      <c r="AK37" s="4">
        <v>2819</v>
      </c>
      <c r="AL37" s="4">
        <v>1646</v>
      </c>
      <c r="AM37" s="4">
        <f t="shared" si="11"/>
        <v>4465</v>
      </c>
      <c r="AN37" s="4">
        <v>3393</v>
      </c>
      <c r="AO37" s="4">
        <v>2994</v>
      </c>
      <c r="AP37" s="4">
        <f t="shared" si="12"/>
        <v>6387</v>
      </c>
      <c r="AQ37" s="4">
        <v>1867</v>
      </c>
      <c r="AR37" s="4">
        <v>1510</v>
      </c>
      <c r="AS37" s="4">
        <f t="shared" si="13"/>
        <v>3377</v>
      </c>
      <c r="AT37" s="4">
        <v>226</v>
      </c>
      <c r="AU37" s="4">
        <v>455</v>
      </c>
      <c r="AV37" s="4">
        <f t="shared" si="14"/>
        <v>681</v>
      </c>
      <c r="AW37">
        <v>14179</v>
      </c>
      <c r="AX37">
        <v>3678</v>
      </c>
      <c r="AY37">
        <v>681</v>
      </c>
      <c r="AZ37">
        <v>9504</v>
      </c>
      <c r="BA37">
        <v>3056</v>
      </c>
      <c r="BB37">
        <v>6734</v>
      </c>
      <c r="BC37">
        <f t="shared" si="15"/>
        <v>23683</v>
      </c>
      <c r="BD37">
        <v>8989</v>
      </c>
      <c r="BE37">
        <v>110832</v>
      </c>
      <c r="BF37">
        <v>296</v>
      </c>
      <c r="BG37">
        <v>1.2855689633265399</v>
      </c>
      <c r="BH37">
        <f t="shared" si="16"/>
        <v>52164.978573419554</v>
      </c>
      <c r="BI37">
        <f t="shared" si="17"/>
        <v>176.23303572101202</v>
      </c>
      <c r="BJ37">
        <v>0.3765</v>
      </c>
      <c r="BK37">
        <v>33.258800000000001</v>
      </c>
    </row>
    <row r="38" spans="1:63" ht="12.5" x14ac:dyDescent="0.25">
      <c r="A38" s="3" t="s">
        <v>38</v>
      </c>
      <c r="B38" s="3" t="s">
        <v>60</v>
      </c>
      <c r="C38" s="3" t="s">
        <v>60</v>
      </c>
      <c r="D38" s="4">
        <v>57</v>
      </c>
      <c r="E38" s="4">
        <v>49</v>
      </c>
      <c r="F38" s="4">
        <f t="shared" si="0"/>
        <v>106</v>
      </c>
      <c r="G38" s="4">
        <v>8446</v>
      </c>
      <c r="H38" s="4">
        <v>4311</v>
      </c>
      <c r="I38" s="4">
        <f t="shared" si="1"/>
        <v>12757</v>
      </c>
      <c r="J38" s="4">
        <v>14990</v>
      </c>
      <c r="K38" s="4">
        <v>6982</v>
      </c>
      <c r="L38" s="4">
        <f t="shared" si="2"/>
        <v>21972</v>
      </c>
      <c r="M38" s="4">
        <v>12751</v>
      </c>
      <c r="N38" s="4">
        <v>12098</v>
      </c>
      <c r="O38" s="4">
        <f t="shared" si="3"/>
        <v>24849</v>
      </c>
      <c r="P38" s="4">
        <v>5733</v>
      </c>
      <c r="Q38" s="4">
        <v>4484</v>
      </c>
      <c r="R38" s="4">
        <f t="shared" si="4"/>
        <v>10217</v>
      </c>
      <c r="S38" s="4">
        <v>57</v>
      </c>
      <c r="T38" s="4">
        <v>49</v>
      </c>
      <c r="U38" s="4">
        <f t="shared" si="5"/>
        <v>106</v>
      </c>
      <c r="V38" s="4">
        <v>49</v>
      </c>
      <c r="W38" s="4">
        <v>4314</v>
      </c>
      <c r="X38" s="4">
        <f t="shared" si="6"/>
        <v>4363</v>
      </c>
      <c r="Y38" s="4">
        <v>15233</v>
      </c>
      <c r="Z38" s="4">
        <v>6981</v>
      </c>
      <c r="AA38" s="4">
        <f t="shared" si="7"/>
        <v>22214</v>
      </c>
      <c r="AB38" s="4">
        <v>12749</v>
      </c>
      <c r="AC38" s="4">
        <v>12099</v>
      </c>
      <c r="AD38" s="4">
        <f t="shared" si="8"/>
        <v>24848</v>
      </c>
      <c r="AE38" s="4">
        <v>5733</v>
      </c>
      <c r="AF38" s="4">
        <v>4484</v>
      </c>
      <c r="AG38" s="4">
        <f t="shared" si="9"/>
        <v>10217</v>
      </c>
      <c r="AH38" s="4">
        <v>57</v>
      </c>
      <c r="AI38" s="4">
        <v>49</v>
      </c>
      <c r="AJ38" s="4">
        <f t="shared" si="10"/>
        <v>106</v>
      </c>
      <c r="AK38" s="4">
        <v>8445</v>
      </c>
      <c r="AL38" s="4">
        <v>4311</v>
      </c>
      <c r="AM38" s="4">
        <f t="shared" si="11"/>
        <v>12756</v>
      </c>
      <c r="AN38" s="4">
        <v>12751</v>
      </c>
      <c r="AO38" s="4">
        <v>12090</v>
      </c>
      <c r="AP38" s="4">
        <f t="shared" si="12"/>
        <v>24841</v>
      </c>
      <c r="AQ38" s="4">
        <v>5733</v>
      </c>
      <c r="AR38" s="4">
        <v>4484</v>
      </c>
      <c r="AS38" s="4">
        <f t="shared" si="13"/>
        <v>10217</v>
      </c>
      <c r="AT38" s="4">
        <v>2784</v>
      </c>
      <c r="AU38" s="4">
        <v>4775</v>
      </c>
      <c r="AV38" s="4">
        <f t="shared" si="14"/>
        <v>7559</v>
      </c>
      <c r="AW38">
        <v>41977</v>
      </c>
      <c r="AX38">
        <v>21103</v>
      </c>
      <c r="AY38">
        <v>7559</v>
      </c>
      <c r="AZ38">
        <v>27924</v>
      </c>
      <c r="BA38">
        <v>12147</v>
      </c>
      <c r="BB38">
        <v>33250</v>
      </c>
      <c r="BC38">
        <f t="shared" si="15"/>
        <v>69901</v>
      </c>
      <c r="BD38">
        <v>323067</v>
      </c>
      <c r="BE38">
        <v>403486</v>
      </c>
      <c r="BF38">
        <v>1379</v>
      </c>
      <c r="BG38">
        <v>1.0224770931176115</v>
      </c>
      <c r="BH38">
        <f t="shared" si="16"/>
        <v>377457.19559468539</v>
      </c>
      <c r="BI38">
        <f t="shared" si="17"/>
        <v>273.71805336815476</v>
      </c>
      <c r="BJ38">
        <v>1.2414000000000001</v>
      </c>
      <c r="BK38">
        <v>33.123899999999999</v>
      </c>
    </row>
    <row r="39" spans="1:63" ht="12.5" x14ac:dyDescent="0.25">
      <c r="A39" s="3" t="s">
        <v>23</v>
      </c>
      <c r="B39" s="3" t="s">
        <v>61</v>
      </c>
      <c r="C39" s="3" t="s">
        <v>61</v>
      </c>
      <c r="D39" s="4">
        <v>14</v>
      </c>
      <c r="E39" s="4">
        <v>10</v>
      </c>
      <c r="F39" s="4">
        <f t="shared" si="0"/>
        <v>24</v>
      </c>
      <c r="G39" s="4">
        <v>20098</v>
      </c>
      <c r="H39" s="4">
        <v>8711</v>
      </c>
      <c r="I39" s="4">
        <f t="shared" si="1"/>
        <v>28809</v>
      </c>
      <c r="J39" s="4">
        <v>24031</v>
      </c>
      <c r="K39" s="4">
        <v>6910</v>
      </c>
      <c r="L39" s="4">
        <f t="shared" si="2"/>
        <v>30941</v>
      </c>
      <c r="M39" s="4">
        <v>14315</v>
      </c>
      <c r="N39" s="4">
        <v>12315</v>
      </c>
      <c r="O39" s="4">
        <f t="shared" si="3"/>
        <v>26630</v>
      </c>
      <c r="P39" s="4">
        <v>10773</v>
      </c>
      <c r="Q39" s="4">
        <v>8063</v>
      </c>
      <c r="R39" s="4">
        <f t="shared" si="4"/>
        <v>18836</v>
      </c>
      <c r="S39" s="4">
        <v>14</v>
      </c>
      <c r="T39" s="4">
        <v>9</v>
      </c>
      <c r="U39" s="4">
        <f t="shared" si="5"/>
        <v>23</v>
      </c>
      <c r="V39" s="4">
        <v>9</v>
      </c>
      <c r="W39" s="4">
        <v>8143</v>
      </c>
      <c r="X39" s="4">
        <f t="shared" si="6"/>
        <v>8152</v>
      </c>
      <c r="Y39" s="4">
        <v>22332</v>
      </c>
      <c r="Z39" s="4">
        <v>6194</v>
      </c>
      <c r="AA39" s="4">
        <f t="shared" si="7"/>
        <v>28526</v>
      </c>
      <c r="AB39" s="4">
        <v>13490</v>
      </c>
      <c r="AC39" s="4">
        <v>11588</v>
      </c>
      <c r="AD39" s="4">
        <f t="shared" si="8"/>
        <v>25078</v>
      </c>
      <c r="AE39" s="4">
        <v>10163</v>
      </c>
      <c r="AF39" s="4">
        <v>7599</v>
      </c>
      <c r="AG39" s="4">
        <f t="shared" si="9"/>
        <v>17762</v>
      </c>
      <c r="AH39" s="4">
        <v>14</v>
      </c>
      <c r="AI39" s="4">
        <v>8</v>
      </c>
      <c r="AJ39" s="4">
        <f t="shared" si="10"/>
        <v>22</v>
      </c>
      <c r="AK39" s="4">
        <v>18602</v>
      </c>
      <c r="AL39" s="4">
        <v>7961</v>
      </c>
      <c r="AM39" s="4">
        <f t="shared" si="11"/>
        <v>26563</v>
      </c>
      <c r="AN39" s="4">
        <v>13342</v>
      </c>
      <c r="AO39" s="4">
        <v>11397</v>
      </c>
      <c r="AP39" s="4">
        <f t="shared" si="12"/>
        <v>24739</v>
      </c>
      <c r="AQ39" s="4">
        <v>9939</v>
      </c>
      <c r="AR39" s="4">
        <v>7342</v>
      </c>
      <c r="AS39" s="4">
        <f t="shared" si="13"/>
        <v>17281</v>
      </c>
      <c r="AT39" s="4">
        <v>1416</v>
      </c>
      <c r="AU39" s="4">
        <v>2282</v>
      </c>
      <c r="AV39" s="4">
        <f t="shared" si="14"/>
        <v>3698</v>
      </c>
      <c r="AW39">
        <v>69231</v>
      </c>
      <c r="AX39">
        <v>11525</v>
      </c>
      <c r="AY39">
        <v>3698</v>
      </c>
      <c r="AZ39">
        <v>36009</v>
      </c>
      <c r="BA39">
        <v>12325</v>
      </c>
      <c r="BB39">
        <v>23850</v>
      </c>
      <c r="BC39">
        <f t="shared" si="15"/>
        <v>105240</v>
      </c>
      <c r="BD39">
        <v>183093</v>
      </c>
      <c r="BE39">
        <v>215625</v>
      </c>
      <c r="BF39">
        <v>1004</v>
      </c>
      <c r="BG39">
        <v>1.0164891261966476</v>
      </c>
      <c r="BH39">
        <f t="shared" si="16"/>
        <v>205300.92253146038</v>
      </c>
      <c r="BI39">
        <f t="shared" si="17"/>
        <v>204.48299056918364</v>
      </c>
      <c r="BJ39">
        <v>1.9131</v>
      </c>
      <c r="BK39">
        <v>33.171700000000001</v>
      </c>
    </row>
    <row r="40" spans="1:63" ht="12.5" x14ac:dyDescent="0.25">
      <c r="A40" s="3" t="s">
        <v>51</v>
      </c>
      <c r="B40" s="3" t="s">
        <v>62</v>
      </c>
      <c r="C40" s="3" t="s">
        <v>62</v>
      </c>
      <c r="D40" s="4">
        <v>7</v>
      </c>
      <c r="E40" s="4">
        <v>6</v>
      </c>
      <c r="F40" s="4">
        <f t="shared" si="0"/>
        <v>13</v>
      </c>
      <c r="G40" s="4">
        <v>969</v>
      </c>
      <c r="H40" s="4">
        <v>815</v>
      </c>
      <c r="I40" s="4">
        <f t="shared" si="1"/>
        <v>1784</v>
      </c>
      <c r="J40" s="4">
        <v>2387</v>
      </c>
      <c r="K40" s="4">
        <v>1839</v>
      </c>
      <c r="L40" s="4">
        <f t="shared" si="2"/>
        <v>4226</v>
      </c>
      <c r="M40" s="4">
        <v>622</v>
      </c>
      <c r="N40" s="4">
        <v>531</v>
      </c>
      <c r="O40" s="4">
        <f t="shared" si="3"/>
        <v>1153</v>
      </c>
      <c r="P40" s="4">
        <v>550</v>
      </c>
      <c r="Q40" s="4">
        <v>460</v>
      </c>
      <c r="R40" s="4">
        <f t="shared" si="4"/>
        <v>1010</v>
      </c>
      <c r="S40" s="4">
        <v>8</v>
      </c>
      <c r="T40" s="4">
        <v>14</v>
      </c>
      <c r="U40" s="4">
        <f t="shared" si="5"/>
        <v>22</v>
      </c>
      <c r="V40" s="4">
        <v>14</v>
      </c>
      <c r="W40" s="4">
        <v>762</v>
      </c>
      <c r="X40" s="4">
        <f t="shared" si="6"/>
        <v>776</v>
      </c>
      <c r="Y40" s="4">
        <v>2055</v>
      </c>
      <c r="Z40" s="4">
        <v>1719</v>
      </c>
      <c r="AA40" s="4">
        <f t="shared" si="7"/>
        <v>3774</v>
      </c>
      <c r="AB40" s="4">
        <v>562</v>
      </c>
      <c r="AC40" s="4">
        <v>488</v>
      </c>
      <c r="AD40" s="4">
        <f t="shared" si="8"/>
        <v>1050</v>
      </c>
      <c r="AE40" s="4">
        <v>499</v>
      </c>
      <c r="AF40" s="4">
        <v>447</v>
      </c>
      <c r="AG40" s="4">
        <f t="shared" si="9"/>
        <v>946</v>
      </c>
      <c r="AH40" s="4">
        <v>8</v>
      </c>
      <c r="AI40" s="4">
        <v>4</v>
      </c>
      <c r="AJ40" s="4">
        <f t="shared" si="10"/>
        <v>12</v>
      </c>
      <c r="AK40" s="4">
        <v>877</v>
      </c>
      <c r="AL40" s="4">
        <v>764</v>
      </c>
      <c r="AM40" s="4">
        <f t="shared" si="11"/>
        <v>1641</v>
      </c>
      <c r="AN40" s="4">
        <v>557</v>
      </c>
      <c r="AO40" s="4">
        <v>494</v>
      </c>
      <c r="AP40" s="4">
        <f t="shared" si="12"/>
        <v>1051</v>
      </c>
      <c r="AQ40" s="4">
        <v>504</v>
      </c>
      <c r="AR40" s="4">
        <v>439</v>
      </c>
      <c r="AS40" s="4">
        <f t="shared" si="13"/>
        <v>943</v>
      </c>
      <c r="AT40" s="4">
        <v>42</v>
      </c>
      <c r="AU40" s="4">
        <v>138</v>
      </c>
      <c r="AV40" s="4">
        <f t="shared" si="14"/>
        <v>180</v>
      </c>
      <c r="AW40">
        <v>4535</v>
      </c>
      <c r="AX40">
        <v>671</v>
      </c>
      <c r="AY40">
        <v>180</v>
      </c>
      <c r="AZ40">
        <v>3651</v>
      </c>
      <c r="BA40">
        <v>537</v>
      </c>
      <c r="BB40">
        <v>1208</v>
      </c>
      <c r="BC40">
        <f t="shared" si="15"/>
        <v>8186</v>
      </c>
      <c r="BD40">
        <v>10224</v>
      </c>
      <c r="BE40">
        <v>137549</v>
      </c>
      <c r="BF40">
        <v>127</v>
      </c>
      <c r="BG40">
        <v>1.2968318245409898</v>
      </c>
      <c r="BH40">
        <f t="shared" si="16"/>
        <v>63067.622349801852</v>
      </c>
      <c r="BI40">
        <f t="shared" si="17"/>
        <v>496.59545157324294</v>
      </c>
      <c r="BJ40">
        <v>0.65459999999999996</v>
      </c>
      <c r="BK40">
        <v>30.280100000000001</v>
      </c>
    </row>
    <row r="41" spans="1:63" ht="12.5" x14ac:dyDescent="0.25">
      <c r="A41" s="3" t="s">
        <v>45</v>
      </c>
      <c r="B41" s="3" t="s">
        <v>63</v>
      </c>
      <c r="C41" s="3" t="s">
        <v>63</v>
      </c>
      <c r="D41" s="4">
        <v>3</v>
      </c>
      <c r="E41" s="4">
        <v>0</v>
      </c>
      <c r="F41" s="4">
        <f t="shared" si="0"/>
        <v>3</v>
      </c>
      <c r="G41" s="4">
        <v>5003</v>
      </c>
      <c r="H41" s="4">
        <v>4084</v>
      </c>
      <c r="I41" s="4">
        <f t="shared" si="1"/>
        <v>9087</v>
      </c>
      <c r="J41" s="4">
        <v>7448</v>
      </c>
      <c r="K41" s="4">
        <v>5610</v>
      </c>
      <c r="L41" s="4">
        <f t="shared" si="2"/>
        <v>13058</v>
      </c>
      <c r="M41" s="4">
        <v>2156</v>
      </c>
      <c r="N41" s="4">
        <v>2012</v>
      </c>
      <c r="O41" s="4">
        <f t="shared" si="3"/>
        <v>4168</v>
      </c>
      <c r="P41" s="4">
        <v>2571</v>
      </c>
      <c r="Q41" s="4">
        <v>2212</v>
      </c>
      <c r="R41" s="4">
        <f t="shared" si="4"/>
        <v>4783</v>
      </c>
      <c r="S41" s="4">
        <v>3</v>
      </c>
      <c r="T41" s="4">
        <v>0</v>
      </c>
      <c r="U41" s="4">
        <f t="shared" si="5"/>
        <v>3</v>
      </c>
      <c r="V41" s="4">
        <v>0</v>
      </c>
      <c r="W41" s="4">
        <v>3731</v>
      </c>
      <c r="X41" s="4">
        <f t="shared" si="6"/>
        <v>3731</v>
      </c>
      <c r="Y41" s="4">
        <v>6646</v>
      </c>
      <c r="Z41" s="4">
        <v>4989</v>
      </c>
      <c r="AA41" s="4">
        <f t="shared" si="7"/>
        <v>11635</v>
      </c>
      <c r="AB41" s="4">
        <v>1951</v>
      </c>
      <c r="AC41" s="4">
        <v>1831</v>
      </c>
      <c r="AD41" s="4">
        <f t="shared" si="8"/>
        <v>3782</v>
      </c>
      <c r="AE41" s="4">
        <v>2294</v>
      </c>
      <c r="AF41" s="4">
        <v>1967</v>
      </c>
      <c r="AG41" s="4">
        <f t="shared" si="9"/>
        <v>4261</v>
      </c>
      <c r="AH41" s="4">
        <v>3</v>
      </c>
      <c r="AI41" s="4">
        <v>0</v>
      </c>
      <c r="AJ41" s="4">
        <f t="shared" si="10"/>
        <v>3</v>
      </c>
      <c r="AK41" s="4">
        <v>4998</v>
      </c>
      <c r="AL41" s="4">
        <v>4082</v>
      </c>
      <c r="AM41" s="4">
        <f t="shared" si="11"/>
        <v>9080</v>
      </c>
      <c r="AN41" s="4">
        <v>2153</v>
      </c>
      <c r="AO41" s="4">
        <v>120894</v>
      </c>
      <c r="AP41" s="4">
        <f t="shared" si="12"/>
        <v>123047</v>
      </c>
      <c r="AQ41" s="4">
        <v>2571</v>
      </c>
      <c r="AR41" s="4">
        <v>2212</v>
      </c>
      <c r="AS41" s="4">
        <f t="shared" si="13"/>
        <v>4783</v>
      </c>
      <c r="AT41" s="4">
        <v>141</v>
      </c>
      <c r="AU41" s="4">
        <v>460</v>
      </c>
      <c r="AV41" s="4">
        <f t="shared" si="14"/>
        <v>601</v>
      </c>
      <c r="AW41">
        <v>17181</v>
      </c>
      <c r="AX41">
        <v>2785</v>
      </c>
      <c r="AY41">
        <v>601</v>
      </c>
      <c r="AZ41">
        <v>13918</v>
      </c>
      <c r="BA41">
        <v>2012</v>
      </c>
      <c r="BB41">
        <v>4797</v>
      </c>
      <c r="BC41">
        <f t="shared" si="15"/>
        <v>31099</v>
      </c>
      <c r="BD41">
        <v>159922</v>
      </c>
      <c r="BE41">
        <v>19912</v>
      </c>
      <c r="BF41">
        <v>1670</v>
      </c>
      <c r="BG41">
        <v>0.8119338861521822</v>
      </c>
      <c r="BH41">
        <f t="shared" si="16"/>
        <v>37200.851635922409</v>
      </c>
      <c r="BI41">
        <f t="shared" si="17"/>
        <v>22.27595906342659</v>
      </c>
      <c r="BJ41">
        <v>0.223</v>
      </c>
      <c r="BK41">
        <v>31.6739</v>
      </c>
    </row>
    <row r="42" spans="1:63" ht="12.5" x14ac:dyDescent="0.25">
      <c r="A42" s="3" t="s">
        <v>19</v>
      </c>
      <c r="B42" s="3" t="s">
        <v>64</v>
      </c>
      <c r="C42" s="3" t="s">
        <v>64</v>
      </c>
      <c r="D42" s="4">
        <v>147</v>
      </c>
      <c r="E42" s="4">
        <v>149</v>
      </c>
      <c r="F42" s="4">
        <f t="shared" si="0"/>
        <v>296</v>
      </c>
      <c r="G42" s="4">
        <v>9645</v>
      </c>
      <c r="H42" s="4">
        <v>6377</v>
      </c>
      <c r="I42" s="4">
        <f t="shared" si="1"/>
        <v>16022</v>
      </c>
      <c r="J42" s="4">
        <v>18585</v>
      </c>
      <c r="K42" s="4">
        <v>11034</v>
      </c>
      <c r="L42" s="4">
        <f t="shared" si="2"/>
        <v>29619</v>
      </c>
      <c r="M42" s="4">
        <v>8412</v>
      </c>
      <c r="N42" s="4">
        <v>8186</v>
      </c>
      <c r="O42" s="4">
        <f t="shared" si="3"/>
        <v>16598</v>
      </c>
      <c r="P42" s="4">
        <v>5755</v>
      </c>
      <c r="Q42" s="4">
        <v>5126</v>
      </c>
      <c r="R42" s="4">
        <f t="shared" si="4"/>
        <v>10881</v>
      </c>
      <c r="S42" s="4">
        <v>50</v>
      </c>
      <c r="T42" s="4">
        <v>52</v>
      </c>
      <c r="U42" s="4">
        <f t="shared" si="5"/>
        <v>102</v>
      </c>
      <c r="V42" s="4">
        <v>52</v>
      </c>
      <c r="W42" s="4">
        <v>4593</v>
      </c>
      <c r="X42" s="4">
        <f t="shared" si="6"/>
        <v>4645</v>
      </c>
      <c r="Y42" s="4">
        <v>10617</v>
      </c>
      <c r="Z42" s="4">
        <v>5821</v>
      </c>
      <c r="AA42" s="4">
        <f t="shared" si="7"/>
        <v>16438</v>
      </c>
      <c r="AB42" s="4">
        <v>5805</v>
      </c>
      <c r="AC42" s="4">
        <v>5617</v>
      </c>
      <c r="AD42" s="4">
        <f t="shared" si="8"/>
        <v>11422</v>
      </c>
      <c r="AE42" s="4">
        <v>4311</v>
      </c>
      <c r="AF42" s="4">
        <v>3734</v>
      </c>
      <c r="AG42" s="4">
        <f t="shared" si="9"/>
        <v>8045</v>
      </c>
      <c r="AH42" s="4">
        <v>49</v>
      </c>
      <c r="AI42" s="4">
        <v>51</v>
      </c>
      <c r="AJ42" s="4">
        <f t="shared" si="10"/>
        <v>100</v>
      </c>
      <c r="AK42" s="4">
        <v>7003</v>
      </c>
      <c r="AL42" s="4">
        <v>4405</v>
      </c>
      <c r="AM42" s="4">
        <f t="shared" si="11"/>
        <v>11408</v>
      </c>
      <c r="AN42" s="4">
        <v>5614</v>
      </c>
      <c r="AO42" s="4">
        <v>5556</v>
      </c>
      <c r="AP42" s="4">
        <f t="shared" si="12"/>
        <v>11170</v>
      </c>
      <c r="AQ42" s="4">
        <v>4075</v>
      </c>
      <c r="AR42" s="4">
        <v>3586</v>
      </c>
      <c r="AS42" s="4">
        <f t="shared" si="13"/>
        <v>7661</v>
      </c>
      <c r="AT42" s="4">
        <v>647</v>
      </c>
      <c r="AU42" s="4">
        <v>1573</v>
      </c>
      <c r="AV42" s="4">
        <f t="shared" si="14"/>
        <v>2220</v>
      </c>
      <c r="AW42">
        <v>42544</v>
      </c>
      <c r="AX42">
        <v>12631</v>
      </c>
      <c r="AY42">
        <v>2220</v>
      </c>
      <c r="AZ42">
        <v>30872</v>
      </c>
      <c r="BA42">
        <v>8335</v>
      </c>
      <c r="BB42">
        <v>20966</v>
      </c>
      <c r="BC42">
        <f t="shared" si="15"/>
        <v>73416</v>
      </c>
      <c r="BD42">
        <v>185042</v>
      </c>
      <c r="BE42">
        <v>233271</v>
      </c>
      <c r="BF42">
        <v>222</v>
      </c>
      <c r="BG42">
        <v>1.0234321217144826</v>
      </c>
      <c r="BH42">
        <f t="shared" si="16"/>
        <v>217612.39058384206</v>
      </c>
      <c r="BI42">
        <f t="shared" si="17"/>
        <v>980.23599362091022</v>
      </c>
      <c r="BJ42">
        <v>2.7743000000000002</v>
      </c>
      <c r="BK42">
        <v>32.288200000000003</v>
      </c>
    </row>
    <row r="43" spans="1:63" ht="12.5" x14ac:dyDescent="0.25">
      <c r="A43" s="3" t="s">
        <v>19</v>
      </c>
      <c r="B43" s="3" t="s">
        <v>65</v>
      </c>
      <c r="C43" s="3" t="s">
        <v>65</v>
      </c>
      <c r="D43" s="4">
        <v>9</v>
      </c>
      <c r="E43" s="4">
        <v>6</v>
      </c>
      <c r="F43" s="4">
        <f t="shared" si="0"/>
        <v>15</v>
      </c>
      <c r="G43" s="4">
        <v>21288</v>
      </c>
      <c r="H43" s="4">
        <v>10150</v>
      </c>
      <c r="I43" s="4">
        <f t="shared" si="1"/>
        <v>31438</v>
      </c>
      <c r="J43" s="4">
        <v>19811</v>
      </c>
      <c r="K43" s="4">
        <v>6445</v>
      </c>
      <c r="L43" s="4">
        <f t="shared" si="2"/>
        <v>26256</v>
      </c>
      <c r="M43" s="4">
        <v>11003</v>
      </c>
      <c r="N43" s="4">
        <v>10114</v>
      </c>
      <c r="O43" s="4">
        <f t="shared" si="3"/>
        <v>21117</v>
      </c>
      <c r="P43" s="4">
        <v>9564</v>
      </c>
      <c r="Q43" s="4">
        <v>7217</v>
      </c>
      <c r="R43" s="4">
        <f t="shared" si="4"/>
        <v>16781</v>
      </c>
      <c r="S43" s="4">
        <v>9</v>
      </c>
      <c r="T43" s="4">
        <v>6</v>
      </c>
      <c r="U43" s="4">
        <f t="shared" si="5"/>
        <v>15</v>
      </c>
      <c r="V43" s="4">
        <v>6</v>
      </c>
      <c r="W43" s="4">
        <v>8959</v>
      </c>
      <c r="X43" s="4">
        <f t="shared" si="6"/>
        <v>8965</v>
      </c>
      <c r="Y43" s="4">
        <v>17022</v>
      </c>
      <c r="Z43" s="4">
        <v>5824</v>
      </c>
      <c r="AA43" s="4">
        <f t="shared" si="7"/>
        <v>22846</v>
      </c>
      <c r="AB43" s="4">
        <v>9880</v>
      </c>
      <c r="AC43" s="4">
        <v>9059</v>
      </c>
      <c r="AD43" s="4">
        <f t="shared" si="8"/>
        <v>18939</v>
      </c>
      <c r="AE43" s="4">
        <v>8508</v>
      </c>
      <c r="AF43" s="4">
        <v>6474</v>
      </c>
      <c r="AG43" s="4">
        <f t="shared" si="9"/>
        <v>14982</v>
      </c>
      <c r="AH43" s="4">
        <v>9</v>
      </c>
      <c r="AI43" s="4">
        <v>5</v>
      </c>
      <c r="AJ43" s="4">
        <f t="shared" si="10"/>
        <v>14</v>
      </c>
      <c r="AK43" s="4">
        <v>20648</v>
      </c>
      <c r="AL43" s="4">
        <v>9888</v>
      </c>
      <c r="AM43" s="4">
        <f t="shared" si="11"/>
        <v>30536</v>
      </c>
      <c r="AN43" s="4">
        <v>10687</v>
      </c>
      <c r="AO43" s="4">
        <v>9764</v>
      </c>
      <c r="AP43" s="4">
        <f t="shared" si="12"/>
        <v>20451</v>
      </c>
      <c r="AQ43" s="4">
        <v>9304</v>
      </c>
      <c r="AR43" s="4">
        <v>6990</v>
      </c>
      <c r="AS43" s="4">
        <f t="shared" si="13"/>
        <v>16294</v>
      </c>
      <c r="AT43" s="4">
        <v>1028</v>
      </c>
      <c r="AU43" s="4">
        <v>1737</v>
      </c>
      <c r="AV43" s="4">
        <f t="shared" si="14"/>
        <v>2765</v>
      </c>
      <c r="AW43">
        <v>61675</v>
      </c>
      <c r="AX43">
        <v>14980</v>
      </c>
      <c r="AY43">
        <v>2765</v>
      </c>
      <c r="AZ43">
        <v>33932</v>
      </c>
      <c r="BA43">
        <v>10120</v>
      </c>
      <c r="BB43">
        <v>25100</v>
      </c>
      <c r="BC43">
        <f t="shared" si="15"/>
        <v>95607</v>
      </c>
      <c r="BD43">
        <v>108428</v>
      </c>
      <c r="BE43">
        <v>135373</v>
      </c>
      <c r="BF43">
        <v>1721</v>
      </c>
      <c r="BG43">
        <v>1.0224428933187419</v>
      </c>
      <c r="BH43">
        <f t="shared" si="16"/>
        <v>126652.82217686459</v>
      </c>
      <c r="BI43">
        <f t="shared" si="17"/>
        <v>73.592575349717947</v>
      </c>
      <c r="BJ43">
        <v>2.9550000000000001</v>
      </c>
      <c r="BK43">
        <v>32.4467</v>
      </c>
    </row>
    <row r="44" spans="1:63" ht="12.5" x14ac:dyDescent="0.25">
      <c r="A44" s="3" t="s">
        <v>49</v>
      </c>
      <c r="B44" s="3" t="s">
        <v>66</v>
      </c>
      <c r="C44" s="3" t="s">
        <v>66</v>
      </c>
      <c r="D44" s="4">
        <v>1</v>
      </c>
      <c r="E44" s="4">
        <v>2</v>
      </c>
      <c r="F44" s="4">
        <f t="shared" si="0"/>
        <v>3</v>
      </c>
      <c r="G44" s="4">
        <v>2266</v>
      </c>
      <c r="H44" s="4">
        <v>1720</v>
      </c>
      <c r="I44" s="4">
        <f t="shared" si="1"/>
        <v>3986</v>
      </c>
      <c r="J44" s="4">
        <v>5867</v>
      </c>
      <c r="K44" s="4">
        <v>3936</v>
      </c>
      <c r="L44" s="4">
        <f t="shared" si="2"/>
        <v>9803</v>
      </c>
      <c r="M44" s="4">
        <v>1941</v>
      </c>
      <c r="N44" s="4">
        <v>1653</v>
      </c>
      <c r="O44" s="4">
        <f t="shared" si="3"/>
        <v>3594</v>
      </c>
      <c r="P44" s="4">
        <v>1043</v>
      </c>
      <c r="Q44" s="4">
        <v>909</v>
      </c>
      <c r="R44" s="4">
        <f t="shared" si="4"/>
        <v>1952</v>
      </c>
      <c r="S44" s="4">
        <v>0</v>
      </c>
      <c r="T44" s="4">
        <v>1</v>
      </c>
      <c r="U44" s="4">
        <f t="shared" si="5"/>
        <v>1</v>
      </c>
      <c r="V44" s="4">
        <v>1</v>
      </c>
      <c r="W44" s="4">
        <v>1426</v>
      </c>
      <c r="X44" s="4">
        <f t="shared" si="6"/>
        <v>1427</v>
      </c>
      <c r="Y44" s="4">
        <v>4482</v>
      </c>
      <c r="Z44" s="4">
        <v>3001</v>
      </c>
      <c r="AA44" s="4">
        <f t="shared" si="7"/>
        <v>7483</v>
      </c>
      <c r="AB44" s="4">
        <v>1660</v>
      </c>
      <c r="AC44" s="4">
        <v>1406</v>
      </c>
      <c r="AD44" s="4">
        <f t="shared" si="8"/>
        <v>3066</v>
      </c>
      <c r="AE44" s="4">
        <v>872</v>
      </c>
      <c r="AF44" s="4">
        <v>788</v>
      </c>
      <c r="AG44" s="4">
        <f t="shared" si="9"/>
        <v>1660</v>
      </c>
      <c r="AH44" s="4">
        <v>0</v>
      </c>
      <c r="AI44" s="4">
        <v>1</v>
      </c>
      <c r="AJ44" s="4">
        <f t="shared" si="10"/>
        <v>1</v>
      </c>
      <c r="AK44" s="4">
        <v>2030</v>
      </c>
      <c r="AL44" s="4">
        <v>1489</v>
      </c>
      <c r="AM44" s="4">
        <f t="shared" si="11"/>
        <v>3519</v>
      </c>
      <c r="AN44" s="4">
        <v>1721</v>
      </c>
      <c r="AO44" s="4">
        <v>1452</v>
      </c>
      <c r="AP44" s="4">
        <f t="shared" si="12"/>
        <v>3173</v>
      </c>
      <c r="AQ44" s="4">
        <v>898</v>
      </c>
      <c r="AR44" s="4">
        <v>815</v>
      </c>
      <c r="AS44" s="4">
        <f t="shared" si="13"/>
        <v>1713</v>
      </c>
      <c r="AT44" s="4">
        <v>112</v>
      </c>
      <c r="AU44" s="4">
        <v>231</v>
      </c>
      <c r="AV44" s="4">
        <f t="shared" si="14"/>
        <v>343</v>
      </c>
      <c r="AW44">
        <v>11118</v>
      </c>
      <c r="AX44">
        <v>2315</v>
      </c>
      <c r="AY44">
        <v>343</v>
      </c>
      <c r="AZ44">
        <v>8220</v>
      </c>
      <c r="BA44">
        <v>1655</v>
      </c>
      <c r="BB44">
        <v>3970</v>
      </c>
      <c r="BC44">
        <f t="shared" si="15"/>
        <v>19338</v>
      </c>
      <c r="BD44">
        <v>100099</v>
      </c>
      <c r="BE44">
        <v>143304</v>
      </c>
      <c r="BF44">
        <v>227</v>
      </c>
      <c r="BG44">
        <v>1.0365323416589265</v>
      </c>
      <c r="BH44">
        <f t="shared" si="16"/>
        <v>128679.61139297301</v>
      </c>
      <c r="BI44">
        <f t="shared" si="17"/>
        <v>566.87053477080622</v>
      </c>
      <c r="BJ44">
        <v>1.4274</v>
      </c>
      <c r="BK44">
        <v>31.348400000000002</v>
      </c>
    </row>
    <row r="45" spans="1:63" ht="12.5" x14ac:dyDescent="0.25">
      <c r="A45" s="3" t="s">
        <v>49</v>
      </c>
      <c r="B45" s="3" t="s">
        <v>67</v>
      </c>
      <c r="C45" s="3" t="s">
        <v>67</v>
      </c>
      <c r="D45" s="4">
        <v>1</v>
      </c>
      <c r="E45" s="4">
        <v>2</v>
      </c>
      <c r="F45" s="4">
        <f t="shared" si="0"/>
        <v>3</v>
      </c>
      <c r="G45" s="4">
        <v>3911</v>
      </c>
      <c r="H45" s="4">
        <v>2239</v>
      </c>
      <c r="I45" s="4">
        <f t="shared" si="1"/>
        <v>6150</v>
      </c>
      <c r="J45" s="4">
        <v>4951</v>
      </c>
      <c r="K45" s="4">
        <v>2509</v>
      </c>
      <c r="L45" s="4">
        <f t="shared" si="2"/>
        <v>7460</v>
      </c>
      <c r="M45" s="4">
        <v>3153</v>
      </c>
      <c r="N45" s="4">
        <v>2849</v>
      </c>
      <c r="O45" s="4">
        <f t="shared" si="3"/>
        <v>6002</v>
      </c>
      <c r="P45" s="4">
        <v>2137</v>
      </c>
      <c r="Q45" s="4">
        <v>1568</v>
      </c>
      <c r="R45" s="4">
        <f t="shared" si="4"/>
        <v>3705</v>
      </c>
      <c r="S45" s="4">
        <v>1</v>
      </c>
      <c r="T45" s="4">
        <v>1</v>
      </c>
      <c r="U45" s="4">
        <f t="shared" si="5"/>
        <v>2</v>
      </c>
      <c r="V45" s="4">
        <v>1</v>
      </c>
      <c r="W45" s="4">
        <v>2205</v>
      </c>
      <c r="X45" s="4">
        <f t="shared" si="6"/>
        <v>2206</v>
      </c>
      <c r="Y45" s="4">
        <v>4854</v>
      </c>
      <c r="Z45" s="4">
        <v>2396</v>
      </c>
      <c r="AA45" s="4">
        <f t="shared" si="7"/>
        <v>7250</v>
      </c>
      <c r="AB45" s="4">
        <v>3098</v>
      </c>
      <c r="AC45" s="4">
        <v>2795</v>
      </c>
      <c r="AD45" s="4">
        <f t="shared" si="8"/>
        <v>5893</v>
      </c>
      <c r="AE45" s="4">
        <v>2109</v>
      </c>
      <c r="AF45" s="4">
        <v>1542</v>
      </c>
      <c r="AG45" s="4">
        <f t="shared" si="9"/>
        <v>3651</v>
      </c>
      <c r="AH45" s="4">
        <v>4</v>
      </c>
      <c r="AI45" s="4">
        <v>5</v>
      </c>
      <c r="AJ45" s="4">
        <f t="shared" si="10"/>
        <v>9</v>
      </c>
      <c r="AK45" s="4">
        <v>3857</v>
      </c>
      <c r="AL45" s="4">
        <v>2183</v>
      </c>
      <c r="AM45" s="4">
        <f t="shared" si="11"/>
        <v>6040</v>
      </c>
      <c r="AN45" s="4">
        <v>3093</v>
      </c>
      <c r="AO45" s="4">
        <v>2773</v>
      </c>
      <c r="AP45" s="4">
        <f t="shared" si="12"/>
        <v>5866</v>
      </c>
      <c r="AQ45" s="4">
        <v>2067</v>
      </c>
      <c r="AR45" s="4">
        <v>1528</v>
      </c>
      <c r="AS45" s="4">
        <f t="shared" si="13"/>
        <v>3595</v>
      </c>
      <c r="AT45" s="4">
        <v>696</v>
      </c>
      <c r="AU45" s="4">
        <v>1207</v>
      </c>
      <c r="AV45" s="4">
        <f t="shared" si="14"/>
        <v>1903</v>
      </c>
      <c r="AW45">
        <v>14153</v>
      </c>
      <c r="AX45">
        <v>5649</v>
      </c>
      <c r="AY45">
        <v>1903</v>
      </c>
      <c r="AZ45">
        <v>9167</v>
      </c>
      <c r="BA45">
        <v>2851</v>
      </c>
      <c r="BB45">
        <v>8500</v>
      </c>
      <c r="BC45">
        <f t="shared" si="15"/>
        <v>23320</v>
      </c>
      <c r="BD45">
        <v>205432</v>
      </c>
      <c r="BE45">
        <v>257544</v>
      </c>
      <c r="BF45">
        <v>1341</v>
      </c>
      <c r="BG45">
        <v>1.0228650374204615</v>
      </c>
      <c r="BH45">
        <f t="shared" si="16"/>
        <v>240655.85591261095</v>
      </c>
      <c r="BI45">
        <f t="shared" si="17"/>
        <v>179.45999695198429</v>
      </c>
      <c r="BJ45">
        <v>1.6343000000000001</v>
      </c>
      <c r="BK45">
        <v>31.170999999999999</v>
      </c>
    </row>
    <row r="46" spans="1:63" ht="12.5" x14ac:dyDescent="0.25">
      <c r="A46" s="3" t="s">
        <v>30</v>
      </c>
      <c r="B46" s="3" t="s">
        <v>68</v>
      </c>
      <c r="C46" s="3" t="s">
        <v>68</v>
      </c>
      <c r="D46" s="4">
        <v>7</v>
      </c>
      <c r="E46" s="4">
        <v>8</v>
      </c>
      <c r="F46" s="4">
        <f t="shared" si="0"/>
        <v>15</v>
      </c>
      <c r="G46" s="4">
        <v>19716</v>
      </c>
      <c r="H46" s="4">
        <v>14786</v>
      </c>
      <c r="I46" s="4">
        <f t="shared" si="1"/>
        <v>34502</v>
      </c>
      <c r="J46" s="4">
        <v>35514</v>
      </c>
      <c r="K46" s="4">
        <v>21555</v>
      </c>
      <c r="L46" s="4">
        <f t="shared" si="2"/>
        <v>57069</v>
      </c>
      <c r="M46" s="4">
        <v>7151</v>
      </c>
      <c r="N46" s="4">
        <v>6277</v>
      </c>
      <c r="O46" s="4">
        <f t="shared" si="3"/>
        <v>13428</v>
      </c>
      <c r="P46" s="4">
        <v>8361</v>
      </c>
      <c r="Q46" s="4">
        <v>7016</v>
      </c>
      <c r="R46" s="4">
        <f t="shared" si="4"/>
        <v>15377</v>
      </c>
      <c r="S46" s="4">
        <v>1</v>
      </c>
      <c r="T46" s="4">
        <v>5</v>
      </c>
      <c r="U46" s="4">
        <f t="shared" si="5"/>
        <v>6</v>
      </c>
      <c r="V46" s="4">
        <v>5</v>
      </c>
      <c r="W46" s="4">
        <v>13681</v>
      </c>
      <c r="X46" s="4">
        <f t="shared" si="6"/>
        <v>13686</v>
      </c>
      <c r="Y46" s="4">
        <v>31713</v>
      </c>
      <c r="Z46" s="4">
        <v>18865</v>
      </c>
      <c r="AA46" s="4">
        <f t="shared" si="7"/>
        <v>50578</v>
      </c>
      <c r="AB46" s="4">
        <v>6386</v>
      </c>
      <c r="AC46" s="4">
        <v>5547</v>
      </c>
      <c r="AD46" s="4">
        <f t="shared" si="8"/>
        <v>11933</v>
      </c>
      <c r="AE46" s="4">
        <v>7609</v>
      </c>
      <c r="AF46" s="4">
        <v>6147</v>
      </c>
      <c r="AG46" s="4">
        <f t="shared" si="9"/>
        <v>13756</v>
      </c>
      <c r="AH46" s="4">
        <v>1</v>
      </c>
      <c r="AI46" s="4">
        <v>5</v>
      </c>
      <c r="AJ46" s="4">
        <f t="shared" si="10"/>
        <v>6</v>
      </c>
      <c r="AK46" s="4">
        <v>17365</v>
      </c>
      <c r="AL46" s="4">
        <v>13277</v>
      </c>
      <c r="AM46" s="4">
        <f t="shared" si="11"/>
        <v>30642</v>
      </c>
      <c r="AN46" s="4">
        <v>6279</v>
      </c>
      <c r="AO46" s="4">
        <v>5388</v>
      </c>
      <c r="AP46" s="4">
        <f t="shared" si="12"/>
        <v>11667</v>
      </c>
      <c r="AQ46" s="4">
        <v>7502</v>
      </c>
      <c r="AR46" s="4">
        <v>6035</v>
      </c>
      <c r="AS46" s="4">
        <f t="shared" si="13"/>
        <v>13537</v>
      </c>
      <c r="AT46" s="4">
        <v>305</v>
      </c>
      <c r="AU46" s="4">
        <v>791</v>
      </c>
      <c r="AV46" s="4">
        <f t="shared" si="14"/>
        <v>1096</v>
      </c>
      <c r="AW46">
        <v>70749</v>
      </c>
      <c r="AX46">
        <v>8111</v>
      </c>
      <c r="AY46">
        <v>1096</v>
      </c>
      <c r="AZ46">
        <v>49642</v>
      </c>
      <c r="BA46">
        <v>6285</v>
      </c>
      <c r="BB46">
        <v>14396</v>
      </c>
      <c r="BC46">
        <f t="shared" si="15"/>
        <v>120391</v>
      </c>
      <c r="BD46">
        <v>249625</v>
      </c>
      <c r="BE46">
        <v>309466</v>
      </c>
      <c r="BF46">
        <v>622</v>
      </c>
      <c r="BG46">
        <v>1.0217213919244115</v>
      </c>
      <c r="BH46">
        <f t="shared" si="16"/>
        <v>290145.26157709793</v>
      </c>
      <c r="BI46">
        <f t="shared" si="17"/>
        <v>466.47148163520569</v>
      </c>
      <c r="BJ46">
        <v>9.6600000000000005E-2</v>
      </c>
      <c r="BK46">
        <v>30.4818</v>
      </c>
    </row>
    <row r="47" spans="1:63" ht="12.5" x14ac:dyDescent="0.25">
      <c r="A47" s="3" t="s">
        <v>38</v>
      </c>
      <c r="B47" s="3" t="s">
        <v>69</v>
      </c>
      <c r="C47" s="3" t="s">
        <v>69</v>
      </c>
      <c r="D47" s="4">
        <v>34</v>
      </c>
      <c r="E47" s="4">
        <v>19</v>
      </c>
      <c r="F47" s="4">
        <f t="shared" si="0"/>
        <v>53</v>
      </c>
      <c r="G47" s="4">
        <v>30037</v>
      </c>
      <c r="H47" s="4">
        <v>18056</v>
      </c>
      <c r="I47" s="4">
        <f t="shared" si="1"/>
        <v>48093</v>
      </c>
      <c r="J47" s="4">
        <v>53929</v>
      </c>
      <c r="K47" s="4">
        <v>26054</v>
      </c>
      <c r="L47" s="4">
        <f t="shared" si="2"/>
        <v>79983</v>
      </c>
      <c r="M47" s="4">
        <v>25978</v>
      </c>
      <c r="N47" s="4">
        <v>22825</v>
      </c>
      <c r="O47" s="4">
        <f t="shared" si="3"/>
        <v>48803</v>
      </c>
      <c r="P47" s="4">
        <v>18151</v>
      </c>
      <c r="Q47" s="4">
        <v>14109</v>
      </c>
      <c r="R47" s="4">
        <f t="shared" si="4"/>
        <v>32260</v>
      </c>
      <c r="S47" s="4">
        <v>30</v>
      </c>
      <c r="T47" s="4">
        <v>18</v>
      </c>
      <c r="U47" s="4">
        <f t="shared" si="5"/>
        <v>48</v>
      </c>
      <c r="V47" s="4">
        <v>18</v>
      </c>
      <c r="W47" s="4">
        <v>17169</v>
      </c>
      <c r="X47" s="4">
        <f t="shared" si="6"/>
        <v>17187</v>
      </c>
      <c r="Y47" s="4">
        <v>51858</v>
      </c>
      <c r="Z47" s="4">
        <v>24688</v>
      </c>
      <c r="AA47" s="4">
        <f t="shared" si="7"/>
        <v>76546</v>
      </c>
      <c r="AB47" s="4">
        <v>25065</v>
      </c>
      <c r="AC47" s="4">
        <v>22211</v>
      </c>
      <c r="AD47" s="4">
        <f t="shared" si="8"/>
        <v>47276</v>
      </c>
      <c r="AE47" s="4">
        <v>17473</v>
      </c>
      <c r="AF47" s="4">
        <v>13484</v>
      </c>
      <c r="AG47" s="4">
        <f t="shared" si="9"/>
        <v>30957</v>
      </c>
      <c r="AH47" s="4">
        <v>29</v>
      </c>
      <c r="AI47" s="4">
        <v>17</v>
      </c>
      <c r="AJ47" s="4">
        <f t="shared" si="10"/>
        <v>46</v>
      </c>
      <c r="AK47" s="4">
        <v>28196</v>
      </c>
      <c r="AL47" s="4">
        <v>16631</v>
      </c>
      <c r="AM47" s="4">
        <f t="shared" si="11"/>
        <v>44827</v>
      </c>
      <c r="AN47" s="4">
        <v>24647</v>
      </c>
      <c r="AO47" s="4">
        <v>21666</v>
      </c>
      <c r="AP47" s="4">
        <f t="shared" si="12"/>
        <v>46313</v>
      </c>
      <c r="AQ47" s="4">
        <v>16915</v>
      </c>
      <c r="AR47" s="4">
        <v>13100</v>
      </c>
      <c r="AS47" s="4">
        <f t="shared" si="13"/>
        <v>30015</v>
      </c>
      <c r="AT47" s="4">
        <v>1871</v>
      </c>
      <c r="AU47" s="4">
        <v>4206</v>
      </c>
      <c r="AV47" s="4">
        <f t="shared" si="14"/>
        <v>6077</v>
      </c>
      <c r="AW47">
        <v>128129</v>
      </c>
      <c r="AX47">
        <v>29989</v>
      </c>
      <c r="AY47">
        <v>6077</v>
      </c>
      <c r="AZ47">
        <v>81063</v>
      </c>
      <c r="BA47">
        <v>22844</v>
      </c>
      <c r="BB47">
        <v>52833</v>
      </c>
      <c r="BC47">
        <f t="shared" si="15"/>
        <v>209192</v>
      </c>
      <c r="BD47">
        <v>339311</v>
      </c>
      <c r="BE47">
        <v>426958</v>
      </c>
      <c r="BF47">
        <v>633</v>
      </c>
      <c r="BG47">
        <v>1.0232428570112893</v>
      </c>
      <c r="BH47">
        <f t="shared" si="16"/>
        <v>398518.96206543152</v>
      </c>
      <c r="BI47">
        <f t="shared" si="17"/>
        <v>629.57182000858063</v>
      </c>
      <c r="BJ47">
        <v>0.72360000000000002</v>
      </c>
      <c r="BK47">
        <v>33.483199999999997</v>
      </c>
    </row>
    <row r="48" spans="1:63" ht="12.5" x14ac:dyDescent="0.25">
      <c r="A48" s="3" t="s">
        <v>30</v>
      </c>
      <c r="B48" s="3" t="s">
        <v>70</v>
      </c>
      <c r="C48" s="3" t="s">
        <v>70</v>
      </c>
      <c r="D48" s="4">
        <v>9</v>
      </c>
      <c r="E48" s="4">
        <v>2</v>
      </c>
      <c r="F48" s="4">
        <f t="shared" si="0"/>
        <v>11</v>
      </c>
      <c r="G48" s="4">
        <v>19619</v>
      </c>
      <c r="H48" s="4">
        <v>14886</v>
      </c>
      <c r="I48" s="4">
        <f t="shared" si="1"/>
        <v>34505</v>
      </c>
      <c r="J48" s="4">
        <v>34204</v>
      </c>
      <c r="K48" s="4">
        <v>21570</v>
      </c>
      <c r="L48" s="4">
        <f t="shared" si="2"/>
        <v>55774</v>
      </c>
      <c r="M48" s="4">
        <v>14141</v>
      </c>
      <c r="N48" s="4">
        <v>13268</v>
      </c>
      <c r="O48" s="4">
        <f t="shared" si="3"/>
        <v>27409</v>
      </c>
      <c r="P48" s="4">
        <v>11465</v>
      </c>
      <c r="Q48" s="4">
        <v>9073</v>
      </c>
      <c r="R48" s="4">
        <f t="shared" si="4"/>
        <v>20538</v>
      </c>
      <c r="S48" s="4">
        <v>9</v>
      </c>
      <c r="T48" s="4">
        <v>2</v>
      </c>
      <c r="U48" s="4">
        <f t="shared" si="5"/>
        <v>11</v>
      </c>
      <c r="V48" s="4">
        <v>2</v>
      </c>
      <c r="W48" s="4">
        <v>14588</v>
      </c>
      <c r="X48" s="4">
        <f t="shared" si="6"/>
        <v>14590</v>
      </c>
      <c r="Y48" s="4">
        <v>32199</v>
      </c>
      <c r="Z48" s="4">
        <v>20127</v>
      </c>
      <c r="AA48" s="4">
        <f t="shared" si="7"/>
        <v>52326</v>
      </c>
      <c r="AB48" s="4">
        <v>13495</v>
      </c>
      <c r="AC48" s="4">
        <v>12525</v>
      </c>
      <c r="AD48" s="4">
        <f t="shared" si="8"/>
        <v>26020</v>
      </c>
      <c r="AE48" s="4">
        <v>11195</v>
      </c>
      <c r="AF48" s="4">
        <v>8829</v>
      </c>
      <c r="AG48" s="4">
        <f t="shared" si="9"/>
        <v>20024</v>
      </c>
      <c r="AH48" s="4">
        <v>9</v>
      </c>
      <c r="AI48" s="4">
        <v>2</v>
      </c>
      <c r="AJ48" s="4">
        <f t="shared" si="10"/>
        <v>11</v>
      </c>
      <c r="AK48" s="4">
        <v>18441</v>
      </c>
      <c r="AL48" s="4">
        <v>14082</v>
      </c>
      <c r="AM48" s="4">
        <f t="shared" si="11"/>
        <v>32523</v>
      </c>
      <c r="AN48" s="4">
        <v>13569</v>
      </c>
      <c r="AO48" s="4">
        <v>12760</v>
      </c>
      <c r="AP48" s="4">
        <f t="shared" si="12"/>
        <v>26329</v>
      </c>
      <c r="AQ48" s="4">
        <v>10880</v>
      </c>
      <c r="AR48" s="4">
        <v>8586</v>
      </c>
      <c r="AS48" s="4">
        <f t="shared" si="13"/>
        <v>19466</v>
      </c>
      <c r="AT48" s="4">
        <v>445</v>
      </c>
      <c r="AU48" s="4">
        <v>1189</v>
      </c>
      <c r="AV48" s="4">
        <f t="shared" si="14"/>
        <v>1634</v>
      </c>
      <c r="AW48">
        <v>79438</v>
      </c>
      <c r="AX48">
        <v>20888</v>
      </c>
      <c r="AY48">
        <v>1634</v>
      </c>
      <c r="AZ48">
        <v>58799</v>
      </c>
      <c r="BA48">
        <v>13270</v>
      </c>
      <c r="BB48">
        <v>34158</v>
      </c>
      <c r="BC48">
        <f t="shared" si="15"/>
        <v>138237</v>
      </c>
      <c r="BD48">
        <v>486360</v>
      </c>
      <c r="BE48">
        <v>635077</v>
      </c>
      <c r="BF48">
        <v>2536</v>
      </c>
      <c r="BG48">
        <v>1.0270388060813092</v>
      </c>
      <c r="BH48">
        <f t="shared" si="16"/>
        <v>586227.0096819204</v>
      </c>
      <c r="BI48">
        <f t="shared" si="17"/>
        <v>231.16207006384874</v>
      </c>
      <c r="BJ48">
        <v>0.84350000000000003</v>
      </c>
      <c r="BK48">
        <v>30.803899999999999</v>
      </c>
    </row>
    <row r="49" spans="1:63" ht="12.5" x14ac:dyDescent="0.25">
      <c r="A49" s="3" t="s">
        <v>38</v>
      </c>
      <c r="B49" s="3" t="s">
        <v>71</v>
      </c>
      <c r="C49" s="3" t="s">
        <v>71</v>
      </c>
      <c r="D49" s="4">
        <v>146</v>
      </c>
      <c r="E49" s="4">
        <v>69</v>
      </c>
      <c r="F49" s="4">
        <f t="shared" si="0"/>
        <v>215</v>
      </c>
      <c r="G49" s="4">
        <v>10116</v>
      </c>
      <c r="H49" s="4">
        <v>6417</v>
      </c>
      <c r="I49" s="4">
        <f t="shared" si="1"/>
        <v>16533</v>
      </c>
      <c r="J49" s="4">
        <v>22781</v>
      </c>
      <c r="K49" s="4">
        <v>12949</v>
      </c>
      <c r="L49" s="4">
        <f t="shared" si="2"/>
        <v>35730</v>
      </c>
      <c r="M49" s="4">
        <v>8749</v>
      </c>
      <c r="N49" s="4">
        <v>8014</v>
      </c>
      <c r="O49" s="4">
        <f t="shared" si="3"/>
        <v>16763</v>
      </c>
      <c r="P49" s="4">
        <v>6078</v>
      </c>
      <c r="Q49" s="4">
        <v>5208</v>
      </c>
      <c r="R49" s="4">
        <f t="shared" si="4"/>
        <v>11286</v>
      </c>
      <c r="S49" s="4">
        <v>113</v>
      </c>
      <c r="T49" s="4">
        <v>28</v>
      </c>
      <c r="U49" s="4">
        <f t="shared" si="5"/>
        <v>141</v>
      </c>
      <c r="V49" s="4">
        <v>28</v>
      </c>
      <c r="W49" s="4">
        <v>5572</v>
      </c>
      <c r="X49" s="4">
        <f t="shared" si="6"/>
        <v>5600</v>
      </c>
      <c r="Y49" s="4">
        <v>18067</v>
      </c>
      <c r="Z49" s="4">
        <v>9472</v>
      </c>
      <c r="AA49" s="4">
        <f t="shared" si="7"/>
        <v>27539</v>
      </c>
      <c r="AB49" s="4">
        <v>7310</v>
      </c>
      <c r="AC49" s="4">
        <v>6740</v>
      </c>
      <c r="AD49" s="4">
        <f t="shared" si="8"/>
        <v>14050</v>
      </c>
      <c r="AE49" s="4">
        <v>5092</v>
      </c>
      <c r="AF49" s="4">
        <v>4222</v>
      </c>
      <c r="AG49" s="4">
        <f t="shared" si="9"/>
        <v>9314</v>
      </c>
      <c r="AH49" s="4">
        <v>112</v>
      </c>
      <c r="AI49" s="4">
        <v>26</v>
      </c>
      <c r="AJ49" s="4">
        <f t="shared" si="10"/>
        <v>138</v>
      </c>
      <c r="AK49" s="4">
        <v>8451</v>
      </c>
      <c r="AL49" s="4">
        <v>5414</v>
      </c>
      <c r="AM49" s="4">
        <f t="shared" si="11"/>
        <v>13865</v>
      </c>
      <c r="AN49" s="4">
        <v>7096</v>
      </c>
      <c r="AO49" s="4">
        <v>6490</v>
      </c>
      <c r="AP49" s="4">
        <f t="shared" si="12"/>
        <v>13586</v>
      </c>
      <c r="AQ49" s="4">
        <v>4929</v>
      </c>
      <c r="AR49" s="4">
        <v>4106</v>
      </c>
      <c r="AS49" s="4">
        <f t="shared" si="13"/>
        <v>9035</v>
      </c>
      <c r="AT49" s="4">
        <v>372</v>
      </c>
      <c r="AU49" s="4">
        <v>1245</v>
      </c>
      <c r="AV49" s="4">
        <f t="shared" si="14"/>
        <v>1617</v>
      </c>
      <c r="AW49">
        <v>47870</v>
      </c>
      <c r="AX49">
        <v>12100</v>
      </c>
      <c r="AY49">
        <v>1617</v>
      </c>
      <c r="AZ49">
        <v>32657</v>
      </c>
      <c r="BA49">
        <v>8083</v>
      </c>
      <c r="BB49">
        <v>20183</v>
      </c>
      <c r="BC49">
        <f t="shared" si="15"/>
        <v>80527</v>
      </c>
      <c r="BD49">
        <v>247074</v>
      </c>
      <c r="BE49">
        <v>279184</v>
      </c>
      <c r="BF49">
        <v>179</v>
      </c>
      <c r="BG49">
        <v>1.012293266155236</v>
      </c>
      <c r="BH49">
        <f t="shared" si="16"/>
        <v>269135.80672804144</v>
      </c>
      <c r="BI49">
        <f t="shared" si="17"/>
        <v>1503.5519928940862</v>
      </c>
      <c r="BJ49">
        <v>0.53490000000000004</v>
      </c>
      <c r="BK49">
        <v>33.213900000000002</v>
      </c>
    </row>
    <row r="50" spans="1:63" ht="12.5" x14ac:dyDescent="0.25">
      <c r="A50" s="3" t="s">
        <v>38</v>
      </c>
      <c r="B50" s="3" t="s">
        <v>72</v>
      </c>
      <c r="C50" s="3" t="s">
        <v>72</v>
      </c>
      <c r="D50" s="4">
        <v>38</v>
      </c>
      <c r="E50" s="4">
        <v>26</v>
      </c>
      <c r="F50" s="4">
        <f t="shared" si="0"/>
        <v>64</v>
      </c>
      <c r="G50" s="4">
        <v>16497</v>
      </c>
      <c r="H50" s="4">
        <v>9211</v>
      </c>
      <c r="I50" s="4">
        <f t="shared" si="1"/>
        <v>25708</v>
      </c>
      <c r="J50" s="4">
        <v>31265</v>
      </c>
      <c r="K50" s="4">
        <v>15108</v>
      </c>
      <c r="L50" s="4">
        <f t="shared" si="2"/>
        <v>46373</v>
      </c>
      <c r="M50" s="4">
        <v>18488</v>
      </c>
      <c r="N50" s="4">
        <v>15081</v>
      </c>
      <c r="O50" s="4">
        <f t="shared" si="3"/>
        <v>33569</v>
      </c>
      <c r="P50" s="4">
        <v>11286</v>
      </c>
      <c r="Q50" s="4">
        <v>8339</v>
      </c>
      <c r="R50" s="4">
        <f t="shared" si="4"/>
        <v>19625</v>
      </c>
      <c r="S50" s="4">
        <v>34</v>
      </c>
      <c r="T50" s="4">
        <v>24</v>
      </c>
      <c r="U50" s="4">
        <f t="shared" si="5"/>
        <v>58</v>
      </c>
      <c r="V50" s="4">
        <v>24</v>
      </c>
      <c r="W50" s="4">
        <v>8742</v>
      </c>
      <c r="X50" s="4">
        <f t="shared" si="6"/>
        <v>8766</v>
      </c>
      <c r="Y50" s="4">
        <v>28949</v>
      </c>
      <c r="Z50" s="4">
        <v>14175</v>
      </c>
      <c r="AA50" s="4">
        <f t="shared" si="7"/>
        <v>43124</v>
      </c>
      <c r="AB50" s="4">
        <v>17465</v>
      </c>
      <c r="AC50" s="4">
        <v>14257</v>
      </c>
      <c r="AD50" s="4">
        <f t="shared" si="8"/>
        <v>31722</v>
      </c>
      <c r="AE50" s="4">
        <v>10842</v>
      </c>
      <c r="AF50" s="4">
        <v>7994</v>
      </c>
      <c r="AG50" s="4">
        <f t="shared" si="9"/>
        <v>18836</v>
      </c>
      <c r="AH50" s="4">
        <v>34</v>
      </c>
      <c r="AI50" s="4">
        <v>23</v>
      </c>
      <c r="AJ50" s="4">
        <f t="shared" si="10"/>
        <v>57</v>
      </c>
      <c r="AK50" s="4">
        <v>15415</v>
      </c>
      <c r="AL50" s="4">
        <v>8672</v>
      </c>
      <c r="AM50" s="4">
        <f t="shared" si="11"/>
        <v>24087</v>
      </c>
      <c r="AN50" s="4">
        <v>17159</v>
      </c>
      <c r="AO50" s="4">
        <v>14004</v>
      </c>
      <c r="AP50" s="4">
        <f t="shared" si="12"/>
        <v>31163</v>
      </c>
      <c r="AQ50" s="4">
        <v>10675</v>
      </c>
      <c r="AR50" s="4">
        <v>7916</v>
      </c>
      <c r="AS50" s="4">
        <f t="shared" si="13"/>
        <v>18591</v>
      </c>
      <c r="AT50" s="4">
        <v>845</v>
      </c>
      <c r="AU50" s="4">
        <v>1804</v>
      </c>
      <c r="AV50" s="4">
        <f t="shared" si="14"/>
        <v>2649</v>
      </c>
      <c r="AW50">
        <v>77574</v>
      </c>
      <c r="AX50">
        <v>22565</v>
      </c>
      <c r="AY50">
        <v>2649</v>
      </c>
      <c r="AZ50">
        <v>47765</v>
      </c>
      <c r="BA50">
        <v>15107</v>
      </c>
      <c r="BB50">
        <v>37672</v>
      </c>
      <c r="BC50">
        <f t="shared" si="15"/>
        <v>125339</v>
      </c>
      <c r="BD50">
        <v>224168</v>
      </c>
      <c r="BE50">
        <v>280905</v>
      </c>
      <c r="BF50">
        <v>499</v>
      </c>
      <c r="BG50">
        <v>1.0228185249971979</v>
      </c>
      <c r="BH50">
        <f t="shared" si="16"/>
        <v>262520.79683723813</v>
      </c>
      <c r="BI50">
        <f t="shared" si="17"/>
        <v>526.09378123695012</v>
      </c>
      <c r="BJ50">
        <v>0.53490000000000004</v>
      </c>
      <c r="BK50">
        <v>33.213900000000002</v>
      </c>
    </row>
    <row r="51" spans="1:63" ht="12.5" x14ac:dyDescent="0.25">
      <c r="A51" s="3" t="s">
        <v>17</v>
      </c>
      <c r="B51" s="3" t="s">
        <v>73</v>
      </c>
      <c r="C51" s="3" t="s">
        <v>73</v>
      </c>
      <c r="D51" s="4">
        <v>181</v>
      </c>
      <c r="E51" s="4">
        <v>114</v>
      </c>
      <c r="F51" s="4">
        <f t="shared" si="0"/>
        <v>295</v>
      </c>
      <c r="G51" s="4">
        <v>5302</v>
      </c>
      <c r="H51" s="4">
        <v>3805</v>
      </c>
      <c r="I51" s="4">
        <f t="shared" si="1"/>
        <v>9107</v>
      </c>
      <c r="J51" s="4">
        <v>11093</v>
      </c>
      <c r="K51" s="4">
        <v>5919</v>
      </c>
      <c r="L51" s="4">
        <f t="shared" si="2"/>
        <v>17012</v>
      </c>
      <c r="M51" s="4">
        <v>8421</v>
      </c>
      <c r="N51" s="4">
        <v>8039</v>
      </c>
      <c r="O51" s="4">
        <f t="shared" si="3"/>
        <v>16460</v>
      </c>
      <c r="P51" s="4">
        <v>3060</v>
      </c>
      <c r="Q51" s="4">
        <v>2797</v>
      </c>
      <c r="R51" s="4">
        <f t="shared" si="4"/>
        <v>5857</v>
      </c>
      <c r="S51" s="4">
        <v>13</v>
      </c>
      <c r="T51" s="4">
        <v>18</v>
      </c>
      <c r="U51" s="4">
        <f t="shared" si="5"/>
        <v>31</v>
      </c>
      <c r="V51" s="4">
        <v>18</v>
      </c>
      <c r="W51" s="4">
        <v>3721</v>
      </c>
      <c r="X51" s="4">
        <f t="shared" si="6"/>
        <v>3739</v>
      </c>
      <c r="Y51" s="4">
        <v>10646</v>
      </c>
      <c r="Z51" s="4">
        <v>5700</v>
      </c>
      <c r="AA51" s="4">
        <f t="shared" si="7"/>
        <v>16346</v>
      </c>
      <c r="AB51" s="4">
        <v>8233</v>
      </c>
      <c r="AC51" s="4">
        <v>7899</v>
      </c>
      <c r="AD51" s="4">
        <f t="shared" si="8"/>
        <v>16132</v>
      </c>
      <c r="AE51" s="4">
        <v>3006</v>
      </c>
      <c r="AF51" s="4">
        <v>2665</v>
      </c>
      <c r="AG51" s="4">
        <f t="shared" si="9"/>
        <v>5671</v>
      </c>
      <c r="AH51" s="4">
        <v>13</v>
      </c>
      <c r="AI51" s="4">
        <v>18</v>
      </c>
      <c r="AJ51" s="4">
        <f t="shared" si="10"/>
        <v>31</v>
      </c>
      <c r="AK51" s="4">
        <v>5178</v>
      </c>
      <c r="AL51" s="4">
        <v>3708</v>
      </c>
      <c r="AM51" s="4">
        <f t="shared" si="11"/>
        <v>8886</v>
      </c>
      <c r="AN51" s="4">
        <v>8229</v>
      </c>
      <c r="AO51" s="4">
        <v>7894</v>
      </c>
      <c r="AP51" s="4">
        <f t="shared" si="12"/>
        <v>16123</v>
      </c>
      <c r="AQ51" s="4">
        <v>2988</v>
      </c>
      <c r="AR51" s="4">
        <v>2657</v>
      </c>
      <c r="AS51" s="4">
        <f t="shared" si="13"/>
        <v>5645</v>
      </c>
      <c r="AT51" s="4">
        <v>137</v>
      </c>
      <c r="AU51" s="4">
        <v>1131</v>
      </c>
      <c r="AV51" s="4">
        <f t="shared" si="14"/>
        <v>1268</v>
      </c>
      <c r="AW51">
        <v>28057</v>
      </c>
      <c r="AX51">
        <v>15632</v>
      </c>
      <c r="AY51">
        <v>1268</v>
      </c>
      <c r="AZ51">
        <v>20674</v>
      </c>
      <c r="BA51">
        <v>8153</v>
      </c>
      <c r="BB51">
        <v>23785</v>
      </c>
      <c r="BC51">
        <f t="shared" si="15"/>
        <v>48731</v>
      </c>
      <c r="BD51">
        <v>116646</v>
      </c>
      <c r="BE51">
        <v>264631</v>
      </c>
      <c r="BF51">
        <v>4751</v>
      </c>
      <c r="BG51">
        <v>1.0853681840334861</v>
      </c>
      <c r="BH51">
        <f t="shared" si="16"/>
        <v>206970.9808142634</v>
      </c>
      <c r="BI51">
        <f t="shared" si="17"/>
        <v>43.563666767893793</v>
      </c>
      <c r="BJ51">
        <v>3.5695999999999999</v>
      </c>
      <c r="BK51">
        <v>34.241999999999997</v>
      </c>
    </row>
    <row r="52" spans="1:63" ht="12.5" x14ac:dyDescent="0.25">
      <c r="A52" s="3" t="s">
        <v>74</v>
      </c>
      <c r="B52" s="3" t="s">
        <v>75</v>
      </c>
      <c r="C52" s="3" t="s">
        <v>75</v>
      </c>
      <c r="D52" s="4">
        <v>1</v>
      </c>
      <c r="E52" s="4">
        <v>0</v>
      </c>
      <c r="F52" s="4">
        <f t="shared" si="0"/>
        <v>1</v>
      </c>
      <c r="G52" s="4">
        <v>330</v>
      </c>
      <c r="H52" s="4">
        <v>341</v>
      </c>
      <c r="I52" s="4">
        <f t="shared" si="1"/>
        <v>671</v>
      </c>
      <c r="J52" s="4">
        <v>1220</v>
      </c>
      <c r="K52" s="4">
        <v>1683</v>
      </c>
      <c r="L52" s="4">
        <f t="shared" si="2"/>
        <v>2903</v>
      </c>
      <c r="M52" s="4">
        <v>184</v>
      </c>
      <c r="N52" s="4">
        <v>169</v>
      </c>
      <c r="O52" s="4">
        <f t="shared" si="3"/>
        <v>353</v>
      </c>
      <c r="P52" s="4">
        <v>120</v>
      </c>
      <c r="Q52" s="4">
        <v>75</v>
      </c>
      <c r="R52" s="4">
        <f t="shared" si="4"/>
        <v>195</v>
      </c>
      <c r="S52" s="4">
        <v>1</v>
      </c>
      <c r="T52" s="4">
        <v>0</v>
      </c>
      <c r="U52" s="4">
        <f t="shared" si="5"/>
        <v>1</v>
      </c>
      <c r="V52" s="4">
        <v>0</v>
      </c>
      <c r="W52" s="4">
        <v>320</v>
      </c>
      <c r="X52" s="4">
        <f t="shared" si="6"/>
        <v>320</v>
      </c>
      <c r="Y52" s="4">
        <v>1165</v>
      </c>
      <c r="Z52" s="4">
        <v>1620</v>
      </c>
      <c r="AA52" s="4">
        <f t="shared" si="7"/>
        <v>2785</v>
      </c>
      <c r="AB52" s="4">
        <v>155</v>
      </c>
      <c r="AC52" s="4">
        <v>140</v>
      </c>
      <c r="AD52" s="4">
        <f t="shared" si="8"/>
        <v>295</v>
      </c>
      <c r="AE52" s="4">
        <v>111</v>
      </c>
      <c r="AF52" s="4">
        <v>65</v>
      </c>
      <c r="AG52" s="4">
        <f t="shared" si="9"/>
        <v>176</v>
      </c>
      <c r="AH52" s="4">
        <v>1</v>
      </c>
      <c r="AI52" s="4">
        <v>0</v>
      </c>
      <c r="AJ52" s="4">
        <f t="shared" si="10"/>
        <v>1</v>
      </c>
      <c r="AK52" s="4">
        <v>290</v>
      </c>
      <c r="AL52" s="4">
        <v>306</v>
      </c>
      <c r="AM52" s="4">
        <f t="shared" si="11"/>
        <v>596</v>
      </c>
      <c r="AN52" s="4">
        <v>150</v>
      </c>
      <c r="AO52" s="4">
        <v>146</v>
      </c>
      <c r="AP52" s="4">
        <f t="shared" si="12"/>
        <v>296</v>
      </c>
      <c r="AQ52" s="4">
        <v>109</v>
      </c>
      <c r="AR52" s="4">
        <v>64</v>
      </c>
      <c r="AS52" s="4">
        <f t="shared" si="13"/>
        <v>173</v>
      </c>
      <c r="AT52" s="4">
        <v>1</v>
      </c>
      <c r="AU52" s="4">
        <v>37</v>
      </c>
      <c r="AV52" s="4">
        <f t="shared" si="14"/>
        <v>38</v>
      </c>
      <c r="AW52">
        <v>1855</v>
      </c>
      <c r="AX52">
        <v>213</v>
      </c>
      <c r="AY52">
        <v>38</v>
      </c>
      <c r="AZ52">
        <v>2268</v>
      </c>
      <c r="BA52">
        <v>169</v>
      </c>
      <c r="BB52">
        <v>382</v>
      </c>
      <c r="BC52">
        <f t="shared" si="15"/>
        <v>4123</v>
      </c>
      <c r="BD52">
        <v>230609</v>
      </c>
      <c r="BE52">
        <v>285588</v>
      </c>
      <c r="BF52">
        <v>561</v>
      </c>
      <c r="BG52">
        <v>1.0216129049040716</v>
      </c>
      <c r="BH52">
        <f t="shared" si="16"/>
        <v>267843.33525829093</v>
      </c>
      <c r="BI52">
        <f t="shared" si="17"/>
        <v>477.43910028215851</v>
      </c>
      <c r="BJ52">
        <v>1.3505</v>
      </c>
      <c r="BK52">
        <v>30.020299999999999</v>
      </c>
    </row>
    <row r="53" spans="1:63" ht="12.5" x14ac:dyDescent="0.25">
      <c r="A53" s="3" t="s">
        <v>51</v>
      </c>
      <c r="B53" s="3" t="s">
        <v>76</v>
      </c>
      <c r="C53" s="3" t="s">
        <v>76</v>
      </c>
      <c r="D53" s="4">
        <v>15</v>
      </c>
      <c r="E53" s="4">
        <v>1</v>
      </c>
      <c r="F53" s="4">
        <f t="shared" si="0"/>
        <v>16</v>
      </c>
      <c r="G53" s="4">
        <v>3603</v>
      </c>
      <c r="H53" s="4">
        <v>3102</v>
      </c>
      <c r="I53" s="4">
        <f t="shared" si="1"/>
        <v>6705</v>
      </c>
      <c r="J53" s="4">
        <v>8163</v>
      </c>
      <c r="K53" s="4">
        <v>6148</v>
      </c>
      <c r="L53" s="4">
        <f t="shared" si="2"/>
        <v>14311</v>
      </c>
      <c r="M53" s="4">
        <v>2409</v>
      </c>
      <c r="N53" s="4">
        <v>2254</v>
      </c>
      <c r="O53" s="4">
        <f t="shared" si="3"/>
        <v>4663</v>
      </c>
      <c r="P53" s="4">
        <v>2020</v>
      </c>
      <c r="Q53" s="4">
        <v>1790</v>
      </c>
      <c r="R53" s="4">
        <f t="shared" si="4"/>
        <v>3810</v>
      </c>
      <c r="S53" s="4">
        <v>1</v>
      </c>
      <c r="T53" s="4">
        <v>1</v>
      </c>
      <c r="U53" s="4">
        <f t="shared" si="5"/>
        <v>2</v>
      </c>
      <c r="V53" s="4">
        <v>1</v>
      </c>
      <c r="W53" s="4">
        <v>2682</v>
      </c>
      <c r="X53" s="4">
        <f t="shared" si="6"/>
        <v>2683</v>
      </c>
      <c r="Y53" s="4">
        <v>6902</v>
      </c>
      <c r="Z53" s="4">
        <v>5153</v>
      </c>
      <c r="AA53" s="4">
        <f t="shared" si="7"/>
        <v>12055</v>
      </c>
      <c r="AB53" s="4">
        <v>1997</v>
      </c>
      <c r="AC53" s="4">
        <v>1745</v>
      </c>
      <c r="AD53" s="4">
        <f t="shared" si="8"/>
        <v>3742</v>
      </c>
      <c r="AE53" s="4">
        <v>1780</v>
      </c>
      <c r="AF53" s="4">
        <v>1590</v>
      </c>
      <c r="AG53" s="4">
        <f t="shared" si="9"/>
        <v>3370</v>
      </c>
      <c r="AH53" s="4">
        <v>1</v>
      </c>
      <c r="AI53" s="4">
        <v>1</v>
      </c>
      <c r="AJ53" s="4">
        <f t="shared" si="10"/>
        <v>2</v>
      </c>
      <c r="AK53" s="4">
        <v>2970</v>
      </c>
      <c r="AL53" s="4">
        <v>2580</v>
      </c>
      <c r="AM53" s="4">
        <f t="shared" si="11"/>
        <v>5550</v>
      </c>
      <c r="AN53" s="4">
        <v>1860</v>
      </c>
      <c r="AO53" s="4">
        <v>1663</v>
      </c>
      <c r="AP53" s="4">
        <f t="shared" si="12"/>
        <v>3523</v>
      </c>
      <c r="AQ53" s="4">
        <v>1634</v>
      </c>
      <c r="AR53" s="4">
        <v>1472</v>
      </c>
      <c r="AS53" s="4">
        <f t="shared" si="13"/>
        <v>3106</v>
      </c>
      <c r="AT53" s="4">
        <v>44</v>
      </c>
      <c r="AU53" s="4">
        <v>211</v>
      </c>
      <c r="AV53" s="4">
        <f t="shared" si="14"/>
        <v>255</v>
      </c>
      <c r="AW53">
        <v>16210</v>
      </c>
      <c r="AX53">
        <v>1575</v>
      </c>
      <c r="AY53">
        <v>255</v>
      </c>
      <c r="AZ53">
        <v>13295</v>
      </c>
      <c r="BA53">
        <v>2255</v>
      </c>
      <c r="BB53">
        <v>3830</v>
      </c>
      <c r="BC53">
        <f t="shared" si="15"/>
        <v>29505</v>
      </c>
      <c r="BD53">
        <v>196749</v>
      </c>
      <c r="BE53">
        <v>230368</v>
      </c>
      <c r="BF53">
        <v>1184</v>
      </c>
      <c r="BG53">
        <v>1.0159000034988406</v>
      </c>
      <c r="BH53">
        <f t="shared" si="16"/>
        <v>219719.8361184161</v>
      </c>
      <c r="BI53">
        <f t="shared" si="17"/>
        <v>185.57418591082441</v>
      </c>
      <c r="BJ53">
        <v>0.68330000000000002</v>
      </c>
      <c r="BK53" t="s">
        <v>249</v>
      </c>
    </row>
    <row r="54" spans="1:63" ht="12.5" x14ac:dyDescent="0.25">
      <c r="A54" s="3" t="s">
        <v>27</v>
      </c>
      <c r="B54" s="3" t="s">
        <v>77</v>
      </c>
      <c r="C54" s="3" t="s">
        <v>77</v>
      </c>
      <c r="D54" s="4">
        <v>20</v>
      </c>
      <c r="E54" s="4">
        <v>3</v>
      </c>
      <c r="F54" s="4">
        <f t="shared" si="0"/>
        <v>23</v>
      </c>
      <c r="G54" s="4">
        <v>15630</v>
      </c>
      <c r="H54" s="4">
        <v>8646</v>
      </c>
      <c r="I54" s="4">
        <f t="shared" si="1"/>
        <v>24276</v>
      </c>
      <c r="J54" s="4">
        <v>14706</v>
      </c>
      <c r="K54" s="4">
        <v>5369</v>
      </c>
      <c r="L54" s="4">
        <f t="shared" si="2"/>
        <v>20075</v>
      </c>
      <c r="M54" s="4">
        <v>9487</v>
      </c>
      <c r="N54" s="4">
        <v>8704</v>
      </c>
      <c r="O54" s="4">
        <f t="shared" si="3"/>
        <v>18191</v>
      </c>
      <c r="P54" s="4">
        <v>8163</v>
      </c>
      <c r="Q54" s="4">
        <v>6736</v>
      </c>
      <c r="R54" s="4">
        <f t="shared" si="4"/>
        <v>14899</v>
      </c>
      <c r="S54" s="4">
        <v>20</v>
      </c>
      <c r="T54" s="4">
        <v>3</v>
      </c>
      <c r="U54" s="4">
        <f t="shared" si="5"/>
        <v>23</v>
      </c>
      <c r="V54" s="4">
        <v>3</v>
      </c>
      <c r="W54" s="4">
        <v>8307</v>
      </c>
      <c r="X54" s="4">
        <f t="shared" si="6"/>
        <v>8310</v>
      </c>
      <c r="Y54" s="4">
        <v>14715</v>
      </c>
      <c r="Z54" s="4">
        <v>4999</v>
      </c>
      <c r="AA54" s="4">
        <f t="shared" si="7"/>
        <v>19714</v>
      </c>
      <c r="AB54" s="4">
        <v>9044</v>
      </c>
      <c r="AC54" s="4">
        <v>8221</v>
      </c>
      <c r="AD54" s="4">
        <f t="shared" si="8"/>
        <v>17265</v>
      </c>
      <c r="AE54" s="4">
        <v>7840</v>
      </c>
      <c r="AF54" s="4">
        <v>6402</v>
      </c>
      <c r="AG54" s="4">
        <f t="shared" si="9"/>
        <v>14242</v>
      </c>
      <c r="AH54" s="4">
        <v>20</v>
      </c>
      <c r="AI54" s="4">
        <v>3</v>
      </c>
      <c r="AJ54" s="4">
        <f t="shared" si="10"/>
        <v>23</v>
      </c>
      <c r="AK54" s="4">
        <v>15181</v>
      </c>
      <c r="AL54" s="4">
        <v>8381</v>
      </c>
      <c r="AM54" s="4">
        <f t="shared" si="11"/>
        <v>23562</v>
      </c>
      <c r="AN54" s="4">
        <v>9162</v>
      </c>
      <c r="AO54" s="4">
        <v>8359</v>
      </c>
      <c r="AP54" s="4">
        <f t="shared" si="12"/>
        <v>17521</v>
      </c>
      <c r="AQ54" s="4">
        <v>7922</v>
      </c>
      <c r="AR54" s="4">
        <v>6527</v>
      </c>
      <c r="AS54" s="4">
        <f t="shared" si="13"/>
        <v>14449</v>
      </c>
      <c r="AT54" s="4">
        <v>743</v>
      </c>
      <c r="AU54" s="4">
        <v>1273</v>
      </c>
      <c r="AV54" s="4">
        <f t="shared" si="14"/>
        <v>2016</v>
      </c>
      <c r="AW54">
        <v>48006</v>
      </c>
      <c r="AX54">
        <v>3726</v>
      </c>
      <c r="AY54">
        <v>2016</v>
      </c>
      <c r="AZ54">
        <v>29458</v>
      </c>
      <c r="BA54">
        <v>8707</v>
      </c>
      <c r="BB54">
        <v>12433</v>
      </c>
      <c r="BC54">
        <f t="shared" si="15"/>
        <v>77464</v>
      </c>
      <c r="BD54">
        <v>105152</v>
      </c>
      <c r="BE54">
        <v>140986</v>
      </c>
      <c r="BF54">
        <v>689</v>
      </c>
      <c r="BG54">
        <v>1.0297595899944751</v>
      </c>
      <c r="BH54">
        <f t="shared" si="16"/>
        <v>129112.54850235254</v>
      </c>
      <c r="BI54">
        <f t="shared" si="17"/>
        <v>187.3912169845465</v>
      </c>
      <c r="BJ54">
        <v>1.6325000000000001</v>
      </c>
      <c r="BK54" t="s">
        <v>250</v>
      </c>
    </row>
    <row r="55" spans="1:63" ht="12.5" x14ac:dyDescent="0.25">
      <c r="A55" s="3" t="s">
        <v>49</v>
      </c>
      <c r="B55" s="3" t="s">
        <v>78</v>
      </c>
      <c r="C55" s="3" t="s">
        <v>78</v>
      </c>
      <c r="D55" s="4">
        <v>12</v>
      </c>
      <c r="E55" s="4">
        <v>12</v>
      </c>
      <c r="F55" s="4">
        <f t="shared" si="0"/>
        <v>24</v>
      </c>
      <c r="G55" s="4">
        <v>11592</v>
      </c>
      <c r="H55" s="4">
        <v>7575</v>
      </c>
      <c r="I55" s="4">
        <f t="shared" si="1"/>
        <v>19167</v>
      </c>
      <c r="J55" s="4">
        <v>17745</v>
      </c>
      <c r="K55" s="4">
        <v>10011</v>
      </c>
      <c r="L55" s="4">
        <f t="shared" si="2"/>
        <v>27756</v>
      </c>
      <c r="M55" s="4">
        <v>7282</v>
      </c>
      <c r="N55" s="4">
        <v>6993</v>
      </c>
      <c r="O55" s="4">
        <f t="shared" si="3"/>
        <v>14275</v>
      </c>
      <c r="P55" s="4">
        <v>6131</v>
      </c>
      <c r="Q55" s="4">
        <v>4824</v>
      </c>
      <c r="R55" s="4">
        <f t="shared" si="4"/>
        <v>10955</v>
      </c>
      <c r="S55" s="4">
        <v>9</v>
      </c>
      <c r="T55" s="4">
        <v>9</v>
      </c>
      <c r="U55" s="4">
        <f t="shared" si="5"/>
        <v>18</v>
      </c>
      <c r="V55" s="4">
        <v>9</v>
      </c>
      <c r="W55" s="4">
        <v>7197</v>
      </c>
      <c r="X55" s="4">
        <f t="shared" si="6"/>
        <v>7206</v>
      </c>
      <c r="Y55" s="4">
        <v>17125</v>
      </c>
      <c r="Z55" s="4">
        <v>9301</v>
      </c>
      <c r="AA55" s="4">
        <f t="shared" si="7"/>
        <v>26426</v>
      </c>
      <c r="AB55" s="4">
        <v>6810</v>
      </c>
      <c r="AC55" s="4">
        <v>6145</v>
      </c>
      <c r="AD55" s="4">
        <f t="shared" si="8"/>
        <v>12955</v>
      </c>
      <c r="AE55" s="4">
        <v>5718</v>
      </c>
      <c r="AF55" s="4">
        <v>4513</v>
      </c>
      <c r="AG55" s="4">
        <f t="shared" si="9"/>
        <v>10231</v>
      </c>
      <c r="AH55" s="4">
        <v>8</v>
      </c>
      <c r="AI55" s="4">
        <v>10</v>
      </c>
      <c r="AJ55" s="4">
        <f t="shared" si="10"/>
        <v>18</v>
      </c>
      <c r="AK55" s="4">
        <v>10751</v>
      </c>
      <c r="AL55" s="4">
        <v>7080</v>
      </c>
      <c r="AM55" s="4">
        <f t="shared" si="11"/>
        <v>17831</v>
      </c>
      <c r="AN55" s="4">
        <v>6431</v>
      </c>
      <c r="AO55" s="4">
        <v>5947</v>
      </c>
      <c r="AP55" s="4">
        <f t="shared" si="12"/>
        <v>12378</v>
      </c>
      <c r="AQ55" s="4">
        <v>5683</v>
      </c>
      <c r="AR55" s="4">
        <v>4411</v>
      </c>
      <c r="AS55" s="4">
        <f t="shared" si="13"/>
        <v>10094</v>
      </c>
      <c r="AT55" s="4">
        <v>1018</v>
      </c>
      <c r="AU55" s="4">
        <v>1712</v>
      </c>
      <c r="AV55" s="4">
        <f t="shared" si="14"/>
        <v>2730</v>
      </c>
      <c r="AW55">
        <v>42762</v>
      </c>
      <c r="AX55">
        <v>6666</v>
      </c>
      <c r="AY55">
        <v>2730</v>
      </c>
      <c r="AZ55">
        <v>29415</v>
      </c>
      <c r="BA55">
        <v>7005</v>
      </c>
      <c r="BB55">
        <v>13671</v>
      </c>
      <c r="BC55">
        <f t="shared" si="15"/>
        <v>72177</v>
      </c>
      <c r="BD55">
        <v>351033</v>
      </c>
      <c r="BE55">
        <v>471111</v>
      </c>
      <c r="BF55">
        <v>1420</v>
      </c>
      <c r="BG55">
        <v>1.0298584338074503</v>
      </c>
      <c r="BH55">
        <f t="shared" si="16"/>
        <v>431311.11979782436</v>
      </c>
      <c r="BI55">
        <f t="shared" si="17"/>
        <v>303.74022520973546</v>
      </c>
      <c r="BJ55">
        <v>0.95</v>
      </c>
      <c r="BK55">
        <v>30.8</v>
      </c>
    </row>
    <row r="56" spans="1:63" ht="12.5" x14ac:dyDescent="0.25">
      <c r="A56" s="3" t="s">
        <v>49</v>
      </c>
      <c r="B56" s="3" t="s">
        <v>79</v>
      </c>
      <c r="C56" s="3" t="s">
        <v>79</v>
      </c>
      <c r="D56" s="4">
        <v>6</v>
      </c>
      <c r="E56" s="4">
        <v>6</v>
      </c>
      <c r="F56" s="4">
        <f t="shared" si="0"/>
        <v>12</v>
      </c>
      <c r="G56" s="4">
        <v>9677</v>
      </c>
      <c r="H56" s="4">
        <v>6061</v>
      </c>
      <c r="I56" s="4">
        <f t="shared" si="1"/>
        <v>15738</v>
      </c>
      <c r="J56" s="4">
        <v>14353</v>
      </c>
      <c r="K56" s="4">
        <v>6834</v>
      </c>
      <c r="L56" s="4">
        <f t="shared" si="2"/>
        <v>21187</v>
      </c>
      <c r="M56" s="4">
        <v>7309</v>
      </c>
      <c r="N56" s="4">
        <v>6217</v>
      </c>
      <c r="O56" s="4">
        <f t="shared" si="3"/>
        <v>13526</v>
      </c>
      <c r="P56" s="4">
        <v>5004</v>
      </c>
      <c r="Q56" s="4">
        <v>4025</v>
      </c>
      <c r="R56" s="4">
        <f t="shared" si="4"/>
        <v>9029</v>
      </c>
      <c r="S56" s="4">
        <v>5</v>
      </c>
      <c r="T56" s="4">
        <v>4</v>
      </c>
      <c r="U56" s="4">
        <f t="shared" si="5"/>
        <v>9</v>
      </c>
      <c r="V56" s="4">
        <v>4</v>
      </c>
      <c r="W56" s="4">
        <v>5839</v>
      </c>
      <c r="X56" s="4">
        <f t="shared" si="6"/>
        <v>5843</v>
      </c>
      <c r="Y56" s="4">
        <v>13726</v>
      </c>
      <c r="Z56" s="4">
        <v>6475</v>
      </c>
      <c r="AA56" s="4">
        <f t="shared" si="7"/>
        <v>20201</v>
      </c>
      <c r="AB56" s="4">
        <v>7013</v>
      </c>
      <c r="AC56" s="4">
        <v>5986</v>
      </c>
      <c r="AD56" s="4">
        <f t="shared" si="8"/>
        <v>12999</v>
      </c>
      <c r="AE56" s="4">
        <v>4840</v>
      </c>
      <c r="AF56" s="4">
        <v>3900</v>
      </c>
      <c r="AG56" s="4">
        <f t="shared" si="9"/>
        <v>8740</v>
      </c>
      <c r="AH56" s="4">
        <v>5</v>
      </c>
      <c r="AI56" s="4">
        <v>3</v>
      </c>
      <c r="AJ56" s="4">
        <f t="shared" si="10"/>
        <v>8</v>
      </c>
      <c r="AK56" s="4">
        <v>9219</v>
      </c>
      <c r="AL56" s="4">
        <v>5760</v>
      </c>
      <c r="AM56" s="4">
        <f t="shared" si="11"/>
        <v>14979</v>
      </c>
      <c r="AN56" s="4">
        <v>6930</v>
      </c>
      <c r="AO56" s="4">
        <v>5929</v>
      </c>
      <c r="AP56" s="4">
        <f t="shared" si="12"/>
        <v>12859</v>
      </c>
      <c r="AQ56" s="4">
        <v>4744</v>
      </c>
      <c r="AR56" s="4">
        <v>3815</v>
      </c>
      <c r="AS56" s="4">
        <f t="shared" si="13"/>
        <v>8559</v>
      </c>
      <c r="AT56" s="4">
        <v>738</v>
      </c>
      <c r="AU56" s="4">
        <v>1881</v>
      </c>
      <c r="AV56" s="4">
        <f t="shared" si="14"/>
        <v>2619</v>
      </c>
      <c r="AW56">
        <v>36349</v>
      </c>
      <c r="AX56">
        <v>6388</v>
      </c>
      <c r="AY56">
        <v>2619</v>
      </c>
      <c r="AZ56">
        <v>23143</v>
      </c>
      <c r="BA56">
        <v>6223</v>
      </c>
      <c r="BB56">
        <v>12611</v>
      </c>
      <c r="BC56">
        <f t="shared" si="15"/>
        <v>59492</v>
      </c>
      <c r="BD56">
        <v>293108</v>
      </c>
      <c r="BE56">
        <v>428176</v>
      </c>
      <c r="BF56">
        <v>1701</v>
      </c>
      <c r="BG56">
        <v>1.0386266570440215</v>
      </c>
      <c r="BH56">
        <f t="shared" si="16"/>
        <v>382158.85415602283</v>
      </c>
      <c r="BI56">
        <f t="shared" si="17"/>
        <v>224.66716881600402</v>
      </c>
      <c r="BJ56" s="11">
        <v>1.0027999999999999</v>
      </c>
      <c r="BK56">
        <v>31.308399999999999</v>
      </c>
    </row>
    <row r="57" spans="1:63" ht="12.5" x14ac:dyDescent="0.25">
      <c r="A57" s="3" t="s">
        <v>27</v>
      </c>
      <c r="B57" s="3" t="s">
        <v>80</v>
      </c>
      <c r="C57" s="3" t="s">
        <v>80</v>
      </c>
      <c r="D57" s="4">
        <v>28</v>
      </c>
      <c r="E57" s="4">
        <v>30</v>
      </c>
      <c r="F57" s="4">
        <f t="shared" si="0"/>
        <v>58</v>
      </c>
      <c r="G57" s="4">
        <v>9893</v>
      </c>
      <c r="H57" s="4">
        <v>4410</v>
      </c>
      <c r="I57" s="4">
        <f t="shared" si="1"/>
        <v>14303</v>
      </c>
      <c r="J57" s="4">
        <v>9176</v>
      </c>
      <c r="K57" s="4">
        <v>3183</v>
      </c>
      <c r="L57" s="4">
        <f t="shared" si="2"/>
        <v>12359</v>
      </c>
      <c r="M57" s="4">
        <v>6082</v>
      </c>
      <c r="N57" s="4">
        <v>5911</v>
      </c>
      <c r="O57" s="4">
        <f t="shared" si="3"/>
        <v>11993</v>
      </c>
      <c r="P57" s="4">
        <v>6027</v>
      </c>
      <c r="Q57" s="4">
        <v>4868</v>
      </c>
      <c r="R57" s="4">
        <f t="shared" si="4"/>
        <v>10895</v>
      </c>
      <c r="S57" s="4">
        <v>28</v>
      </c>
      <c r="T57" s="4">
        <v>30</v>
      </c>
      <c r="U57" s="4">
        <f t="shared" si="5"/>
        <v>58</v>
      </c>
      <c r="V57" s="4">
        <v>30</v>
      </c>
      <c r="W57" s="4">
        <v>4410</v>
      </c>
      <c r="X57" s="4">
        <f t="shared" si="6"/>
        <v>4440</v>
      </c>
      <c r="Y57" s="4">
        <v>9176</v>
      </c>
      <c r="Z57" s="4">
        <v>3183</v>
      </c>
      <c r="AA57" s="4">
        <f t="shared" si="7"/>
        <v>12359</v>
      </c>
      <c r="AB57" s="4">
        <v>6082</v>
      </c>
      <c r="AC57" s="4">
        <v>5911</v>
      </c>
      <c r="AD57" s="4">
        <f t="shared" si="8"/>
        <v>11993</v>
      </c>
      <c r="AE57" s="4">
        <v>6027</v>
      </c>
      <c r="AF57" s="4">
        <v>4868</v>
      </c>
      <c r="AG57" s="4">
        <f t="shared" si="9"/>
        <v>10895</v>
      </c>
      <c r="AH57" s="4">
        <v>28</v>
      </c>
      <c r="AI57" s="4">
        <v>30</v>
      </c>
      <c r="AJ57" s="4">
        <f t="shared" si="10"/>
        <v>58</v>
      </c>
      <c r="AK57" s="4">
        <v>9655</v>
      </c>
      <c r="AL57" s="4">
        <v>4269</v>
      </c>
      <c r="AM57" s="4">
        <f t="shared" si="11"/>
        <v>13924</v>
      </c>
      <c r="AN57" s="4">
        <v>5969</v>
      </c>
      <c r="AO57" s="4">
        <v>5789</v>
      </c>
      <c r="AP57" s="4">
        <f t="shared" si="12"/>
        <v>11758</v>
      </c>
      <c r="AQ57" s="4">
        <v>5845</v>
      </c>
      <c r="AR57" s="4">
        <v>4724</v>
      </c>
      <c r="AS57" s="4">
        <f t="shared" si="13"/>
        <v>10569</v>
      </c>
      <c r="AT57" s="4">
        <v>563</v>
      </c>
      <c r="AU57" s="4">
        <v>1301</v>
      </c>
      <c r="AV57" s="4">
        <f t="shared" si="14"/>
        <v>1864</v>
      </c>
      <c r="AW57">
        <v>31206</v>
      </c>
      <c r="AX57">
        <v>2660</v>
      </c>
      <c r="AY57">
        <v>1864</v>
      </c>
      <c r="AZ57">
        <v>18402</v>
      </c>
      <c r="BA57">
        <v>5941</v>
      </c>
      <c r="BB57">
        <v>8601</v>
      </c>
      <c r="BC57">
        <f t="shared" si="15"/>
        <v>49608</v>
      </c>
      <c r="BD57">
        <v>109874</v>
      </c>
      <c r="BE57">
        <v>149736</v>
      </c>
      <c r="BF57">
        <v>658</v>
      </c>
      <c r="BG57">
        <v>1.0314380039138231</v>
      </c>
      <c r="BH57">
        <f t="shared" si="16"/>
        <v>136457.32069698739</v>
      </c>
      <c r="BI57">
        <f t="shared" si="17"/>
        <v>207.38194634800516</v>
      </c>
    </row>
    <row r="58" spans="1:63" ht="12.5" x14ac:dyDescent="0.25">
      <c r="A58" s="3" t="s">
        <v>45</v>
      </c>
      <c r="B58" s="3" t="s">
        <v>81</v>
      </c>
      <c r="C58" s="3" t="s">
        <v>81</v>
      </c>
      <c r="D58" s="4">
        <v>11</v>
      </c>
      <c r="E58" s="4">
        <v>81</v>
      </c>
      <c r="F58" s="4">
        <f t="shared" si="0"/>
        <v>92</v>
      </c>
      <c r="G58" s="4">
        <v>1357</v>
      </c>
      <c r="H58" s="4">
        <v>1224</v>
      </c>
      <c r="I58" s="4">
        <f t="shared" si="1"/>
        <v>2581</v>
      </c>
      <c r="J58" s="4">
        <v>3597</v>
      </c>
      <c r="K58" s="4">
        <v>3681</v>
      </c>
      <c r="L58" s="4">
        <f t="shared" si="2"/>
        <v>7278</v>
      </c>
      <c r="M58" s="4">
        <v>1089</v>
      </c>
      <c r="N58" s="4">
        <v>1088</v>
      </c>
      <c r="O58" s="4">
        <f t="shared" si="3"/>
        <v>2177</v>
      </c>
      <c r="P58" s="4">
        <v>876</v>
      </c>
      <c r="Q58" s="4">
        <v>787</v>
      </c>
      <c r="R58" s="4">
        <f t="shared" si="4"/>
        <v>1663</v>
      </c>
      <c r="S58" s="4">
        <v>10</v>
      </c>
      <c r="T58" s="4">
        <v>4</v>
      </c>
      <c r="U58" s="4">
        <f t="shared" si="5"/>
        <v>14</v>
      </c>
      <c r="V58" s="4">
        <v>4</v>
      </c>
      <c r="W58" s="4">
        <v>1210</v>
      </c>
      <c r="X58" s="4">
        <f t="shared" si="6"/>
        <v>1214</v>
      </c>
      <c r="Y58" s="4">
        <v>3475</v>
      </c>
      <c r="Z58" s="4">
        <v>3629</v>
      </c>
      <c r="AA58" s="4">
        <f t="shared" si="7"/>
        <v>7104</v>
      </c>
      <c r="AB58" s="4">
        <v>1044</v>
      </c>
      <c r="AC58" s="4">
        <v>1070</v>
      </c>
      <c r="AD58" s="4">
        <f t="shared" si="8"/>
        <v>2114</v>
      </c>
      <c r="AE58" s="4">
        <v>802</v>
      </c>
      <c r="AF58" s="4">
        <v>737</v>
      </c>
      <c r="AG58" s="4">
        <f t="shared" si="9"/>
        <v>1539</v>
      </c>
      <c r="AH58" s="4">
        <v>10</v>
      </c>
      <c r="AI58" s="4">
        <v>4</v>
      </c>
      <c r="AJ58" s="4">
        <f t="shared" si="10"/>
        <v>14</v>
      </c>
      <c r="AK58" s="4">
        <v>1259</v>
      </c>
      <c r="AL58" s="4">
        <v>1172</v>
      </c>
      <c r="AM58" s="4">
        <f t="shared" si="11"/>
        <v>2431</v>
      </c>
      <c r="AN58" s="4">
        <v>1047</v>
      </c>
      <c r="AO58" s="4">
        <v>1055</v>
      </c>
      <c r="AP58" s="4">
        <f t="shared" si="12"/>
        <v>2102</v>
      </c>
      <c r="AQ58" s="4">
        <v>794</v>
      </c>
      <c r="AR58" s="4">
        <v>736</v>
      </c>
      <c r="AS58" s="4">
        <f t="shared" si="13"/>
        <v>1530</v>
      </c>
      <c r="AT58" s="4">
        <v>37</v>
      </c>
      <c r="AU58" s="4">
        <v>334</v>
      </c>
      <c r="AV58" s="4">
        <f t="shared" si="14"/>
        <v>371</v>
      </c>
      <c r="AW58">
        <v>6930</v>
      </c>
      <c r="AX58">
        <v>1465</v>
      </c>
      <c r="AY58">
        <v>371</v>
      </c>
      <c r="AZ58">
        <v>6861</v>
      </c>
      <c r="BA58">
        <v>1169</v>
      </c>
      <c r="BB58">
        <v>2634</v>
      </c>
      <c r="BC58">
        <f t="shared" si="15"/>
        <v>13791</v>
      </c>
      <c r="BD58">
        <v>54293</v>
      </c>
      <c r="BE58">
        <v>74411</v>
      </c>
      <c r="BF58">
        <v>452</v>
      </c>
      <c r="BG58">
        <v>1.0320228904878617</v>
      </c>
      <c r="BH58">
        <f t="shared" si="16"/>
        <v>67696.957488097629</v>
      </c>
      <c r="BI58">
        <f t="shared" si="17"/>
        <v>149.77202984092395</v>
      </c>
      <c r="BJ58">
        <v>0.6351</v>
      </c>
      <c r="BK58">
        <v>32.537300000000002</v>
      </c>
    </row>
    <row r="59" spans="1:63" ht="12.5" x14ac:dyDescent="0.25">
      <c r="A59" s="3" t="s">
        <v>38</v>
      </c>
      <c r="B59" s="3" t="s">
        <v>82</v>
      </c>
      <c r="C59" s="3" t="s">
        <v>82</v>
      </c>
      <c r="D59" s="4">
        <v>46</v>
      </c>
      <c r="E59" s="4">
        <v>39</v>
      </c>
      <c r="F59" s="4">
        <f t="shared" si="0"/>
        <v>85</v>
      </c>
      <c r="G59" s="4">
        <v>12549</v>
      </c>
      <c r="H59" s="4">
        <v>6560</v>
      </c>
      <c r="I59" s="4">
        <f t="shared" si="1"/>
        <v>19109</v>
      </c>
      <c r="J59" s="4">
        <v>26866</v>
      </c>
      <c r="K59" s="4">
        <v>13294</v>
      </c>
      <c r="L59" s="4">
        <f t="shared" si="2"/>
        <v>40160</v>
      </c>
      <c r="M59" s="4">
        <v>15155</v>
      </c>
      <c r="N59" s="4">
        <v>13371</v>
      </c>
      <c r="O59" s="4">
        <f t="shared" si="3"/>
        <v>28526</v>
      </c>
      <c r="P59" s="4">
        <v>7617</v>
      </c>
      <c r="Q59" s="4">
        <v>5271</v>
      </c>
      <c r="R59" s="4">
        <f t="shared" si="4"/>
        <v>12888</v>
      </c>
      <c r="S59" s="4">
        <v>44</v>
      </c>
      <c r="T59" s="4">
        <v>37</v>
      </c>
      <c r="U59" s="4">
        <f t="shared" si="5"/>
        <v>81</v>
      </c>
      <c r="V59" s="4">
        <v>37</v>
      </c>
      <c r="W59" s="4">
        <v>6547</v>
      </c>
      <c r="X59" s="4">
        <f t="shared" si="6"/>
        <v>6584</v>
      </c>
      <c r="Y59" s="4">
        <v>26757</v>
      </c>
      <c r="Z59" s="4">
        <v>13269</v>
      </c>
      <c r="AA59" s="4">
        <f t="shared" si="7"/>
        <v>40026</v>
      </c>
      <c r="AB59" s="4">
        <v>15098</v>
      </c>
      <c r="AC59" s="4">
        <v>13316</v>
      </c>
      <c r="AD59" s="4">
        <f t="shared" si="8"/>
        <v>28414</v>
      </c>
      <c r="AE59" s="4">
        <v>7587</v>
      </c>
      <c r="AF59" s="4">
        <v>5262</v>
      </c>
      <c r="AG59" s="4">
        <f t="shared" si="9"/>
        <v>12849</v>
      </c>
      <c r="AH59" s="4">
        <v>44</v>
      </c>
      <c r="AI59" s="4">
        <v>37</v>
      </c>
      <c r="AJ59" s="4">
        <f t="shared" si="10"/>
        <v>81</v>
      </c>
      <c r="AK59" s="4">
        <v>12431</v>
      </c>
      <c r="AL59" s="4">
        <v>6491</v>
      </c>
      <c r="AM59" s="4">
        <f t="shared" si="11"/>
        <v>18922</v>
      </c>
      <c r="AN59" s="4">
        <v>15034</v>
      </c>
      <c r="AO59" s="4">
        <v>13259</v>
      </c>
      <c r="AP59" s="4">
        <f t="shared" si="12"/>
        <v>28293</v>
      </c>
      <c r="AQ59" s="4">
        <v>7570</v>
      </c>
      <c r="AR59" s="4">
        <v>5242</v>
      </c>
      <c r="AS59" s="4">
        <f t="shared" si="13"/>
        <v>12812</v>
      </c>
      <c r="AT59" s="4">
        <v>3339</v>
      </c>
      <c r="AU59" s="4">
        <v>5615</v>
      </c>
      <c r="AV59" s="4">
        <f t="shared" si="14"/>
        <v>8954</v>
      </c>
      <c r="AW59">
        <v>62233</v>
      </c>
      <c r="AX59">
        <v>18919</v>
      </c>
      <c r="AY59">
        <v>8954</v>
      </c>
      <c r="AZ59">
        <v>38535</v>
      </c>
      <c r="BA59">
        <v>13410</v>
      </c>
      <c r="BB59">
        <v>32329</v>
      </c>
      <c r="BC59">
        <f t="shared" si="15"/>
        <v>100768</v>
      </c>
      <c r="BD59">
        <v>286397</v>
      </c>
      <c r="BE59">
        <v>236199</v>
      </c>
      <c r="BF59">
        <v>779</v>
      </c>
      <c r="BG59">
        <v>0.98091405875204718</v>
      </c>
      <c r="BH59">
        <f t="shared" si="16"/>
        <v>250256.39118980765</v>
      </c>
      <c r="BI59">
        <f t="shared" si="17"/>
        <v>321.25339048755797</v>
      </c>
      <c r="BJ59">
        <v>0.89270000000000005</v>
      </c>
      <c r="BK59">
        <v>33.502800000000001</v>
      </c>
    </row>
    <row r="60" spans="1:63" ht="12.5" x14ac:dyDescent="0.25">
      <c r="A60" s="3" t="s">
        <v>45</v>
      </c>
      <c r="B60" s="3" t="s">
        <v>83</v>
      </c>
      <c r="C60" s="3" t="s">
        <v>83</v>
      </c>
      <c r="D60" s="4">
        <v>8</v>
      </c>
      <c r="E60" s="4">
        <v>9</v>
      </c>
      <c r="F60" s="4">
        <f t="shared" si="0"/>
        <v>17</v>
      </c>
      <c r="G60" s="4">
        <v>4178</v>
      </c>
      <c r="H60" s="4">
        <v>3372</v>
      </c>
      <c r="I60" s="4">
        <f t="shared" si="1"/>
        <v>7550</v>
      </c>
      <c r="J60" s="4">
        <v>5420</v>
      </c>
      <c r="K60" s="4">
        <v>3180</v>
      </c>
      <c r="L60" s="4">
        <f t="shared" si="2"/>
        <v>8600</v>
      </c>
      <c r="M60" s="4">
        <v>2090</v>
      </c>
      <c r="N60" s="4">
        <v>2178</v>
      </c>
      <c r="O60" s="4">
        <f t="shared" si="3"/>
        <v>4268</v>
      </c>
      <c r="P60" s="4">
        <v>2069</v>
      </c>
      <c r="Q60" s="4">
        <v>1926</v>
      </c>
      <c r="R60" s="4">
        <f t="shared" si="4"/>
        <v>3995</v>
      </c>
      <c r="S60" s="4">
        <v>16</v>
      </c>
      <c r="T60" s="4">
        <v>7</v>
      </c>
      <c r="U60" s="4">
        <f t="shared" si="5"/>
        <v>23</v>
      </c>
      <c r="V60" s="4">
        <v>7</v>
      </c>
      <c r="W60" s="4">
        <v>3254</v>
      </c>
      <c r="X60" s="4">
        <f t="shared" si="6"/>
        <v>3261</v>
      </c>
      <c r="Y60" s="4">
        <v>5050</v>
      </c>
      <c r="Z60" s="4">
        <v>2972</v>
      </c>
      <c r="AA60" s="4">
        <f t="shared" si="7"/>
        <v>8022</v>
      </c>
      <c r="AB60" s="4">
        <v>1904</v>
      </c>
      <c r="AC60" s="4">
        <v>1989</v>
      </c>
      <c r="AD60" s="4">
        <f t="shared" si="8"/>
        <v>3893</v>
      </c>
      <c r="AE60" s="4">
        <v>2011</v>
      </c>
      <c r="AF60" s="4">
        <v>1860</v>
      </c>
      <c r="AG60" s="4">
        <f t="shared" si="9"/>
        <v>3871</v>
      </c>
      <c r="AH60" s="4">
        <v>16</v>
      </c>
      <c r="AI60" s="4">
        <v>7</v>
      </c>
      <c r="AJ60" s="4">
        <f t="shared" si="10"/>
        <v>23</v>
      </c>
      <c r="AK60" s="4">
        <v>3956</v>
      </c>
      <c r="AL60" s="4">
        <v>3214</v>
      </c>
      <c r="AM60" s="4">
        <f t="shared" si="11"/>
        <v>7170</v>
      </c>
      <c r="AN60" s="4">
        <v>1909</v>
      </c>
      <c r="AO60" s="4">
        <v>1976</v>
      </c>
      <c r="AP60" s="4">
        <f t="shared" si="12"/>
        <v>3885</v>
      </c>
      <c r="AQ60" s="4">
        <v>1944</v>
      </c>
      <c r="AR60" s="4">
        <v>1831</v>
      </c>
      <c r="AS60" s="4">
        <f t="shared" si="13"/>
        <v>3775</v>
      </c>
      <c r="AT60" s="4">
        <v>138</v>
      </c>
      <c r="AU60" s="4">
        <v>395</v>
      </c>
      <c r="AV60" s="4">
        <f t="shared" si="14"/>
        <v>533</v>
      </c>
      <c r="AW60">
        <v>13765</v>
      </c>
      <c r="AX60">
        <v>3242</v>
      </c>
      <c r="AY60">
        <v>533</v>
      </c>
      <c r="AZ60">
        <v>10665</v>
      </c>
      <c r="BA60">
        <v>2187</v>
      </c>
      <c r="BB60">
        <v>5429</v>
      </c>
      <c r="BC60">
        <f t="shared" si="15"/>
        <v>24430</v>
      </c>
      <c r="BD60">
        <v>174368</v>
      </c>
      <c r="BE60">
        <v>221569</v>
      </c>
      <c r="BF60">
        <v>790</v>
      </c>
      <c r="BG60">
        <v>1.0242458692635426</v>
      </c>
      <c r="BH60">
        <f t="shared" si="16"/>
        <v>206203.64323786803</v>
      </c>
      <c r="BI60">
        <f t="shared" si="17"/>
        <v>261.01726992135195</v>
      </c>
      <c r="BJ60">
        <v>9.5299999999999996E-2</v>
      </c>
      <c r="BK60">
        <v>31.7651</v>
      </c>
    </row>
    <row r="61" spans="1:63" ht="12.5" x14ac:dyDescent="0.25">
      <c r="A61" s="3" t="s">
        <v>84</v>
      </c>
      <c r="B61" s="3"/>
      <c r="C61" s="3" t="s">
        <v>84</v>
      </c>
      <c r="D61" s="4">
        <v>707</v>
      </c>
      <c r="E61" s="4">
        <v>659</v>
      </c>
      <c r="F61" s="4">
        <f t="shared" si="0"/>
        <v>1366</v>
      </c>
      <c r="G61" s="4">
        <v>23499</v>
      </c>
      <c r="H61" s="4">
        <v>19083</v>
      </c>
      <c r="I61" s="4">
        <f t="shared" si="1"/>
        <v>42582</v>
      </c>
      <c r="J61" s="4">
        <v>62017</v>
      </c>
      <c r="K61" s="4">
        <v>52319</v>
      </c>
      <c r="L61" s="4">
        <f t="shared" si="2"/>
        <v>114336</v>
      </c>
      <c r="M61" s="4">
        <v>20008</v>
      </c>
      <c r="N61" s="4">
        <v>19255</v>
      </c>
      <c r="O61" s="4">
        <f t="shared" si="3"/>
        <v>39263</v>
      </c>
      <c r="P61" s="4">
        <v>16314</v>
      </c>
      <c r="Q61" s="4">
        <v>15567</v>
      </c>
      <c r="R61" s="4">
        <f t="shared" si="4"/>
        <v>31881</v>
      </c>
      <c r="S61" s="4">
        <v>263</v>
      </c>
      <c r="T61" s="4">
        <v>228</v>
      </c>
      <c r="U61" s="4">
        <f t="shared" si="5"/>
        <v>491</v>
      </c>
      <c r="V61" s="4">
        <v>228</v>
      </c>
      <c r="W61" s="4">
        <v>12683</v>
      </c>
      <c r="X61" s="4">
        <f t="shared" si="6"/>
        <v>12911</v>
      </c>
      <c r="Y61" s="4">
        <v>37183</v>
      </c>
      <c r="Z61" s="4">
        <v>32677</v>
      </c>
      <c r="AA61" s="4">
        <f t="shared" si="7"/>
        <v>69860</v>
      </c>
      <c r="AB61" s="4">
        <v>12461</v>
      </c>
      <c r="AC61" s="4">
        <v>12077</v>
      </c>
      <c r="AD61" s="4">
        <f t="shared" si="8"/>
        <v>24538</v>
      </c>
      <c r="AE61" s="4">
        <v>10551</v>
      </c>
      <c r="AF61" s="4">
        <v>9820</v>
      </c>
      <c r="AG61" s="4">
        <f t="shared" si="9"/>
        <v>20371</v>
      </c>
      <c r="AH61" s="4">
        <v>297</v>
      </c>
      <c r="AI61" s="4">
        <v>249</v>
      </c>
      <c r="AJ61" s="4">
        <f t="shared" si="10"/>
        <v>546</v>
      </c>
      <c r="AK61" s="4">
        <v>14883</v>
      </c>
      <c r="AL61" s="4">
        <v>12338</v>
      </c>
      <c r="AM61" s="4">
        <f t="shared" si="11"/>
        <v>27221</v>
      </c>
      <c r="AN61" s="4">
        <v>12352</v>
      </c>
      <c r="AO61" s="4">
        <v>11765</v>
      </c>
      <c r="AP61" s="4">
        <f t="shared" si="12"/>
        <v>24117</v>
      </c>
      <c r="AQ61" s="4">
        <v>11227</v>
      </c>
      <c r="AR61" s="4">
        <v>9614</v>
      </c>
      <c r="AS61" s="4">
        <f t="shared" si="13"/>
        <v>20841</v>
      </c>
      <c r="AT61" s="4">
        <v>1046</v>
      </c>
      <c r="AU61" s="4">
        <v>3498</v>
      </c>
      <c r="AV61" s="4">
        <f t="shared" si="14"/>
        <v>4544</v>
      </c>
      <c r="AW61">
        <v>122545</v>
      </c>
      <c r="AX61">
        <v>28743</v>
      </c>
      <c r="AY61">
        <v>4544</v>
      </c>
      <c r="AZ61">
        <v>106883</v>
      </c>
      <c r="BA61">
        <v>19914</v>
      </c>
      <c r="BB61">
        <v>48657</v>
      </c>
      <c r="BC61">
        <f t="shared" si="15"/>
        <v>229428</v>
      </c>
      <c r="BD61">
        <v>1507080</v>
      </c>
      <c r="BE61">
        <v>1797722</v>
      </c>
      <c r="BF61">
        <v>195</v>
      </c>
      <c r="BG61">
        <v>1.017791038543832</v>
      </c>
      <c r="BH61">
        <f t="shared" si="16"/>
        <v>1705087.4788268884</v>
      </c>
      <c r="BI61">
        <f t="shared" si="17"/>
        <v>8744.0383529584014</v>
      </c>
      <c r="BJ61">
        <v>0.31519999999999998</v>
      </c>
      <c r="BK61">
        <v>32.581600000000002</v>
      </c>
    </row>
    <row r="62" spans="1:63" ht="12.5" x14ac:dyDescent="0.25">
      <c r="A62" s="3" t="s">
        <v>84</v>
      </c>
      <c r="B62" s="3" t="s">
        <v>85</v>
      </c>
      <c r="C62" s="3" t="s">
        <v>85</v>
      </c>
      <c r="D62" s="4">
        <v>707</v>
      </c>
      <c r="E62" s="4">
        <v>659</v>
      </c>
      <c r="F62" s="4">
        <f t="shared" si="0"/>
        <v>1366</v>
      </c>
      <c r="G62" s="4">
        <v>23499</v>
      </c>
      <c r="H62" s="4">
        <v>19083</v>
      </c>
      <c r="I62" s="4">
        <f t="shared" si="1"/>
        <v>42582</v>
      </c>
      <c r="J62" s="4">
        <v>62017</v>
      </c>
      <c r="K62" s="4">
        <v>52319</v>
      </c>
      <c r="L62" s="4">
        <f t="shared" si="2"/>
        <v>114336</v>
      </c>
      <c r="M62" s="4">
        <v>20008</v>
      </c>
      <c r="N62" s="4">
        <v>19255</v>
      </c>
      <c r="O62" s="4">
        <f t="shared" si="3"/>
        <v>39263</v>
      </c>
      <c r="P62" s="4">
        <v>16314</v>
      </c>
      <c r="Q62" s="4">
        <v>15567</v>
      </c>
      <c r="R62" s="4">
        <f t="shared" si="4"/>
        <v>31881</v>
      </c>
      <c r="S62" s="4">
        <v>263</v>
      </c>
      <c r="T62" s="4">
        <v>228</v>
      </c>
      <c r="U62" s="4">
        <f t="shared" si="5"/>
        <v>491</v>
      </c>
      <c r="V62" s="4">
        <v>228</v>
      </c>
      <c r="W62" s="4">
        <v>12683</v>
      </c>
      <c r="X62" s="4">
        <f t="shared" si="6"/>
        <v>12911</v>
      </c>
      <c r="Y62" s="4">
        <v>37183</v>
      </c>
      <c r="Z62" s="4">
        <v>32677</v>
      </c>
      <c r="AA62" s="4">
        <f t="shared" si="7"/>
        <v>69860</v>
      </c>
      <c r="AB62" s="4">
        <v>12461</v>
      </c>
      <c r="AC62" s="4">
        <v>12077</v>
      </c>
      <c r="AD62" s="4">
        <f t="shared" si="8"/>
        <v>24538</v>
      </c>
      <c r="AE62" s="4">
        <v>10551</v>
      </c>
      <c r="AF62" s="4">
        <v>9820</v>
      </c>
      <c r="AG62" s="4">
        <f t="shared" si="9"/>
        <v>20371</v>
      </c>
      <c r="AH62" s="4">
        <v>297</v>
      </c>
      <c r="AI62" s="4">
        <v>249</v>
      </c>
      <c r="AJ62" s="4">
        <f t="shared" si="10"/>
        <v>546</v>
      </c>
      <c r="AK62" s="4">
        <v>14883</v>
      </c>
      <c r="AL62" s="4">
        <v>12338</v>
      </c>
      <c r="AM62" s="4">
        <f t="shared" si="11"/>
        <v>27221</v>
      </c>
      <c r="AN62" s="4">
        <v>12352</v>
      </c>
      <c r="AO62" s="4">
        <v>11765</v>
      </c>
      <c r="AP62" s="4">
        <f t="shared" si="12"/>
        <v>24117</v>
      </c>
      <c r="AQ62" s="4">
        <v>11227</v>
      </c>
      <c r="AR62" s="4">
        <v>9614</v>
      </c>
      <c r="AS62" s="4">
        <f t="shared" si="13"/>
        <v>20841</v>
      </c>
      <c r="AT62" s="4">
        <v>1046</v>
      </c>
      <c r="AU62" s="4">
        <v>3498</v>
      </c>
      <c r="AV62" s="4">
        <f t="shared" si="14"/>
        <v>4544</v>
      </c>
      <c r="AW62">
        <v>122545</v>
      </c>
      <c r="AX62">
        <v>28743</v>
      </c>
      <c r="AY62">
        <v>4544</v>
      </c>
      <c r="AZ62">
        <v>106883</v>
      </c>
      <c r="BA62">
        <v>19914</v>
      </c>
      <c r="BB62">
        <v>48657</v>
      </c>
      <c r="BC62">
        <f t="shared" si="15"/>
        <v>229428</v>
      </c>
      <c r="BD62">
        <v>1507080</v>
      </c>
      <c r="BE62">
        <v>1797722</v>
      </c>
      <c r="BF62">
        <v>195</v>
      </c>
      <c r="BG62">
        <v>1.017791038543832</v>
      </c>
      <c r="BH62">
        <f t="shared" si="16"/>
        <v>1705087.4788268884</v>
      </c>
      <c r="BI62">
        <f t="shared" si="17"/>
        <v>8744.0383529584014</v>
      </c>
      <c r="BJ62">
        <v>0.31519999999999998</v>
      </c>
      <c r="BK62">
        <v>32.581600000000002</v>
      </c>
    </row>
    <row r="63" spans="1:63" ht="12.5" x14ac:dyDescent="0.25">
      <c r="A63" s="3" t="s">
        <v>38</v>
      </c>
      <c r="B63" s="3" t="s">
        <v>86</v>
      </c>
      <c r="C63" s="3" t="s">
        <v>86</v>
      </c>
      <c r="D63" s="4">
        <v>33</v>
      </c>
      <c r="E63" s="4">
        <v>9</v>
      </c>
      <c r="F63" s="4">
        <f t="shared" si="0"/>
        <v>42</v>
      </c>
      <c r="G63" s="4">
        <v>42587</v>
      </c>
      <c r="H63" s="4">
        <v>23236</v>
      </c>
      <c r="I63" s="4">
        <f t="shared" si="1"/>
        <v>65823</v>
      </c>
      <c r="J63" s="4">
        <v>73779</v>
      </c>
      <c r="K63" s="4">
        <v>34521</v>
      </c>
      <c r="L63" s="4">
        <f t="shared" si="2"/>
        <v>108300</v>
      </c>
      <c r="M63" s="4">
        <v>50512</v>
      </c>
      <c r="N63" s="4">
        <v>41748</v>
      </c>
      <c r="O63" s="4">
        <f t="shared" si="3"/>
        <v>92260</v>
      </c>
      <c r="P63" s="4">
        <v>26376</v>
      </c>
      <c r="Q63" s="4">
        <v>19245</v>
      </c>
      <c r="R63" s="4">
        <f t="shared" si="4"/>
        <v>45621</v>
      </c>
      <c r="S63" s="4">
        <v>30</v>
      </c>
      <c r="T63" s="4">
        <v>9</v>
      </c>
      <c r="U63" s="4">
        <f t="shared" si="5"/>
        <v>39</v>
      </c>
      <c r="V63" s="4">
        <v>9</v>
      </c>
      <c r="W63" s="4">
        <v>22829</v>
      </c>
      <c r="X63" s="4">
        <f t="shared" si="6"/>
        <v>22838</v>
      </c>
      <c r="Y63" s="4">
        <v>72275</v>
      </c>
      <c r="Z63" s="4">
        <v>33746</v>
      </c>
      <c r="AA63" s="4">
        <f t="shared" si="7"/>
        <v>106021</v>
      </c>
      <c r="AB63" s="4">
        <v>49326</v>
      </c>
      <c r="AC63" s="4">
        <v>40781</v>
      </c>
      <c r="AD63" s="4">
        <f t="shared" si="8"/>
        <v>90107</v>
      </c>
      <c r="AE63" s="4">
        <v>25972</v>
      </c>
      <c r="AF63" s="4">
        <v>18905</v>
      </c>
      <c r="AG63" s="4">
        <f t="shared" si="9"/>
        <v>44877</v>
      </c>
      <c r="AH63" s="4">
        <v>30</v>
      </c>
      <c r="AI63" s="4">
        <v>9</v>
      </c>
      <c r="AJ63" s="4">
        <f t="shared" si="10"/>
        <v>39</v>
      </c>
      <c r="AK63" s="4">
        <v>40923</v>
      </c>
      <c r="AL63" s="4">
        <v>22280</v>
      </c>
      <c r="AM63" s="4">
        <f t="shared" si="11"/>
        <v>63203</v>
      </c>
      <c r="AN63" s="4">
        <v>47711</v>
      </c>
      <c r="AO63" s="4">
        <v>39696</v>
      </c>
      <c r="AP63" s="4">
        <f t="shared" si="12"/>
        <v>87407</v>
      </c>
      <c r="AQ63" s="4">
        <v>25316</v>
      </c>
      <c r="AR63" s="4">
        <v>18326</v>
      </c>
      <c r="AS63" s="4">
        <f t="shared" si="13"/>
        <v>43642</v>
      </c>
      <c r="AT63" s="4">
        <v>4123</v>
      </c>
      <c r="AU63" s="4">
        <v>7284</v>
      </c>
      <c r="AV63" s="4">
        <f t="shared" si="14"/>
        <v>11407</v>
      </c>
      <c r="AW63">
        <v>193287</v>
      </c>
      <c r="AX63">
        <v>48393</v>
      </c>
      <c r="AY63">
        <v>11407</v>
      </c>
      <c r="AZ63">
        <v>118759</v>
      </c>
      <c r="BA63">
        <v>41757</v>
      </c>
      <c r="BB63">
        <v>90150</v>
      </c>
      <c r="BC63">
        <f t="shared" si="15"/>
        <v>312046</v>
      </c>
      <c r="BD63">
        <v>486319</v>
      </c>
      <c r="BE63">
        <v>540252</v>
      </c>
      <c r="BF63">
        <v>1515</v>
      </c>
      <c r="BG63">
        <v>1.0105725900128555</v>
      </c>
      <c r="BH63">
        <f t="shared" si="16"/>
        <v>523472.46148445731</v>
      </c>
      <c r="BI63">
        <f t="shared" si="17"/>
        <v>345.52637721746356</v>
      </c>
      <c r="BJ63">
        <v>0.91869999999999996</v>
      </c>
      <c r="BK63">
        <v>33.123899999999999</v>
      </c>
    </row>
    <row r="64" spans="1:63" ht="12.5" x14ac:dyDescent="0.25">
      <c r="A64" s="3" t="s">
        <v>51</v>
      </c>
      <c r="B64" s="3" t="s">
        <v>87</v>
      </c>
      <c r="C64" s="3" t="s">
        <v>87</v>
      </c>
      <c r="D64" s="4">
        <v>99</v>
      </c>
      <c r="E64" s="4">
        <v>146</v>
      </c>
      <c r="F64" s="4">
        <f t="shared" si="0"/>
        <v>245</v>
      </c>
      <c r="G64" s="4">
        <v>24444</v>
      </c>
      <c r="H64" s="4">
        <v>15246</v>
      </c>
      <c r="I64" s="4">
        <f t="shared" si="1"/>
        <v>39690</v>
      </c>
      <c r="J64" s="4">
        <v>32876</v>
      </c>
      <c r="K64" s="4">
        <v>16030</v>
      </c>
      <c r="L64" s="4">
        <f t="shared" si="2"/>
        <v>48906</v>
      </c>
      <c r="M64" s="4">
        <v>16332</v>
      </c>
      <c r="N64" s="4">
        <v>14914</v>
      </c>
      <c r="O64" s="4">
        <f t="shared" si="3"/>
        <v>31246</v>
      </c>
      <c r="P64" s="4">
        <v>12581</v>
      </c>
      <c r="Q64" s="4">
        <v>9555</v>
      </c>
      <c r="R64" s="4">
        <f t="shared" si="4"/>
        <v>22136</v>
      </c>
      <c r="S64" s="4">
        <v>99</v>
      </c>
      <c r="T64" s="4">
        <v>75</v>
      </c>
      <c r="U64" s="4">
        <f t="shared" si="5"/>
        <v>174</v>
      </c>
      <c r="V64" s="4">
        <v>75</v>
      </c>
      <c r="W64" s="4">
        <v>14848</v>
      </c>
      <c r="X64" s="4">
        <f t="shared" si="6"/>
        <v>14923</v>
      </c>
      <c r="Y64" s="4">
        <v>31037</v>
      </c>
      <c r="Z64" s="4">
        <v>15421</v>
      </c>
      <c r="AA64" s="4">
        <f t="shared" si="7"/>
        <v>46458</v>
      </c>
      <c r="AB64" s="4">
        <v>15914</v>
      </c>
      <c r="AC64" s="4">
        <v>14414</v>
      </c>
      <c r="AD64" s="4">
        <f t="shared" si="8"/>
        <v>30328</v>
      </c>
      <c r="AE64" s="4">
        <v>12279</v>
      </c>
      <c r="AF64" s="4">
        <v>9292</v>
      </c>
      <c r="AG64" s="4">
        <f t="shared" si="9"/>
        <v>21571</v>
      </c>
      <c r="AH64" s="4">
        <v>95</v>
      </c>
      <c r="AI64" s="4">
        <v>80</v>
      </c>
      <c r="AJ64" s="4">
        <f t="shared" si="10"/>
        <v>175</v>
      </c>
      <c r="AK64" s="4">
        <v>22636</v>
      </c>
      <c r="AL64" s="4">
        <v>14382</v>
      </c>
      <c r="AM64" s="4">
        <f t="shared" si="11"/>
        <v>37018</v>
      </c>
      <c r="AN64" s="4">
        <v>15064</v>
      </c>
      <c r="AO64" s="4">
        <v>13762</v>
      </c>
      <c r="AP64" s="4">
        <f t="shared" si="12"/>
        <v>28826</v>
      </c>
      <c r="AQ64" s="4">
        <v>11809</v>
      </c>
      <c r="AR64" s="4">
        <v>8865</v>
      </c>
      <c r="AS64" s="4">
        <f t="shared" si="13"/>
        <v>20674</v>
      </c>
      <c r="AT64" s="4">
        <v>713</v>
      </c>
      <c r="AU64" s="4">
        <v>2349</v>
      </c>
      <c r="AV64" s="4">
        <f t="shared" si="14"/>
        <v>3062</v>
      </c>
      <c r="AW64">
        <v>86332</v>
      </c>
      <c r="AX64">
        <v>19466</v>
      </c>
      <c r="AY64">
        <v>3062</v>
      </c>
      <c r="AZ64">
        <v>55891</v>
      </c>
      <c r="BA64">
        <v>15060</v>
      </c>
      <c r="BB64">
        <v>34526</v>
      </c>
      <c r="BC64">
        <f t="shared" si="15"/>
        <v>142223</v>
      </c>
      <c r="BD64">
        <v>270668</v>
      </c>
      <c r="BE64">
        <v>337167</v>
      </c>
      <c r="BF64">
        <v>1695</v>
      </c>
      <c r="BG64">
        <v>1.0222116230381724</v>
      </c>
      <c r="BH64">
        <f t="shared" si="16"/>
        <v>315662.22790619725</v>
      </c>
      <c r="BI64">
        <f t="shared" si="17"/>
        <v>186.23140289451166</v>
      </c>
      <c r="BJ64">
        <v>0.2903</v>
      </c>
      <c r="BK64">
        <v>30.574000000000002</v>
      </c>
    </row>
    <row r="65" spans="1:63" ht="12.5" x14ac:dyDescent="0.25">
      <c r="A65" s="3" t="s">
        <v>74</v>
      </c>
      <c r="B65" s="3" t="s">
        <v>88</v>
      </c>
      <c r="C65" s="3" t="s">
        <v>88</v>
      </c>
      <c r="D65" s="4">
        <v>8</v>
      </c>
      <c r="E65" s="4">
        <v>8</v>
      </c>
      <c r="F65" s="4">
        <f t="shared" si="0"/>
        <v>16</v>
      </c>
      <c r="G65" s="4">
        <v>10267</v>
      </c>
      <c r="H65" s="4">
        <v>8108</v>
      </c>
      <c r="I65" s="4">
        <f t="shared" si="1"/>
        <v>18375</v>
      </c>
      <c r="J65" s="4">
        <v>14192</v>
      </c>
      <c r="K65" s="4">
        <v>8964</v>
      </c>
      <c r="L65" s="4">
        <f t="shared" si="2"/>
        <v>23156</v>
      </c>
      <c r="M65" s="4">
        <v>4341</v>
      </c>
      <c r="N65" s="4">
        <v>3761</v>
      </c>
      <c r="O65" s="4">
        <f t="shared" si="3"/>
        <v>8102</v>
      </c>
      <c r="P65" s="4">
        <v>4285</v>
      </c>
      <c r="Q65" s="4">
        <v>3520</v>
      </c>
      <c r="R65" s="4">
        <f t="shared" si="4"/>
        <v>7805</v>
      </c>
      <c r="S65" s="4">
        <v>11</v>
      </c>
      <c r="T65" s="4">
        <v>5</v>
      </c>
      <c r="U65" s="4">
        <f t="shared" si="5"/>
        <v>16</v>
      </c>
      <c r="V65" s="4">
        <v>5</v>
      </c>
      <c r="W65" s="4">
        <v>7761</v>
      </c>
      <c r="X65" s="4">
        <f t="shared" si="6"/>
        <v>7766</v>
      </c>
      <c r="Y65" s="4">
        <v>13411</v>
      </c>
      <c r="Z65" s="4">
        <v>8508</v>
      </c>
      <c r="AA65" s="4">
        <f t="shared" si="7"/>
        <v>21919</v>
      </c>
      <c r="AB65" s="4">
        <v>4192</v>
      </c>
      <c r="AC65" s="4">
        <v>3648</v>
      </c>
      <c r="AD65" s="4">
        <f t="shared" si="8"/>
        <v>7840</v>
      </c>
      <c r="AE65" s="4">
        <v>4161</v>
      </c>
      <c r="AF65" s="4">
        <v>3409</v>
      </c>
      <c r="AG65" s="4">
        <f t="shared" si="9"/>
        <v>7570</v>
      </c>
      <c r="AH65" s="4">
        <v>11</v>
      </c>
      <c r="AI65" s="4">
        <v>5</v>
      </c>
      <c r="AJ65" s="4">
        <f t="shared" si="10"/>
        <v>16</v>
      </c>
      <c r="AK65" s="4">
        <v>9995</v>
      </c>
      <c r="AL65" s="4">
        <v>7855</v>
      </c>
      <c r="AM65" s="4">
        <f t="shared" si="11"/>
        <v>17850</v>
      </c>
      <c r="AN65" s="4">
        <v>4186</v>
      </c>
      <c r="AO65" s="4">
        <v>3673</v>
      </c>
      <c r="AP65" s="4">
        <f t="shared" si="12"/>
        <v>7859</v>
      </c>
      <c r="AQ65" s="4">
        <v>4161</v>
      </c>
      <c r="AR65" s="4">
        <v>3433</v>
      </c>
      <c r="AS65" s="4">
        <f t="shared" si="13"/>
        <v>7594</v>
      </c>
      <c r="AT65" s="4">
        <v>156</v>
      </c>
      <c r="AU65" s="4">
        <v>516</v>
      </c>
      <c r="AV65" s="4">
        <f t="shared" si="14"/>
        <v>672</v>
      </c>
      <c r="AW65">
        <v>33093</v>
      </c>
      <c r="AX65">
        <v>5114</v>
      </c>
      <c r="AY65">
        <v>672</v>
      </c>
      <c r="AZ65">
        <v>24361</v>
      </c>
      <c r="BA65">
        <v>3769</v>
      </c>
      <c r="BB65">
        <v>8883</v>
      </c>
      <c r="BC65">
        <f t="shared" si="15"/>
        <v>57454</v>
      </c>
      <c r="BD65">
        <v>252144</v>
      </c>
      <c r="BE65">
        <v>310062</v>
      </c>
      <c r="BF65">
        <v>1275</v>
      </c>
      <c r="BG65">
        <v>1.0208924466618126</v>
      </c>
      <c r="BH65">
        <f t="shared" si="16"/>
        <v>291412.76544711011</v>
      </c>
      <c r="BI65">
        <f t="shared" si="17"/>
        <v>228.55903172322363</v>
      </c>
      <c r="BJ65">
        <v>0.81950000000000001</v>
      </c>
      <c r="BK65" s="18" t="s">
        <v>251</v>
      </c>
    </row>
    <row r="66" spans="1:63" ht="12.5" x14ac:dyDescent="0.25">
      <c r="A66" s="3" t="s">
        <v>36</v>
      </c>
      <c r="B66" s="3" t="s">
        <v>89</v>
      </c>
      <c r="C66" s="3" t="s">
        <v>89</v>
      </c>
      <c r="D66" s="4">
        <v>4</v>
      </c>
      <c r="E66" s="4">
        <v>3</v>
      </c>
      <c r="F66" s="4">
        <f t="shared" si="0"/>
        <v>7</v>
      </c>
      <c r="G66" s="4">
        <v>913</v>
      </c>
      <c r="H66" s="4">
        <v>830</v>
      </c>
      <c r="I66" s="4">
        <f t="shared" si="1"/>
        <v>1743</v>
      </c>
      <c r="J66" s="4">
        <v>2017</v>
      </c>
      <c r="K66" s="4">
        <v>1445</v>
      </c>
      <c r="L66" s="4">
        <f t="shared" si="2"/>
        <v>3462</v>
      </c>
      <c r="M66" s="4">
        <v>429</v>
      </c>
      <c r="N66" s="4">
        <v>399</v>
      </c>
      <c r="O66" s="4">
        <f t="shared" si="3"/>
        <v>828</v>
      </c>
      <c r="P66" s="4">
        <v>478</v>
      </c>
      <c r="Q66" s="4">
        <v>424</v>
      </c>
      <c r="R66" s="4">
        <f t="shared" si="4"/>
        <v>902</v>
      </c>
      <c r="S66" s="4">
        <v>4</v>
      </c>
      <c r="T66" s="4">
        <v>3</v>
      </c>
      <c r="U66" s="4">
        <f t="shared" si="5"/>
        <v>7</v>
      </c>
      <c r="V66" s="4">
        <v>3</v>
      </c>
      <c r="W66" s="4">
        <v>800</v>
      </c>
      <c r="X66" s="4">
        <f t="shared" si="6"/>
        <v>803</v>
      </c>
      <c r="Y66" s="4">
        <v>1860</v>
      </c>
      <c r="Z66" s="4">
        <v>1380</v>
      </c>
      <c r="AA66" s="4">
        <f t="shared" si="7"/>
        <v>3240</v>
      </c>
      <c r="AB66" s="4">
        <v>405</v>
      </c>
      <c r="AC66" s="4">
        <v>376</v>
      </c>
      <c r="AD66" s="4">
        <f t="shared" si="8"/>
        <v>781</v>
      </c>
      <c r="AE66" s="4">
        <v>456</v>
      </c>
      <c r="AF66" s="4">
        <v>411</v>
      </c>
      <c r="AG66" s="4">
        <f t="shared" si="9"/>
        <v>867</v>
      </c>
      <c r="AH66" s="4">
        <v>4</v>
      </c>
      <c r="AI66" s="4">
        <v>3</v>
      </c>
      <c r="AJ66" s="4">
        <f t="shared" si="10"/>
        <v>7</v>
      </c>
      <c r="AK66" s="4">
        <v>844</v>
      </c>
      <c r="AL66" s="4">
        <v>793</v>
      </c>
      <c r="AM66" s="4">
        <f t="shared" si="11"/>
        <v>1637</v>
      </c>
      <c r="AN66" s="4">
        <v>400</v>
      </c>
      <c r="AO66" s="4">
        <v>369</v>
      </c>
      <c r="AP66" s="4">
        <f t="shared" si="12"/>
        <v>769</v>
      </c>
      <c r="AQ66" s="4">
        <v>452</v>
      </c>
      <c r="AR66" s="4">
        <v>409</v>
      </c>
      <c r="AS66" s="4">
        <f t="shared" si="13"/>
        <v>861</v>
      </c>
      <c r="AT66" s="4">
        <v>9</v>
      </c>
      <c r="AU66" s="4">
        <v>27</v>
      </c>
      <c r="AV66" s="4">
        <f t="shared" si="14"/>
        <v>36</v>
      </c>
      <c r="AW66">
        <v>3841</v>
      </c>
      <c r="AX66">
        <v>429</v>
      </c>
      <c r="AY66">
        <v>36</v>
      </c>
      <c r="AZ66">
        <v>3101</v>
      </c>
      <c r="BA66">
        <v>402</v>
      </c>
      <c r="BB66">
        <v>831</v>
      </c>
      <c r="BC66">
        <f t="shared" si="15"/>
        <v>6942</v>
      </c>
      <c r="BD66">
        <v>105186</v>
      </c>
      <c r="BE66">
        <v>133621</v>
      </c>
      <c r="BF66">
        <v>212</v>
      </c>
      <c r="BG66">
        <v>1.0242162871951057</v>
      </c>
      <c r="BH66">
        <f t="shared" si="16"/>
        <v>124365.43245627207</v>
      </c>
      <c r="BI66">
        <f t="shared" si="17"/>
        <v>586.62939837864189</v>
      </c>
      <c r="BJ66">
        <v>1.3513999999999999</v>
      </c>
      <c r="BK66">
        <v>34.375399999999999</v>
      </c>
    </row>
    <row r="67" spans="1:63" ht="12.5" x14ac:dyDescent="0.25">
      <c r="A67" s="3" t="s">
        <v>27</v>
      </c>
      <c r="B67" s="3" t="s">
        <v>90</v>
      </c>
      <c r="C67" s="3" t="s">
        <v>90</v>
      </c>
      <c r="D67" s="4">
        <v>11</v>
      </c>
      <c r="E67" s="4">
        <v>9</v>
      </c>
      <c r="F67" s="4">
        <f t="shared" ref="F67:F130" si="18">D67+E67</f>
        <v>20</v>
      </c>
      <c r="G67" s="4">
        <v>10159</v>
      </c>
      <c r="H67" s="4">
        <v>4269</v>
      </c>
      <c r="I67" s="4">
        <f t="shared" ref="I67:I130" si="19">G67+H67</f>
        <v>14428</v>
      </c>
      <c r="J67" s="4">
        <v>12033</v>
      </c>
      <c r="K67" s="4">
        <v>4024</v>
      </c>
      <c r="L67" s="4">
        <f t="shared" ref="L67:L130" si="20">J67+K67</f>
        <v>16057</v>
      </c>
      <c r="M67" s="4">
        <v>2903</v>
      </c>
      <c r="N67" s="4">
        <v>2571</v>
      </c>
      <c r="O67" s="4">
        <f t="shared" ref="O67:O130" si="21">M67+N67</f>
        <v>5474</v>
      </c>
      <c r="P67" s="4">
        <v>3753</v>
      </c>
      <c r="Q67" s="4">
        <v>2573</v>
      </c>
      <c r="R67" s="4">
        <f t="shared" ref="R67:R130" si="22">P67+Q67</f>
        <v>6326</v>
      </c>
      <c r="S67" s="4">
        <v>11</v>
      </c>
      <c r="T67" s="4">
        <v>9</v>
      </c>
      <c r="U67" s="4">
        <f t="shared" ref="U67:U130" si="23">S67+T67</f>
        <v>20</v>
      </c>
      <c r="V67" s="4">
        <v>9</v>
      </c>
      <c r="W67" s="4">
        <v>4257</v>
      </c>
      <c r="X67" s="4">
        <f t="shared" ref="X67:X130" si="24">V67+W67</f>
        <v>4266</v>
      </c>
      <c r="Y67" s="4">
        <v>12020</v>
      </c>
      <c r="Z67" s="4">
        <v>4001</v>
      </c>
      <c r="AA67" s="4">
        <f t="shared" ref="AA67:AA130" si="25">Y67 + Z67</f>
        <v>16021</v>
      </c>
      <c r="AB67" s="4">
        <v>2890</v>
      </c>
      <c r="AC67" s="4">
        <v>2561</v>
      </c>
      <c r="AD67" s="4">
        <f t="shared" ref="AD67:AD130" si="26">AB67+AC67</f>
        <v>5451</v>
      </c>
      <c r="AE67" s="4">
        <v>3734</v>
      </c>
      <c r="AF67" s="4">
        <v>2557</v>
      </c>
      <c r="AG67" s="4">
        <f t="shared" ref="AG67:AG130" si="27">AE67+AF67</f>
        <v>6291</v>
      </c>
      <c r="AH67" s="4">
        <v>11</v>
      </c>
      <c r="AI67" s="4">
        <v>9</v>
      </c>
      <c r="AJ67" s="4">
        <f t="shared" ref="AJ67:AJ130" si="28">AH67+AI67</f>
        <v>20</v>
      </c>
      <c r="AK67" s="4">
        <v>10144</v>
      </c>
      <c r="AL67" s="4">
        <v>4257</v>
      </c>
      <c r="AM67" s="4">
        <f t="shared" ref="AM67:AM130" si="29">AK67+AL67</f>
        <v>14401</v>
      </c>
      <c r="AN67" s="4">
        <v>2891</v>
      </c>
      <c r="AO67" s="4">
        <v>2556</v>
      </c>
      <c r="AP67" s="4">
        <f t="shared" ref="AP67:AP130" si="30" xml:space="preserve"> AN67 + AO67</f>
        <v>5447</v>
      </c>
      <c r="AQ67" s="4">
        <v>3734</v>
      </c>
      <c r="AR67" s="4">
        <v>2557</v>
      </c>
      <c r="AS67" s="4">
        <f t="shared" ref="AS67:AS130" si="31">AQ67+AR67</f>
        <v>6291</v>
      </c>
      <c r="AT67" s="4">
        <v>638</v>
      </c>
      <c r="AU67" s="4">
        <v>1133</v>
      </c>
      <c r="AV67" s="4">
        <f t="shared" ref="AV67:AV130" si="32">AT67+ AU67</f>
        <v>1771</v>
      </c>
      <c r="AW67">
        <v>28859</v>
      </c>
      <c r="AX67">
        <v>7239</v>
      </c>
      <c r="AY67">
        <v>1771</v>
      </c>
      <c r="AZ67">
        <v>13446</v>
      </c>
      <c r="BA67">
        <v>2580</v>
      </c>
      <c r="BB67">
        <v>9819</v>
      </c>
      <c r="BC67">
        <f t="shared" ref="BC67:BC130" si="33">AW67 + AZ67</f>
        <v>42305</v>
      </c>
      <c r="BD67">
        <v>87580</v>
      </c>
      <c r="BE67">
        <v>143536</v>
      </c>
      <c r="BF67">
        <v>1203</v>
      </c>
      <c r="BG67">
        <v>1.0506440124539338</v>
      </c>
      <c r="BH67">
        <f t="shared" ref="BH67:BH130" si="34">BD67*((BG67)^7)</f>
        <v>123763.92381347429</v>
      </c>
      <c r="BI67">
        <f t="shared" ref="BI67:BI130" si="35">BH67/BF67</f>
        <v>102.87940466622968</v>
      </c>
      <c r="BJ67">
        <v>2.2109999999999999</v>
      </c>
      <c r="BK67">
        <v>33.751800000000003</v>
      </c>
    </row>
    <row r="68" spans="1:63" ht="12.5" x14ac:dyDescent="0.25">
      <c r="A68" s="3" t="s">
        <v>17</v>
      </c>
      <c r="B68" s="3"/>
      <c r="C68" s="3" t="s">
        <v>17</v>
      </c>
      <c r="D68" s="4">
        <v>356</v>
      </c>
      <c r="E68" s="4">
        <v>287</v>
      </c>
      <c r="F68" s="4">
        <f t="shared" si="18"/>
        <v>643</v>
      </c>
      <c r="G68" s="4">
        <v>58185</v>
      </c>
      <c r="H68" s="4">
        <v>34250</v>
      </c>
      <c r="I68" s="4">
        <f t="shared" si="19"/>
        <v>92435</v>
      </c>
      <c r="J68" s="4">
        <v>96868</v>
      </c>
      <c r="K68" s="4">
        <v>46516</v>
      </c>
      <c r="L68" s="4">
        <f t="shared" si="20"/>
        <v>143384</v>
      </c>
      <c r="M68" s="4">
        <v>114916</v>
      </c>
      <c r="N68" s="4">
        <v>103483</v>
      </c>
      <c r="O68" s="4">
        <f t="shared" si="21"/>
        <v>218399</v>
      </c>
      <c r="P68" s="4">
        <v>40584</v>
      </c>
      <c r="Q68" s="4">
        <v>32024</v>
      </c>
      <c r="R68" s="4">
        <f t="shared" si="22"/>
        <v>72608</v>
      </c>
      <c r="S68" s="4">
        <v>140</v>
      </c>
      <c r="T68" s="4">
        <v>129</v>
      </c>
      <c r="U68" s="4">
        <f t="shared" si="23"/>
        <v>269</v>
      </c>
      <c r="V68" s="4">
        <v>129</v>
      </c>
      <c r="W68" s="4">
        <v>32623</v>
      </c>
      <c r="X68" s="4">
        <f t="shared" si="24"/>
        <v>32752</v>
      </c>
      <c r="Y68" s="4">
        <v>88970</v>
      </c>
      <c r="Z68" s="4">
        <v>42640</v>
      </c>
      <c r="AA68" s="4">
        <f t="shared" si="25"/>
        <v>131610</v>
      </c>
      <c r="AB68" s="4">
        <v>110343</v>
      </c>
      <c r="AC68" s="4">
        <v>99546</v>
      </c>
      <c r="AD68" s="4">
        <f t="shared" si="26"/>
        <v>209889</v>
      </c>
      <c r="AE68" s="4">
        <v>39328</v>
      </c>
      <c r="AF68" s="4">
        <v>30923</v>
      </c>
      <c r="AG68" s="4">
        <f t="shared" si="27"/>
        <v>70251</v>
      </c>
      <c r="AH68" s="4">
        <v>140</v>
      </c>
      <c r="AI68" s="4">
        <v>132</v>
      </c>
      <c r="AJ68" s="4">
        <f t="shared" si="28"/>
        <v>272</v>
      </c>
      <c r="AK68" s="4">
        <v>55293</v>
      </c>
      <c r="AL68" s="4">
        <v>32561</v>
      </c>
      <c r="AM68" s="4">
        <f t="shared" si="29"/>
        <v>87854</v>
      </c>
      <c r="AN68" s="4">
        <v>109376</v>
      </c>
      <c r="AO68" s="4">
        <v>98718</v>
      </c>
      <c r="AP68" s="4">
        <f t="shared" si="30"/>
        <v>208094</v>
      </c>
      <c r="AQ68" s="4">
        <v>39059</v>
      </c>
      <c r="AR68" s="4">
        <v>30783</v>
      </c>
      <c r="AS68" s="4">
        <f t="shared" si="31"/>
        <v>69842</v>
      </c>
      <c r="AT68" s="4">
        <v>2879</v>
      </c>
      <c r="AU68" s="4">
        <v>7301</v>
      </c>
      <c r="AV68" s="4">
        <f t="shared" si="32"/>
        <v>10180</v>
      </c>
      <c r="AW68">
        <v>310909</v>
      </c>
      <c r="AX68">
        <v>126264</v>
      </c>
      <c r="AY68">
        <v>10180</v>
      </c>
      <c r="AZ68">
        <v>216560</v>
      </c>
      <c r="BA68">
        <v>103770</v>
      </c>
      <c r="BB68">
        <v>230034</v>
      </c>
      <c r="BC68">
        <f t="shared" si="33"/>
        <v>527469</v>
      </c>
      <c r="BD68">
        <v>965010</v>
      </c>
      <c r="BE68">
        <v>1496117</v>
      </c>
      <c r="BF68">
        <v>27407</v>
      </c>
      <c r="BG68">
        <v>1.0448245640228533</v>
      </c>
      <c r="BH68">
        <f t="shared" si="34"/>
        <v>1311702.7666346387</v>
      </c>
      <c r="BI68">
        <f t="shared" si="35"/>
        <v>47.860136703566191</v>
      </c>
      <c r="BJ68">
        <v>2.8309000000000002</v>
      </c>
      <c r="BK68">
        <v>34.153199999999998</v>
      </c>
    </row>
    <row r="69" spans="1:63" ht="12.5" x14ac:dyDescent="0.25">
      <c r="A69" s="3" t="s">
        <v>17</v>
      </c>
      <c r="B69" s="3" t="s">
        <v>91</v>
      </c>
      <c r="C69" s="3" t="s">
        <v>91</v>
      </c>
      <c r="D69" s="4">
        <v>5</v>
      </c>
      <c r="E69" s="4">
        <v>1</v>
      </c>
      <c r="F69" s="4">
        <f t="shared" si="18"/>
        <v>6</v>
      </c>
      <c r="G69" s="4">
        <v>4931</v>
      </c>
      <c r="H69" s="4">
        <v>2811</v>
      </c>
      <c r="I69" s="4">
        <f t="shared" si="19"/>
        <v>7742</v>
      </c>
      <c r="J69" s="4">
        <v>7468</v>
      </c>
      <c r="K69" s="4">
        <v>3102</v>
      </c>
      <c r="L69" s="4">
        <f t="shared" si="20"/>
        <v>10570</v>
      </c>
      <c r="M69" s="4">
        <v>5220</v>
      </c>
      <c r="N69" s="4">
        <v>5244</v>
      </c>
      <c r="O69" s="4">
        <f t="shared" si="21"/>
        <v>10464</v>
      </c>
      <c r="P69" s="4">
        <v>2326</v>
      </c>
      <c r="Q69" s="4">
        <v>1728</v>
      </c>
      <c r="R69" s="4">
        <f t="shared" si="22"/>
        <v>4054</v>
      </c>
      <c r="S69" s="4">
        <v>5</v>
      </c>
      <c r="T69" s="4">
        <v>1</v>
      </c>
      <c r="U69" s="4">
        <f t="shared" si="23"/>
        <v>6</v>
      </c>
      <c r="V69" s="4">
        <v>1</v>
      </c>
      <c r="W69" s="4">
        <v>2759</v>
      </c>
      <c r="X69" s="4">
        <f t="shared" si="24"/>
        <v>2760</v>
      </c>
      <c r="Y69" s="4">
        <v>7740</v>
      </c>
      <c r="Z69" s="4">
        <v>3031</v>
      </c>
      <c r="AA69" s="4">
        <f t="shared" si="25"/>
        <v>10771</v>
      </c>
      <c r="AB69" s="4">
        <v>5082</v>
      </c>
      <c r="AC69" s="4">
        <v>5064</v>
      </c>
      <c r="AD69" s="4">
        <f t="shared" si="26"/>
        <v>10146</v>
      </c>
      <c r="AE69" s="4">
        <v>2283</v>
      </c>
      <c r="AF69" s="4">
        <v>1893</v>
      </c>
      <c r="AG69" s="4">
        <f t="shared" si="27"/>
        <v>4176</v>
      </c>
      <c r="AH69" s="4">
        <v>5</v>
      </c>
      <c r="AI69" s="4">
        <v>1</v>
      </c>
      <c r="AJ69" s="4">
        <f t="shared" si="28"/>
        <v>6</v>
      </c>
      <c r="AK69" s="4">
        <v>4882</v>
      </c>
      <c r="AL69" s="4">
        <v>2756</v>
      </c>
      <c r="AM69" s="4">
        <f t="shared" si="29"/>
        <v>7638</v>
      </c>
      <c r="AN69" s="4">
        <v>5091</v>
      </c>
      <c r="AO69" s="4">
        <v>5077</v>
      </c>
      <c r="AP69" s="4">
        <f t="shared" si="30"/>
        <v>10168</v>
      </c>
      <c r="AQ69" s="4">
        <v>2291</v>
      </c>
      <c r="AR69" s="4">
        <v>1798</v>
      </c>
      <c r="AS69" s="4">
        <f t="shared" si="31"/>
        <v>4089</v>
      </c>
      <c r="AT69" s="4">
        <v>252</v>
      </c>
      <c r="AU69" s="4">
        <v>692</v>
      </c>
      <c r="AV69" s="4">
        <f t="shared" si="32"/>
        <v>944</v>
      </c>
      <c r="AW69">
        <v>19950</v>
      </c>
      <c r="AX69">
        <v>4982</v>
      </c>
      <c r="AY69">
        <v>944</v>
      </c>
      <c r="AZ69">
        <v>12886</v>
      </c>
      <c r="BA69">
        <v>5245</v>
      </c>
      <c r="BB69">
        <v>10227</v>
      </c>
      <c r="BC69">
        <f t="shared" si="33"/>
        <v>32836</v>
      </c>
      <c r="BD69">
        <v>51233</v>
      </c>
      <c r="BE69">
        <v>100375</v>
      </c>
      <c r="BF69">
        <v>25702</v>
      </c>
      <c r="BG69">
        <v>1.069565971060791</v>
      </c>
      <c r="BH69">
        <f t="shared" si="34"/>
        <v>82035.688426032852</v>
      </c>
      <c r="BI69">
        <f t="shared" si="35"/>
        <v>3.1918017440678876</v>
      </c>
      <c r="BJ69">
        <v>3.5691000000000002</v>
      </c>
      <c r="BK69">
        <v>33.693100000000001</v>
      </c>
    </row>
    <row r="70" spans="1:63" ht="12.5" x14ac:dyDescent="0.25">
      <c r="A70" s="3" t="s">
        <v>51</v>
      </c>
      <c r="B70" s="3" t="s">
        <v>92</v>
      </c>
      <c r="C70" s="3" t="s">
        <v>92</v>
      </c>
      <c r="D70" s="4">
        <v>112</v>
      </c>
      <c r="E70" s="4">
        <v>70</v>
      </c>
      <c r="F70" s="4">
        <f t="shared" si="18"/>
        <v>182</v>
      </c>
      <c r="G70" s="4">
        <v>32850</v>
      </c>
      <c r="H70" s="4">
        <v>27984</v>
      </c>
      <c r="I70" s="4">
        <f t="shared" si="19"/>
        <v>60834</v>
      </c>
      <c r="J70" s="4">
        <v>50210</v>
      </c>
      <c r="K70" s="4">
        <v>32629</v>
      </c>
      <c r="L70" s="4">
        <f t="shared" si="20"/>
        <v>82839</v>
      </c>
      <c r="M70" s="4">
        <v>15789</v>
      </c>
      <c r="N70" s="4">
        <v>14368</v>
      </c>
      <c r="O70" s="4">
        <f t="shared" si="21"/>
        <v>30157</v>
      </c>
      <c r="P70" s="4">
        <v>14747</v>
      </c>
      <c r="Q70" s="4">
        <v>12983</v>
      </c>
      <c r="R70" s="4">
        <f t="shared" si="22"/>
        <v>27730</v>
      </c>
      <c r="S70" s="4">
        <v>99</v>
      </c>
      <c r="T70" s="4">
        <v>58</v>
      </c>
      <c r="U70" s="4">
        <f t="shared" si="23"/>
        <v>157</v>
      </c>
      <c r="V70" s="4">
        <v>58</v>
      </c>
      <c r="W70" s="4">
        <v>26771</v>
      </c>
      <c r="X70" s="4">
        <f t="shared" si="24"/>
        <v>26829</v>
      </c>
      <c r="Y70" s="4">
        <v>46013</v>
      </c>
      <c r="Z70" s="4">
        <v>31676</v>
      </c>
      <c r="AA70" s="4">
        <f t="shared" si="25"/>
        <v>77689</v>
      </c>
      <c r="AB70" s="4">
        <v>14561</v>
      </c>
      <c r="AC70" s="4">
        <v>13197</v>
      </c>
      <c r="AD70" s="4">
        <f t="shared" si="26"/>
        <v>27758</v>
      </c>
      <c r="AE70" s="4">
        <v>13940</v>
      </c>
      <c r="AF70" s="4">
        <v>12242</v>
      </c>
      <c r="AG70" s="4">
        <f t="shared" si="27"/>
        <v>26182</v>
      </c>
      <c r="AH70" s="4">
        <v>99</v>
      </c>
      <c r="AI70" s="4">
        <v>58</v>
      </c>
      <c r="AJ70" s="4">
        <f t="shared" si="28"/>
        <v>157</v>
      </c>
      <c r="AK70" s="4">
        <v>30287</v>
      </c>
      <c r="AL70" s="4">
        <v>26017</v>
      </c>
      <c r="AM70" s="4">
        <f t="shared" si="29"/>
        <v>56304</v>
      </c>
      <c r="AN70" s="4">
        <v>14055</v>
      </c>
      <c r="AO70" s="4">
        <v>12798</v>
      </c>
      <c r="AP70" s="4">
        <f t="shared" si="30"/>
        <v>26853</v>
      </c>
      <c r="AQ70" s="4">
        <v>13433</v>
      </c>
      <c r="AR70" s="4">
        <v>11841</v>
      </c>
      <c r="AS70" s="4">
        <f t="shared" si="31"/>
        <v>25274</v>
      </c>
      <c r="AT70" s="4">
        <v>665</v>
      </c>
      <c r="AU70" s="4">
        <v>1236</v>
      </c>
      <c r="AV70" s="4">
        <f t="shared" si="32"/>
        <v>1901</v>
      </c>
      <c r="AW70">
        <v>113708</v>
      </c>
      <c r="AX70">
        <v>14862</v>
      </c>
      <c r="AY70">
        <v>1901</v>
      </c>
      <c r="AZ70">
        <v>88034</v>
      </c>
      <c r="BA70">
        <v>14438</v>
      </c>
      <c r="BB70">
        <v>29300</v>
      </c>
      <c r="BC70">
        <f t="shared" si="33"/>
        <v>201742</v>
      </c>
      <c r="BD70">
        <v>694987</v>
      </c>
      <c r="BE70">
        <v>853831</v>
      </c>
      <c r="BF70">
        <v>2795</v>
      </c>
      <c r="BG70">
        <v>1.0207973260685219</v>
      </c>
      <c r="BH70">
        <f t="shared" si="34"/>
        <v>802700.15598243382</v>
      </c>
      <c r="BI70">
        <f t="shared" si="35"/>
        <v>287.19146904559352</v>
      </c>
      <c r="BJ70">
        <v>0.1699</v>
      </c>
      <c r="BK70" s="18" t="s">
        <v>252</v>
      </c>
    </row>
    <row r="71" spans="1:63" ht="12.5" x14ac:dyDescent="0.25">
      <c r="A71" s="3" t="s">
        <v>42</v>
      </c>
      <c r="B71" s="3" t="s">
        <v>93</v>
      </c>
      <c r="C71" s="3" t="s">
        <v>93</v>
      </c>
      <c r="D71" s="4">
        <v>13</v>
      </c>
      <c r="E71" s="4">
        <v>12</v>
      </c>
      <c r="F71" s="4">
        <f t="shared" si="18"/>
        <v>25</v>
      </c>
      <c r="G71" s="4">
        <v>7820</v>
      </c>
      <c r="H71" s="4">
        <v>5728</v>
      </c>
      <c r="I71" s="4">
        <f t="shared" si="19"/>
        <v>13548</v>
      </c>
      <c r="J71" s="4">
        <v>13257</v>
      </c>
      <c r="K71" s="4">
        <v>7436</v>
      </c>
      <c r="L71" s="4">
        <f t="shared" si="20"/>
        <v>20693</v>
      </c>
      <c r="M71" s="4">
        <v>6004</v>
      </c>
      <c r="N71" s="4">
        <v>5449</v>
      </c>
      <c r="O71" s="4">
        <f t="shared" si="21"/>
        <v>11453</v>
      </c>
      <c r="P71" s="4">
        <v>5060</v>
      </c>
      <c r="Q71" s="4">
        <v>4300</v>
      </c>
      <c r="R71" s="4">
        <f t="shared" si="22"/>
        <v>9360</v>
      </c>
      <c r="S71" s="4">
        <v>7</v>
      </c>
      <c r="T71" s="4">
        <v>6</v>
      </c>
      <c r="U71" s="4">
        <f t="shared" si="23"/>
        <v>13</v>
      </c>
      <c r="V71" s="4">
        <v>6</v>
      </c>
      <c r="W71" s="4">
        <v>5737</v>
      </c>
      <c r="X71" s="4">
        <f t="shared" si="24"/>
        <v>5743</v>
      </c>
      <c r="Y71" s="4">
        <v>12967</v>
      </c>
      <c r="Z71" s="4">
        <v>7307</v>
      </c>
      <c r="AA71" s="4">
        <f t="shared" si="25"/>
        <v>20274</v>
      </c>
      <c r="AB71" s="4">
        <v>5715</v>
      </c>
      <c r="AC71" s="4">
        <v>5335</v>
      </c>
      <c r="AD71" s="4">
        <f t="shared" si="26"/>
        <v>11050</v>
      </c>
      <c r="AE71" s="4">
        <v>4960</v>
      </c>
      <c r="AF71" s="4">
        <v>4271</v>
      </c>
      <c r="AG71" s="4">
        <f t="shared" si="27"/>
        <v>9231</v>
      </c>
      <c r="AH71" s="4">
        <v>7</v>
      </c>
      <c r="AI71" s="4">
        <v>6</v>
      </c>
      <c r="AJ71" s="4">
        <f t="shared" si="28"/>
        <v>13</v>
      </c>
      <c r="AK71" s="4">
        <v>7338</v>
      </c>
      <c r="AL71" s="4">
        <v>5523</v>
      </c>
      <c r="AM71" s="4">
        <f t="shared" si="29"/>
        <v>12861</v>
      </c>
      <c r="AN71" s="4">
        <v>5563</v>
      </c>
      <c r="AO71" s="4">
        <v>5167</v>
      </c>
      <c r="AP71" s="4">
        <f t="shared" si="30"/>
        <v>10730</v>
      </c>
      <c r="AQ71" s="4">
        <v>4745</v>
      </c>
      <c r="AR71" s="4">
        <v>4098</v>
      </c>
      <c r="AS71" s="4">
        <f t="shared" si="31"/>
        <v>8843</v>
      </c>
      <c r="AT71" s="4">
        <v>685</v>
      </c>
      <c r="AU71" s="4">
        <v>1964</v>
      </c>
      <c r="AV71" s="4">
        <f t="shared" si="32"/>
        <v>2649</v>
      </c>
      <c r="AW71">
        <v>32154</v>
      </c>
      <c r="AX71">
        <v>7613</v>
      </c>
      <c r="AY71">
        <v>2649</v>
      </c>
      <c r="AZ71">
        <v>22925</v>
      </c>
      <c r="BA71">
        <v>5461</v>
      </c>
      <c r="BB71">
        <v>13074</v>
      </c>
      <c r="BC71">
        <f t="shared" si="33"/>
        <v>55079</v>
      </c>
      <c r="BD71">
        <v>271544</v>
      </c>
      <c r="BE71">
        <v>314008</v>
      </c>
      <c r="BF71">
        <v>1819</v>
      </c>
      <c r="BG71">
        <v>1.0146354926404419</v>
      </c>
      <c r="BH71">
        <f t="shared" si="34"/>
        <v>300614.94128613948</v>
      </c>
      <c r="BI71">
        <f t="shared" si="35"/>
        <v>165.26384897533782</v>
      </c>
      <c r="BJ71">
        <v>0.57609999999999995</v>
      </c>
      <c r="BK71">
        <v>31.7195</v>
      </c>
    </row>
    <row r="72" spans="1:63" ht="12.5" x14ac:dyDescent="0.25">
      <c r="A72" s="3" t="s">
        <v>27</v>
      </c>
      <c r="B72" s="3" t="s">
        <v>94</v>
      </c>
      <c r="C72" s="3" t="s">
        <v>94</v>
      </c>
      <c r="D72" s="4">
        <v>7</v>
      </c>
      <c r="E72" s="4">
        <v>4</v>
      </c>
      <c r="F72" s="4">
        <f t="shared" si="18"/>
        <v>11</v>
      </c>
      <c r="G72" s="4">
        <v>26263</v>
      </c>
      <c r="H72" s="4">
        <v>13275</v>
      </c>
      <c r="I72" s="4">
        <f t="shared" si="19"/>
        <v>39538</v>
      </c>
      <c r="J72" s="4">
        <v>28535</v>
      </c>
      <c r="K72" s="4">
        <v>12909</v>
      </c>
      <c r="L72" s="4">
        <f t="shared" si="20"/>
        <v>41444</v>
      </c>
      <c r="M72" s="4">
        <v>15045</v>
      </c>
      <c r="N72" s="4">
        <v>13699</v>
      </c>
      <c r="O72" s="4">
        <f t="shared" si="21"/>
        <v>28744</v>
      </c>
      <c r="P72" s="4">
        <v>13571</v>
      </c>
      <c r="Q72" s="4">
        <v>10264</v>
      </c>
      <c r="R72" s="4">
        <f t="shared" si="22"/>
        <v>23835</v>
      </c>
      <c r="S72" s="4">
        <v>7</v>
      </c>
      <c r="T72" s="4">
        <v>4</v>
      </c>
      <c r="U72" s="4">
        <f t="shared" si="23"/>
        <v>11</v>
      </c>
      <c r="V72" s="4">
        <v>4</v>
      </c>
      <c r="W72" s="4">
        <v>13261</v>
      </c>
      <c r="X72" s="4">
        <f t="shared" si="24"/>
        <v>13265</v>
      </c>
      <c r="Y72" s="4">
        <v>28499</v>
      </c>
      <c r="Z72" s="4">
        <v>12793</v>
      </c>
      <c r="AA72" s="4">
        <f t="shared" si="25"/>
        <v>41292</v>
      </c>
      <c r="AB72" s="4">
        <v>15038</v>
      </c>
      <c r="AC72" s="4">
        <v>13693</v>
      </c>
      <c r="AD72" s="4">
        <f t="shared" si="26"/>
        <v>28731</v>
      </c>
      <c r="AE72" s="4">
        <v>13558</v>
      </c>
      <c r="AF72" s="4">
        <v>10246</v>
      </c>
      <c r="AG72" s="4">
        <f t="shared" si="27"/>
        <v>23804</v>
      </c>
      <c r="AH72" s="4">
        <v>7</v>
      </c>
      <c r="AI72" s="4">
        <v>4</v>
      </c>
      <c r="AJ72" s="4">
        <f t="shared" si="28"/>
        <v>11</v>
      </c>
      <c r="AK72" s="4">
        <v>25727</v>
      </c>
      <c r="AL72" s="4">
        <v>13062</v>
      </c>
      <c r="AM72" s="4">
        <f t="shared" si="29"/>
        <v>38789</v>
      </c>
      <c r="AN72" s="4">
        <v>14454</v>
      </c>
      <c r="AO72" s="4">
        <v>13151</v>
      </c>
      <c r="AP72" s="4">
        <f t="shared" si="30"/>
        <v>27605</v>
      </c>
      <c r="AQ72" s="4">
        <v>13241</v>
      </c>
      <c r="AR72" s="4">
        <v>10396</v>
      </c>
      <c r="AS72" s="4">
        <f t="shared" si="31"/>
        <v>23637</v>
      </c>
      <c r="AT72" s="4">
        <v>2186</v>
      </c>
      <c r="AU72" s="4">
        <v>4990</v>
      </c>
      <c r="AV72" s="4">
        <f t="shared" si="32"/>
        <v>7176</v>
      </c>
      <c r="AW72">
        <v>83421</v>
      </c>
      <c r="AX72">
        <v>15688</v>
      </c>
      <c r="AY72">
        <v>7176</v>
      </c>
      <c r="AZ72">
        <v>50151</v>
      </c>
      <c r="BA72">
        <v>13703</v>
      </c>
      <c r="BB72">
        <v>29391</v>
      </c>
      <c r="BC72">
        <f t="shared" si="33"/>
        <v>133572</v>
      </c>
      <c r="BD72">
        <v>166231</v>
      </c>
      <c r="BE72">
        <v>234332</v>
      </c>
      <c r="BF72">
        <v>2306</v>
      </c>
      <c r="BG72">
        <v>1.0349323399935031</v>
      </c>
      <c r="BH72">
        <f t="shared" si="34"/>
        <v>211395.49342477898</v>
      </c>
      <c r="BI72">
        <f t="shared" si="35"/>
        <v>91.67193990666911</v>
      </c>
      <c r="BJ72">
        <v>1.9141999999999999</v>
      </c>
      <c r="BK72">
        <v>33.958300000000001</v>
      </c>
    </row>
    <row r="73" spans="1:63" ht="12.5" x14ac:dyDescent="0.25">
      <c r="A73" s="3" t="s">
        <v>42</v>
      </c>
      <c r="B73" s="3" t="s">
        <v>95</v>
      </c>
      <c r="C73" s="3" t="s">
        <v>95</v>
      </c>
      <c r="D73" s="4">
        <v>16</v>
      </c>
      <c r="E73" s="4">
        <v>19</v>
      </c>
      <c r="F73" s="4">
        <f t="shared" si="18"/>
        <v>35</v>
      </c>
      <c r="G73" s="4">
        <v>14895</v>
      </c>
      <c r="H73" s="4">
        <v>9052</v>
      </c>
      <c r="I73" s="4">
        <f t="shared" si="19"/>
        <v>23947</v>
      </c>
      <c r="J73" s="4">
        <v>22324</v>
      </c>
      <c r="K73" s="4">
        <v>11875</v>
      </c>
      <c r="L73" s="4">
        <f t="shared" si="20"/>
        <v>34199</v>
      </c>
      <c r="M73" s="4">
        <v>12079</v>
      </c>
      <c r="N73" s="4">
        <v>11362</v>
      </c>
      <c r="O73" s="4">
        <f t="shared" si="21"/>
        <v>23441</v>
      </c>
      <c r="P73" s="4">
        <v>8105</v>
      </c>
      <c r="Q73" s="4">
        <v>6515</v>
      </c>
      <c r="R73" s="4">
        <f t="shared" si="22"/>
        <v>14620</v>
      </c>
      <c r="S73" s="4">
        <v>16</v>
      </c>
      <c r="T73" s="4">
        <v>39</v>
      </c>
      <c r="U73" s="4">
        <f t="shared" si="23"/>
        <v>55</v>
      </c>
      <c r="V73" s="4">
        <v>39</v>
      </c>
      <c r="W73" s="4">
        <v>8985</v>
      </c>
      <c r="X73" s="4">
        <f t="shared" si="24"/>
        <v>9024</v>
      </c>
      <c r="Y73" s="4">
        <v>22190</v>
      </c>
      <c r="Z73" s="4">
        <v>11839</v>
      </c>
      <c r="AA73" s="4">
        <f t="shared" si="25"/>
        <v>34029</v>
      </c>
      <c r="AB73" s="4">
        <v>11958</v>
      </c>
      <c r="AC73" s="4">
        <v>11266</v>
      </c>
      <c r="AD73" s="4">
        <f t="shared" si="26"/>
        <v>23224</v>
      </c>
      <c r="AE73" s="4">
        <v>8039</v>
      </c>
      <c r="AF73" s="4">
        <v>6457</v>
      </c>
      <c r="AG73" s="4">
        <f t="shared" si="27"/>
        <v>14496</v>
      </c>
      <c r="AH73" s="4">
        <v>16</v>
      </c>
      <c r="AI73" s="4">
        <v>18</v>
      </c>
      <c r="AJ73" s="4">
        <f t="shared" si="28"/>
        <v>34</v>
      </c>
      <c r="AK73" s="4">
        <v>14617</v>
      </c>
      <c r="AL73" s="4">
        <v>8858</v>
      </c>
      <c r="AM73" s="4">
        <f t="shared" si="29"/>
        <v>23475</v>
      </c>
      <c r="AN73" s="4">
        <v>11770</v>
      </c>
      <c r="AO73" s="4">
        <v>11136</v>
      </c>
      <c r="AP73" s="4">
        <f t="shared" si="30"/>
        <v>22906</v>
      </c>
      <c r="AQ73" s="4">
        <v>7927</v>
      </c>
      <c r="AR73" s="4">
        <v>6394</v>
      </c>
      <c r="AS73" s="4">
        <f t="shared" si="31"/>
        <v>14321</v>
      </c>
      <c r="AT73" s="4">
        <v>1156</v>
      </c>
      <c r="AU73" s="4">
        <v>2546</v>
      </c>
      <c r="AV73" s="4">
        <f t="shared" si="32"/>
        <v>3702</v>
      </c>
      <c r="AW73">
        <v>57419</v>
      </c>
      <c r="AX73">
        <v>23295</v>
      </c>
      <c r="AY73">
        <v>3702</v>
      </c>
      <c r="AZ73">
        <v>38823</v>
      </c>
      <c r="BA73">
        <v>11381</v>
      </c>
      <c r="BB73">
        <v>34676</v>
      </c>
      <c r="BC73">
        <f t="shared" si="33"/>
        <v>96242</v>
      </c>
      <c r="BD73">
        <v>368062</v>
      </c>
      <c r="BE73">
        <v>439175</v>
      </c>
      <c r="BF73">
        <v>1596</v>
      </c>
      <c r="BG73">
        <v>1.017821599261661</v>
      </c>
      <c r="BH73">
        <f t="shared" si="34"/>
        <v>416507.30376405438</v>
      </c>
      <c r="BI73">
        <f t="shared" si="35"/>
        <v>260.96948857396893</v>
      </c>
      <c r="BJ73">
        <v>0.70140000000000002</v>
      </c>
      <c r="BK73">
        <v>32.902900000000002</v>
      </c>
    </row>
    <row r="74" spans="1:63" ht="12.5" x14ac:dyDescent="0.25">
      <c r="A74" s="3" t="s">
        <v>30</v>
      </c>
      <c r="B74" s="3" t="s">
        <v>96</v>
      </c>
      <c r="C74" s="3" t="s">
        <v>96</v>
      </c>
      <c r="D74" s="4">
        <v>49</v>
      </c>
      <c r="E74" s="4">
        <v>38</v>
      </c>
      <c r="F74" s="4">
        <f t="shared" si="18"/>
        <v>87</v>
      </c>
      <c r="G74" s="4">
        <v>10388</v>
      </c>
      <c r="H74" s="4">
        <v>7994</v>
      </c>
      <c r="I74" s="4">
        <f t="shared" si="19"/>
        <v>18382</v>
      </c>
      <c r="J74" s="4">
        <v>13221</v>
      </c>
      <c r="K74" s="4">
        <v>7927</v>
      </c>
      <c r="L74" s="4">
        <f t="shared" si="20"/>
        <v>21148</v>
      </c>
      <c r="M74" s="4">
        <v>3095</v>
      </c>
      <c r="N74" s="4">
        <v>2785</v>
      </c>
      <c r="O74" s="4">
        <f t="shared" si="21"/>
        <v>5880</v>
      </c>
      <c r="P74" s="4">
        <v>4858</v>
      </c>
      <c r="Q74" s="4">
        <v>4032</v>
      </c>
      <c r="R74" s="4">
        <f t="shared" si="22"/>
        <v>8890</v>
      </c>
      <c r="S74" s="4">
        <v>38</v>
      </c>
      <c r="T74" s="4">
        <v>28</v>
      </c>
      <c r="U74" s="4">
        <f t="shared" si="23"/>
        <v>66</v>
      </c>
      <c r="V74" s="4">
        <v>28</v>
      </c>
      <c r="W74" s="4">
        <v>7719</v>
      </c>
      <c r="X74" s="4">
        <f t="shared" si="24"/>
        <v>7747</v>
      </c>
      <c r="Y74" s="4">
        <v>12137</v>
      </c>
      <c r="Z74" s="4">
        <v>7513</v>
      </c>
      <c r="AA74" s="4">
        <f t="shared" si="25"/>
        <v>19650</v>
      </c>
      <c r="AB74" s="4">
        <v>2911</v>
      </c>
      <c r="AC74" s="4">
        <v>2635</v>
      </c>
      <c r="AD74" s="4">
        <f t="shared" si="26"/>
        <v>5546</v>
      </c>
      <c r="AE74" s="4">
        <v>4630</v>
      </c>
      <c r="AF74" s="4">
        <v>3856</v>
      </c>
      <c r="AG74" s="4">
        <f t="shared" si="27"/>
        <v>8486</v>
      </c>
      <c r="AH74" s="4">
        <v>32</v>
      </c>
      <c r="AI74" s="4">
        <v>23</v>
      </c>
      <c r="AJ74" s="4">
        <f t="shared" si="28"/>
        <v>55</v>
      </c>
      <c r="AK74" s="4">
        <v>9545</v>
      </c>
      <c r="AL74" s="4">
        <v>7394</v>
      </c>
      <c r="AM74" s="4">
        <f t="shared" si="29"/>
        <v>16939</v>
      </c>
      <c r="AN74" s="4">
        <v>2783</v>
      </c>
      <c r="AO74" s="4">
        <v>2522</v>
      </c>
      <c r="AP74" s="4">
        <f t="shared" si="30"/>
        <v>5305</v>
      </c>
      <c r="AQ74" s="4">
        <v>4446</v>
      </c>
      <c r="AR74" s="4">
        <v>3700</v>
      </c>
      <c r="AS74" s="4">
        <f t="shared" si="31"/>
        <v>8146</v>
      </c>
      <c r="AT74" s="4">
        <v>147</v>
      </c>
      <c r="AU74" s="4">
        <v>721</v>
      </c>
      <c r="AV74" s="4">
        <f t="shared" si="32"/>
        <v>868</v>
      </c>
      <c r="AW74">
        <v>31611</v>
      </c>
      <c r="AX74">
        <v>3103</v>
      </c>
      <c r="AY74">
        <v>868</v>
      </c>
      <c r="AZ74">
        <v>22776</v>
      </c>
      <c r="BA74">
        <v>2823</v>
      </c>
      <c r="BB74">
        <v>5926</v>
      </c>
      <c r="BC74">
        <f t="shared" si="33"/>
        <v>54387</v>
      </c>
      <c r="BD74">
        <v>177054</v>
      </c>
      <c r="BE74">
        <v>208898</v>
      </c>
      <c r="BF74">
        <v>1558</v>
      </c>
      <c r="BG74">
        <v>1.0166766609817206</v>
      </c>
      <c r="BH74">
        <f t="shared" si="34"/>
        <v>198785.96585259002</v>
      </c>
      <c r="BI74">
        <f t="shared" si="35"/>
        <v>127.59047872438383</v>
      </c>
      <c r="BJ74">
        <v>0.35759999999999997</v>
      </c>
      <c r="BK74">
        <v>32.557099999999998</v>
      </c>
    </row>
    <row r="75" spans="1:63" ht="12.5" x14ac:dyDescent="0.25">
      <c r="A75" s="3" t="s">
        <v>49</v>
      </c>
      <c r="B75" s="3" t="s">
        <v>97</v>
      </c>
      <c r="C75" s="3" t="s">
        <v>97</v>
      </c>
      <c r="D75" s="4">
        <v>25</v>
      </c>
      <c r="E75" s="4">
        <v>19</v>
      </c>
      <c r="F75" s="4">
        <f t="shared" si="18"/>
        <v>44</v>
      </c>
      <c r="G75" s="4">
        <v>4076</v>
      </c>
      <c r="H75" s="4">
        <v>2685</v>
      </c>
      <c r="I75" s="4">
        <f t="shared" si="19"/>
        <v>6761</v>
      </c>
      <c r="J75" s="4">
        <v>6224</v>
      </c>
      <c r="K75" s="4">
        <v>3755</v>
      </c>
      <c r="L75" s="4">
        <f t="shared" si="20"/>
        <v>9979</v>
      </c>
      <c r="M75" s="4">
        <v>3287</v>
      </c>
      <c r="N75" s="4">
        <v>3017</v>
      </c>
      <c r="O75" s="4">
        <f t="shared" si="21"/>
        <v>6304</v>
      </c>
      <c r="P75" s="4">
        <v>1949</v>
      </c>
      <c r="Q75" s="4">
        <v>1596</v>
      </c>
      <c r="R75" s="4">
        <f t="shared" si="22"/>
        <v>3545</v>
      </c>
      <c r="S75" s="4">
        <v>14</v>
      </c>
      <c r="T75" s="4">
        <v>8</v>
      </c>
      <c r="U75" s="4">
        <f t="shared" si="23"/>
        <v>22</v>
      </c>
      <c r="V75" s="4">
        <v>8</v>
      </c>
      <c r="W75" s="4">
        <v>2450</v>
      </c>
      <c r="X75" s="4">
        <f t="shared" si="24"/>
        <v>2458</v>
      </c>
      <c r="Y75" s="4">
        <v>5692</v>
      </c>
      <c r="Z75" s="4">
        <v>3316</v>
      </c>
      <c r="AA75" s="4">
        <f t="shared" si="25"/>
        <v>9008</v>
      </c>
      <c r="AB75" s="4">
        <v>3094</v>
      </c>
      <c r="AC75" s="4">
        <v>2853</v>
      </c>
      <c r="AD75" s="4">
        <f t="shared" si="26"/>
        <v>5947</v>
      </c>
      <c r="AE75" s="4">
        <v>1788</v>
      </c>
      <c r="AF75" s="4">
        <v>1445</v>
      </c>
      <c r="AG75" s="4">
        <f t="shared" si="27"/>
        <v>3233</v>
      </c>
      <c r="AH75" s="4">
        <v>15</v>
      </c>
      <c r="AI75" s="4">
        <v>9</v>
      </c>
      <c r="AJ75" s="4">
        <f t="shared" si="28"/>
        <v>24</v>
      </c>
      <c r="AK75" s="4">
        <v>3777</v>
      </c>
      <c r="AL75" s="4">
        <v>2419</v>
      </c>
      <c r="AM75" s="4">
        <f t="shared" si="29"/>
        <v>6196</v>
      </c>
      <c r="AN75" s="4">
        <v>3047</v>
      </c>
      <c r="AO75" s="4">
        <v>2750</v>
      </c>
      <c r="AP75" s="4">
        <f t="shared" si="30"/>
        <v>5797</v>
      </c>
      <c r="AQ75" s="4">
        <v>1785</v>
      </c>
      <c r="AR75" s="4">
        <v>1428</v>
      </c>
      <c r="AS75" s="4">
        <f t="shared" si="31"/>
        <v>3213</v>
      </c>
      <c r="AT75" s="4">
        <v>433</v>
      </c>
      <c r="AU75" s="4">
        <v>1168</v>
      </c>
      <c r="AV75" s="4">
        <f t="shared" si="32"/>
        <v>1601</v>
      </c>
      <c r="AW75">
        <v>15561</v>
      </c>
      <c r="AX75">
        <v>5117</v>
      </c>
      <c r="AY75">
        <v>1601</v>
      </c>
      <c r="AZ75">
        <v>11072</v>
      </c>
      <c r="BA75">
        <v>3036</v>
      </c>
      <c r="BB75">
        <v>8153</v>
      </c>
      <c r="BC75">
        <f t="shared" si="33"/>
        <v>26633</v>
      </c>
      <c r="BD75">
        <v>140947</v>
      </c>
      <c r="BE75">
        <v>237649</v>
      </c>
      <c r="BF75">
        <v>1153</v>
      </c>
      <c r="BG75">
        <v>1.053629727482378</v>
      </c>
      <c r="BH75">
        <f t="shared" si="34"/>
        <v>203175.78424594784</v>
      </c>
      <c r="BI75">
        <f t="shared" si="35"/>
        <v>176.21490394271279</v>
      </c>
      <c r="BJ75">
        <v>0.80879999999999996</v>
      </c>
      <c r="BK75">
        <v>31.0335</v>
      </c>
    </row>
    <row r="76" spans="1:63" ht="12.5" x14ac:dyDescent="0.25">
      <c r="A76" s="3" t="s">
        <v>42</v>
      </c>
      <c r="B76" s="3" t="s">
        <v>98</v>
      </c>
      <c r="C76" s="3" t="s">
        <v>98</v>
      </c>
      <c r="D76" s="4">
        <v>1</v>
      </c>
      <c r="E76" s="4">
        <v>5</v>
      </c>
      <c r="F76" s="4">
        <f t="shared" si="18"/>
        <v>6</v>
      </c>
      <c r="G76" s="4">
        <v>6139</v>
      </c>
      <c r="H76" s="4">
        <v>12661</v>
      </c>
      <c r="I76" s="4">
        <f t="shared" si="19"/>
        <v>18800</v>
      </c>
      <c r="J76" s="4">
        <v>10088</v>
      </c>
      <c r="K76" s="4">
        <v>6987</v>
      </c>
      <c r="L76" s="4">
        <f t="shared" si="20"/>
        <v>17075</v>
      </c>
      <c r="M76" s="4">
        <v>4347</v>
      </c>
      <c r="N76" s="4">
        <v>4339</v>
      </c>
      <c r="O76" s="4">
        <f t="shared" si="21"/>
        <v>8686</v>
      </c>
      <c r="P76" s="4">
        <v>3609</v>
      </c>
      <c r="Q76" s="4">
        <v>3318</v>
      </c>
      <c r="R76" s="4">
        <f t="shared" si="22"/>
        <v>6927</v>
      </c>
      <c r="S76" s="4">
        <v>1</v>
      </c>
      <c r="T76" s="4">
        <v>5</v>
      </c>
      <c r="U76" s="4">
        <f t="shared" si="23"/>
        <v>6</v>
      </c>
      <c r="V76" s="4">
        <v>5</v>
      </c>
      <c r="W76" s="4">
        <v>5343</v>
      </c>
      <c r="X76" s="4">
        <f t="shared" si="24"/>
        <v>5348</v>
      </c>
      <c r="Y76" s="4">
        <v>9624</v>
      </c>
      <c r="Z76" s="4">
        <v>6693</v>
      </c>
      <c r="AA76" s="4">
        <f t="shared" si="25"/>
        <v>16317</v>
      </c>
      <c r="AB76" s="4">
        <v>4116</v>
      </c>
      <c r="AC76" s="4">
        <v>4003</v>
      </c>
      <c r="AD76" s="4">
        <f t="shared" si="26"/>
        <v>8119</v>
      </c>
      <c r="AE76" s="4">
        <v>3528</v>
      </c>
      <c r="AF76" s="4">
        <v>3241</v>
      </c>
      <c r="AG76" s="4">
        <f t="shared" si="27"/>
        <v>6769</v>
      </c>
      <c r="AH76" s="4">
        <v>1</v>
      </c>
      <c r="AI76" s="4">
        <v>5</v>
      </c>
      <c r="AJ76" s="4">
        <f t="shared" si="28"/>
        <v>6</v>
      </c>
      <c r="AK76" s="4">
        <v>5928</v>
      </c>
      <c r="AL76" s="4">
        <v>5186</v>
      </c>
      <c r="AM76" s="4">
        <f t="shared" si="29"/>
        <v>11114</v>
      </c>
      <c r="AN76" s="4">
        <v>4048</v>
      </c>
      <c r="AO76" s="4">
        <v>3961</v>
      </c>
      <c r="AP76" s="4">
        <f t="shared" si="30"/>
        <v>8009</v>
      </c>
      <c r="AQ76" s="4">
        <v>3487</v>
      </c>
      <c r="AR76" s="4">
        <v>3168</v>
      </c>
      <c r="AS76" s="4">
        <f t="shared" si="31"/>
        <v>6655</v>
      </c>
      <c r="AT76" s="4">
        <v>182</v>
      </c>
      <c r="AU76" s="4">
        <v>569</v>
      </c>
      <c r="AV76" s="4">
        <f t="shared" si="32"/>
        <v>751</v>
      </c>
      <c r="AW76">
        <v>24184</v>
      </c>
      <c r="AX76">
        <v>5579</v>
      </c>
      <c r="AY76">
        <v>751</v>
      </c>
      <c r="AZ76">
        <v>27310</v>
      </c>
      <c r="BA76">
        <v>4344</v>
      </c>
      <c r="BB76">
        <v>9923</v>
      </c>
      <c r="BC76">
        <f t="shared" si="33"/>
        <v>51494</v>
      </c>
      <c r="BD76">
        <v>148218</v>
      </c>
      <c r="BE76">
        <v>183255</v>
      </c>
      <c r="BF76">
        <v>1586</v>
      </c>
      <c r="BG76">
        <v>1.0214461795831618</v>
      </c>
      <c r="BH76">
        <f t="shared" si="34"/>
        <v>171952.8457756842</v>
      </c>
      <c r="BI76">
        <f t="shared" si="35"/>
        <v>108.41919657987654</v>
      </c>
      <c r="BJ76">
        <v>0.86580000000000001</v>
      </c>
      <c r="BK76">
        <v>31.947299999999998</v>
      </c>
    </row>
    <row r="77" spans="1:63" ht="12.5" x14ac:dyDescent="0.25">
      <c r="A77" s="3" t="s">
        <v>34</v>
      </c>
      <c r="B77" s="3" t="s">
        <v>99</v>
      </c>
      <c r="C77" s="3" t="s">
        <v>99</v>
      </c>
      <c r="D77" s="4">
        <v>11</v>
      </c>
      <c r="E77" s="4">
        <v>8</v>
      </c>
      <c r="F77" s="4">
        <f t="shared" si="18"/>
        <v>19</v>
      </c>
      <c r="G77" s="4">
        <v>17881</v>
      </c>
      <c r="H77" s="4">
        <v>8034</v>
      </c>
      <c r="I77" s="4">
        <f t="shared" si="19"/>
        <v>25915</v>
      </c>
      <c r="J77" s="4">
        <v>25790</v>
      </c>
      <c r="K77" s="4">
        <v>6332</v>
      </c>
      <c r="L77" s="4">
        <f t="shared" si="20"/>
        <v>32122</v>
      </c>
      <c r="M77" s="4">
        <v>20530</v>
      </c>
      <c r="N77" s="4">
        <v>17616</v>
      </c>
      <c r="O77" s="4">
        <f t="shared" si="21"/>
        <v>38146</v>
      </c>
      <c r="P77" s="4">
        <v>15276</v>
      </c>
      <c r="Q77" s="4">
        <v>11754</v>
      </c>
      <c r="R77" s="4">
        <f t="shared" si="22"/>
        <v>27030</v>
      </c>
      <c r="S77" s="4">
        <v>6</v>
      </c>
      <c r="T77" s="4">
        <v>7</v>
      </c>
      <c r="U77" s="4">
        <f t="shared" si="23"/>
        <v>13</v>
      </c>
      <c r="V77" s="4">
        <v>7</v>
      </c>
      <c r="W77" s="4">
        <v>7901</v>
      </c>
      <c r="X77" s="4">
        <f t="shared" si="24"/>
        <v>7908</v>
      </c>
      <c r="Y77" s="4">
        <v>25612</v>
      </c>
      <c r="Z77" s="4">
        <v>6203</v>
      </c>
      <c r="AA77" s="4">
        <f t="shared" si="25"/>
        <v>31815</v>
      </c>
      <c r="AB77" s="4">
        <v>20353</v>
      </c>
      <c r="AC77" s="4">
        <v>17538</v>
      </c>
      <c r="AD77" s="4">
        <f t="shared" si="26"/>
        <v>37891</v>
      </c>
      <c r="AE77" s="4">
        <v>15144</v>
      </c>
      <c r="AF77" s="4">
        <v>11629</v>
      </c>
      <c r="AG77" s="4">
        <f t="shared" si="27"/>
        <v>26773</v>
      </c>
      <c r="AH77" s="4">
        <v>6</v>
      </c>
      <c r="AI77" s="4">
        <v>7</v>
      </c>
      <c r="AJ77" s="4">
        <f t="shared" si="28"/>
        <v>13</v>
      </c>
      <c r="AK77" s="4">
        <v>17663</v>
      </c>
      <c r="AL77" s="4">
        <v>7913</v>
      </c>
      <c r="AM77" s="4">
        <f t="shared" si="29"/>
        <v>25576</v>
      </c>
      <c r="AN77" s="4">
        <v>20353</v>
      </c>
      <c r="AO77" s="4">
        <v>17571</v>
      </c>
      <c r="AP77" s="4">
        <f t="shared" si="30"/>
        <v>37924</v>
      </c>
      <c r="AQ77" s="4">
        <v>15122</v>
      </c>
      <c r="AR77" s="4">
        <v>11608</v>
      </c>
      <c r="AS77" s="4">
        <f t="shared" si="31"/>
        <v>26730</v>
      </c>
      <c r="AT77" s="4">
        <v>804</v>
      </c>
      <c r="AU77" s="4">
        <v>1693</v>
      </c>
      <c r="AV77" s="4">
        <f t="shared" si="32"/>
        <v>2497</v>
      </c>
      <c r="AW77">
        <v>79488</v>
      </c>
      <c r="AX77">
        <v>2343</v>
      </c>
      <c r="AY77">
        <v>2497</v>
      </c>
      <c r="AZ77">
        <v>43744</v>
      </c>
      <c r="BA77">
        <v>17624</v>
      </c>
      <c r="BB77">
        <v>19967</v>
      </c>
      <c r="BC77">
        <f t="shared" si="33"/>
        <v>123232</v>
      </c>
      <c r="BD77">
        <v>202033</v>
      </c>
      <c r="BE77">
        <v>249441</v>
      </c>
      <c r="BF77">
        <v>484</v>
      </c>
      <c r="BG77">
        <v>1.0213028706605292</v>
      </c>
      <c r="BH77">
        <f t="shared" si="34"/>
        <v>234155.40178246307</v>
      </c>
      <c r="BI77">
        <f t="shared" si="35"/>
        <v>483.79215244310552</v>
      </c>
      <c r="BJ77">
        <v>1.0452999999999999</v>
      </c>
      <c r="BK77">
        <v>33.799300000000002</v>
      </c>
    </row>
    <row r="78" spans="1:63" ht="12.5" x14ac:dyDescent="0.25">
      <c r="A78" s="3" t="s">
        <v>74</v>
      </c>
      <c r="B78" s="3"/>
      <c r="C78" s="3" t="s">
        <v>74</v>
      </c>
      <c r="D78" s="4">
        <v>13</v>
      </c>
      <c r="E78" s="4">
        <v>11</v>
      </c>
      <c r="F78" s="4">
        <f t="shared" si="18"/>
        <v>24</v>
      </c>
      <c r="G78" s="4">
        <v>19288</v>
      </c>
      <c r="H78" s="4">
        <v>15942</v>
      </c>
      <c r="I78" s="4">
        <f t="shared" si="19"/>
        <v>35230</v>
      </c>
      <c r="J78" s="4">
        <v>29039</v>
      </c>
      <c r="K78" s="4">
        <v>21666</v>
      </c>
      <c r="L78" s="4">
        <f t="shared" si="20"/>
        <v>50705</v>
      </c>
      <c r="M78" s="4">
        <v>8689</v>
      </c>
      <c r="N78" s="4">
        <v>7795</v>
      </c>
      <c r="O78" s="4">
        <f t="shared" si="21"/>
        <v>16484</v>
      </c>
      <c r="P78" s="4">
        <v>8115</v>
      </c>
      <c r="Q78" s="4">
        <v>6865</v>
      </c>
      <c r="R78" s="4">
        <f t="shared" si="22"/>
        <v>14980</v>
      </c>
      <c r="S78" s="4">
        <v>15</v>
      </c>
      <c r="T78" s="4">
        <v>23</v>
      </c>
      <c r="U78" s="4">
        <f t="shared" si="23"/>
        <v>38</v>
      </c>
      <c r="V78" s="4">
        <v>23</v>
      </c>
      <c r="W78" s="4">
        <v>15306</v>
      </c>
      <c r="X78" s="4">
        <f t="shared" si="24"/>
        <v>15329</v>
      </c>
      <c r="Y78" s="4">
        <v>26805</v>
      </c>
      <c r="Z78" s="4">
        <v>20551</v>
      </c>
      <c r="AA78" s="4">
        <f t="shared" si="25"/>
        <v>47356</v>
      </c>
      <c r="AB78" s="4">
        <v>8125</v>
      </c>
      <c r="AC78" s="4">
        <v>7292</v>
      </c>
      <c r="AD78" s="4">
        <f t="shared" si="26"/>
        <v>15417</v>
      </c>
      <c r="AE78" s="4">
        <v>7794</v>
      </c>
      <c r="AF78" s="4">
        <v>6604</v>
      </c>
      <c r="AG78" s="4">
        <f t="shared" si="27"/>
        <v>14398</v>
      </c>
      <c r="AH78" s="4">
        <v>15</v>
      </c>
      <c r="AI78" s="4">
        <v>7</v>
      </c>
      <c r="AJ78" s="4">
        <f t="shared" si="28"/>
        <v>22</v>
      </c>
      <c r="AK78" s="4">
        <v>18373</v>
      </c>
      <c r="AL78" s="4">
        <v>15220</v>
      </c>
      <c r="AM78" s="4">
        <f t="shared" si="29"/>
        <v>33593</v>
      </c>
      <c r="AN78" s="4">
        <v>8006</v>
      </c>
      <c r="AO78" s="4">
        <v>7240</v>
      </c>
      <c r="AP78" s="4">
        <f t="shared" si="30"/>
        <v>15246</v>
      </c>
      <c r="AQ78" s="4">
        <v>7688</v>
      </c>
      <c r="AR78" s="4">
        <v>6544</v>
      </c>
      <c r="AS78" s="4">
        <f t="shared" si="31"/>
        <v>14232</v>
      </c>
      <c r="AT78" s="4">
        <v>285</v>
      </c>
      <c r="AU78" s="4">
        <v>1020</v>
      </c>
      <c r="AV78" s="4">
        <f t="shared" si="32"/>
        <v>1305</v>
      </c>
      <c r="AW78">
        <v>65144</v>
      </c>
      <c r="AX78">
        <v>10435</v>
      </c>
      <c r="AY78">
        <v>1305</v>
      </c>
      <c r="AZ78">
        <v>52279</v>
      </c>
      <c r="BA78">
        <v>7806</v>
      </c>
      <c r="BB78">
        <v>18241</v>
      </c>
      <c r="BC78">
        <f t="shared" si="33"/>
        <v>117423</v>
      </c>
      <c r="BD78">
        <v>1376774</v>
      </c>
      <c r="BE78">
        <v>1787231</v>
      </c>
      <c r="BF78">
        <v>4993</v>
      </c>
      <c r="BG78">
        <v>1.0264358291897075</v>
      </c>
      <c r="BH78">
        <f t="shared" si="34"/>
        <v>1652666.7092904386</v>
      </c>
      <c r="BI78">
        <f t="shared" si="35"/>
        <v>330.99673729029411</v>
      </c>
      <c r="BJ78">
        <v>0.26669999999999999</v>
      </c>
      <c r="BK78">
        <v>31.616700000000002</v>
      </c>
    </row>
    <row r="79" spans="1:63" ht="12.5" x14ac:dyDescent="0.25">
      <c r="A79" s="3" t="s">
        <v>49</v>
      </c>
      <c r="B79" s="3" t="s">
        <v>100</v>
      </c>
      <c r="C79" s="3" t="s">
        <v>100</v>
      </c>
      <c r="D79" s="4">
        <v>62</v>
      </c>
      <c r="E79" s="4">
        <v>58</v>
      </c>
      <c r="F79" s="4">
        <f t="shared" si="18"/>
        <v>120</v>
      </c>
      <c r="G79" s="4">
        <v>22353</v>
      </c>
      <c r="H79" s="4">
        <v>12354</v>
      </c>
      <c r="I79" s="4">
        <f t="shared" si="19"/>
        <v>34707</v>
      </c>
      <c r="J79" s="4">
        <v>29327</v>
      </c>
      <c r="K79" s="4">
        <v>14253</v>
      </c>
      <c r="L79" s="4">
        <f t="shared" si="20"/>
        <v>43580</v>
      </c>
      <c r="M79" s="4">
        <v>22792</v>
      </c>
      <c r="N79" s="4">
        <v>19192</v>
      </c>
      <c r="O79" s="4">
        <f t="shared" si="21"/>
        <v>41984</v>
      </c>
      <c r="P79" s="4">
        <v>16077</v>
      </c>
      <c r="Q79" s="4">
        <v>9477</v>
      </c>
      <c r="R79" s="4">
        <f t="shared" si="22"/>
        <v>25554</v>
      </c>
      <c r="S79" s="4">
        <v>55</v>
      </c>
      <c r="T79" s="4">
        <v>57</v>
      </c>
      <c r="U79" s="4">
        <f t="shared" si="23"/>
        <v>112</v>
      </c>
      <c r="V79" s="4">
        <v>57</v>
      </c>
      <c r="W79" s="4">
        <v>11641</v>
      </c>
      <c r="X79" s="4">
        <f t="shared" si="24"/>
        <v>11698</v>
      </c>
      <c r="Y79" s="4">
        <v>27617</v>
      </c>
      <c r="Z79" s="4">
        <v>12844</v>
      </c>
      <c r="AA79" s="4">
        <f t="shared" si="25"/>
        <v>40461</v>
      </c>
      <c r="AB79" s="4">
        <v>18931</v>
      </c>
      <c r="AC79" s="4">
        <v>17965</v>
      </c>
      <c r="AD79" s="4">
        <f t="shared" si="26"/>
        <v>36896</v>
      </c>
      <c r="AE79" s="4">
        <v>10763</v>
      </c>
      <c r="AF79" s="4">
        <v>8887</v>
      </c>
      <c r="AG79" s="4">
        <f t="shared" si="27"/>
        <v>19650</v>
      </c>
      <c r="AH79" s="4">
        <v>67</v>
      </c>
      <c r="AI79" s="4">
        <v>58</v>
      </c>
      <c r="AJ79" s="4">
        <f t="shared" si="28"/>
        <v>125</v>
      </c>
      <c r="AK79" s="4">
        <v>21376</v>
      </c>
      <c r="AL79" s="4">
        <v>45502</v>
      </c>
      <c r="AM79" s="4">
        <f t="shared" si="29"/>
        <v>66878</v>
      </c>
      <c r="AN79" s="4">
        <v>19632</v>
      </c>
      <c r="AO79" s="4">
        <v>18604</v>
      </c>
      <c r="AP79" s="4">
        <f t="shared" si="30"/>
        <v>38236</v>
      </c>
      <c r="AQ79" s="4">
        <v>11310</v>
      </c>
      <c r="AR79" s="4">
        <v>9400</v>
      </c>
      <c r="AS79" s="4">
        <f t="shared" si="31"/>
        <v>20710</v>
      </c>
      <c r="AT79" s="4">
        <v>1247</v>
      </c>
      <c r="AU79" s="4">
        <v>3321</v>
      </c>
      <c r="AV79" s="4">
        <f t="shared" si="32"/>
        <v>4568</v>
      </c>
      <c r="AW79">
        <v>90611</v>
      </c>
      <c r="AX79">
        <v>19926</v>
      </c>
      <c r="AY79">
        <v>4568</v>
      </c>
      <c r="AZ79">
        <v>55334</v>
      </c>
      <c r="BA79">
        <v>19250</v>
      </c>
      <c r="BB79">
        <v>39176</v>
      </c>
      <c r="BC79">
        <f t="shared" si="33"/>
        <v>145945</v>
      </c>
      <c r="BD79">
        <v>267455</v>
      </c>
      <c r="BE79">
        <v>379547</v>
      </c>
      <c r="BF79">
        <v>2098</v>
      </c>
      <c r="BG79">
        <v>1.0356225162078221</v>
      </c>
      <c r="BH79">
        <f t="shared" si="34"/>
        <v>341712.69257243152</v>
      </c>
      <c r="BI79">
        <f t="shared" si="35"/>
        <v>162.87544927189302</v>
      </c>
      <c r="BJ79">
        <v>1.2375</v>
      </c>
      <c r="BK79">
        <v>30.9876</v>
      </c>
    </row>
    <row r="80" spans="1:63" ht="12.5" x14ac:dyDescent="0.25">
      <c r="A80" s="3" t="s">
        <v>30</v>
      </c>
      <c r="B80" s="3" t="s">
        <v>101</v>
      </c>
      <c r="C80" s="3" t="s">
        <v>101</v>
      </c>
      <c r="D80" s="4">
        <v>0</v>
      </c>
      <c r="E80" s="4">
        <v>0</v>
      </c>
      <c r="F80" s="4">
        <f t="shared" si="18"/>
        <v>0</v>
      </c>
      <c r="G80" s="4">
        <v>4365</v>
      </c>
      <c r="H80" s="4">
        <v>4222</v>
      </c>
      <c r="I80" s="4">
        <f t="shared" si="19"/>
        <v>8587</v>
      </c>
      <c r="J80" s="4">
        <v>6052</v>
      </c>
      <c r="K80" s="4">
        <v>4458</v>
      </c>
      <c r="L80" s="4">
        <f t="shared" si="20"/>
        <v>10510</v>
      </c>
      <c r="M80" s="4">
        <v>1694</v>
      </c>
      <c r="N80" s="4">
        <v>1782</v>
      </c>
      <c r="O80" s="4">
        <f t="shared" si="21"/>
        <v>3476</v>
      </c>
      <c r="P80" s="4">
        <v>2083</v>
      </c>
      <c r="Q80" s="4">
        <v>2089</v>
      </c>
      <c r="R80" s="4">
        <f t="shared" si="22"/>
        <v>4172</v>
      </c>
      <c r="S80" s="4">
        <v>0</v>
      </c>
      <c r="T80" s="4">
        <v>0</v>
      </c>
      <c r="U80" s="4">
        <f t="shared" si="23"/>
        <v>0</v>
      </c>
      <c r="V80" s="4">
        <v>0</v>
      </c>
      <c r="W80" s="4">
        <v>4222</v>
      </c>
      <c r="X80" s="4">
        <f t="shared" si="24"/>
        <v>4222</v>
      </c>
      <c r="Y80" s="4">
        <v>6052</v>
      </c>
      <c r="Z80" s="4">
        <v>4452</v>
      </c>
      <c r="AA80" s="4">
        <f t="shared" si="25"/>
        <v>10504</v>
      </c>
      <c r="AB80" s="4">
        <v>1692</v>
      </c>
      <c r="AC80" s="4">
        <v>1776</v>
      </c>
      <c r="AD80" s="4">
        <f t="shared" si="26"/>
        <v>3468</v>
      </c>
      <c r="AE80" s="4">
        <v>2083</v>
      </c>
      <c r="AF80" s="4">
        <v>2089</v>
      </c>
      <c r="AG80" s="4">
        <f t="shared" si="27"/>
        <v>4172</v>
      </c>
      <c r="AH80" s="4">
        <v>2</v>
      </c>
      <c r="AI80" s="4">
        <v>2</v>
      </c>
      <c r="AJ80" s="4">
        <f t="shared" si="28"/>
        <v>4</v>
      </c>
      <c r="AK80" s="4">
        <v>4361</v>
      </c>
      <c r="AL80" s="4">
        <v>4218</v>
      </c>
      <c r="AM80" s="4">
        <f t="shared" si="29"/>
        <v>8579</v>
      </c>
      <c r="AN80" s="4">
        <v>1681</v>
      </c>
      <c r="AO80" s="4">
        <v>1759</v>
      </c>
      <c r="AP80" s="4">
        <f t="shared" si="30"/>
        <v>3440</v>
      </c>
      <c r="AQ80" s="4">
        <v>2072</v>
      </c>
      <c r="AR80" s="4">
        <v>2079</v>
      </c>
      <c r="AS80" s="4">
        <f t="shared" si="31"/>
        <v>4151</v>
      </c>
      <c r="AT80" s="4">
        <v>50</v>
      </c>
      <c r="AU80" s="4">
        <v>259</v>
      </c>
      <c r="AV80" s="4">
        <f t="shared" si="32"/>
        <v>309</v>
      </c>
      <c r="AW80">
        <v>14194</v>
      </c>
      <c r="AX80">
        <v>1572</v>
      </c>
      <c r="AY80">
        <v>309</v>
      </c>
      <c r="AZ80">
        <v>12551</v>
      </c>
      <c r="BA80">
        <v>1782</v>
      </c>
      <c r="BB80">
        <v>3354</v>
      </c>
      <c r="BC80">
        <f t="shared" si="33"/>
        <v>26745</v>
      </c>
      <c r="BD80">
        <v>151023</v>
      </c>
      <c r="BE80">
        <v>203502</v>
      </c>
      <c r="BF80">
        <v>3003</v>
      </c>
      <c r="BG80">
        <v>1.0302735700591634</v>
      </c>
      <c r="BH80">
        <f t="shared" si="34"/>
        <v>186084.84505586053</v>
      </c>
      <c r="BI80">
        <f t="shared" si="35"/>
        <v>61.966315369916927</v>
      </c>
      <c r="BJ80">
        <v>0.32200000000000001</v>
      </c>
      <c r="BK80">
        <v>30.803899999999999</v>
      </c>
    </row>
    <row r="81" spans="1:63" ht="12.5" x14ac:dyDescent="0.25">
      <c r="A81" s="3" t="s">
        <v>49</v>
      </c>
      <c r="B81" s="3" t="s">
        <v>102</v>
      </c>
      <c r="C81" s="3" t="s">
        <v>102</v>
      </c>
      <c r="D81" s="4">
        <v>69</v>
      </c>
      <c r="E81" s="4">
        <v>15</v>
      </c>
      <c r="F81" s="4">
        <f t="shared" si="18"/>
        <v>84</v>
      </c>
      <c r="G81" s="4">
        <v>12908</v>
      </c>
      <c r="H81" s="4">
        <v>9509</v>
      </c>
      <c r="I81" s="4">
        <f t="shared" si="19"/>
        <v>22417</v>
      </c>
      <c r="J81" s="4">
        <v>13449</v>
      </c>
      <c r="K81" s="4">
        <v>6569</v>
      </c>
      <c r="L81" s="4">
        <f t="shared" si="20"/>
        <v>20018</v>
      </c>
      <c r="M81" s="4">
        <v>10613</v>
      </c>
      <c r="N81" s="4">
        <v>9268</v>
      </c>
      <c r="O81" s="4">
        <f t="shared" si="21"/>
        <v>19881</v>
      </c>
      <c r="P81" s="4">
        <v>6414</v>
      </c>
      <c r="Q81" s="4">
        <v>5215</v>
      </c>
      <c r="R81" s="4">
        <f t="shared" si="22"/>
        <v>11629</v>
      </c>
      <c r="S81" s="4">
        <v>14</v>
      </c>
      <c r="T81" s="4">
        <v>12</v>
      </c>
      <c r="U81" s="4">
        <f t="shared" si="23"/>
        <v>26</v>
      </c>
      <c r="V81" s="4">
        <v>12</v>
      </c>
      <c r="W81" s="4">
        <v>9254</v>
      </c>
      <c r="X81" s="4">
        <f t="shared" si="24"/>
        <v>9266</v>
      </c>
      <c r="Y81" s="4">
        <v>12902</v>
      </c>
      <c r="Z81" s="4">
        <v>6240</v>
      </c>
      <c r="AA81" s="4">
        <f t="shared" si="25"/>
        <v>19142</v>
      </c>
      <c r="AB81" s="4">
        <v>9686</v>
      </c>
      <c r="AC81" s="4">
        <v>8837</v>
      </c>
      <c r="AD81" s="4">
        <f t="shared" si="26"/>
        <v>18523</v>
      </c>
      <c r="AE81" s="4">
        <v>6129</v>
      </c>
      <c r="AF81" s="4">
        <v>4983</v>
      </c>
      <c r="AG81" s="4">
        <f t="shared" si="27"/>
        <v>11112</v>
      </c>
      <c r="AH81" s="4">
        <v>15</v>
      </c>
      <c r="AI81" s="4">
        <v>12</v>
      </c>
      <c r="AJ81" s="4">
        <f t="shared" si="28"/>
        <v>27</v>
      </c>
      <c r="AK81" s="4">
        <v>12046</v>
      </c>
      <c r="AL81" s="4">
        <v>8970</v>
      </c>
      <c r="AM81" s="4">
        <f t="shared" si="29"/>
        <v>21016</v>
      </c>
      <c r="AN81" s="4">
        <v>9486</v>
      </c>
      <c r="AO81" s="4">
        <v>8803</v>
      </c>
      <c r="AP81" s="4">
        <f t="shared" si="30"/>
        <v>18289</v>
      </c>
      <c r="AQ81" s="4">
        <v>6228</v>
      </c>
      <c r="AR81" s="4">
        <v>5104</v>
      </c>
      <c r="AS81" s="4">
        <f t="shared" si="31"/>
        <v>11332</v>
      </c>
      <c r="AT81" s="4">
        <v>1318</v>
      </c>
      <c r="AU81" s="4">
        <v>2531</v>
      </c>
      <c r="AV81" s="4">
        <f t="shared" si="32"/>
        <v>3849</v>
      </c>
      <c r="AW81">
        <v>43453</v>
      </c>
      <c r="AX81">
        <v>16863</v>
      </c>
      <c r="AY81">
        <v>3849</v>
      </c>
      <c r="AZ81">
        <v>30576</v>
      </c>
      <c r="BA81">
        <v>9283</v>
      </c>
      <c r="BB81">
        <v>26146</v>
      </c>
      <c r="BC81">
        <f t="shared" si="33"/>
        <v>74029</v>
      </c>
      <c r="BD81">
        <v>266197</v>
      </c>
      <c r="BE81">
        <v>364872</v>
      </c>
      <c r="BF81">
        <v>3582</v>
      </c>
      <c r="BG81">
        <v>1.0320333651382971</v>
      </c>
      <c r="BH81">
        <f t="shared" si="34"/>
        <v>331939.79624291812</v>
      </c>
      <c r="BI81">
        <f t="shared" si="35"/>
        <v>92.668843172227284</v>
      </c>
      <c r="BJ81">
        <v>2.0179999999999998</v>
      </c>
      <c r="BK81">
        <v>32.0837</v>
      </c>
    </row>
    <row r="82" spans="1:63" ht="12.5" x14ac:dyDescent="0.25">
      <c r="A82" s="3" t="s">
        <v>74</v>
      </c>
      <c r="B82" s="3" t="s">
        <v>103</v>
      </c>
      <c r="C82" s="3" t="s">
        <v>103</v>
      </c>
      <c r="D82" s="4">
        <v>1</v>
      </c>
      <c r="E82" s="4">
        <v>1</v>
      </c>
      <c r="F82" s="4">
        <f t="shared" si="18"/>
        <v>2</v>
      </c>
      <c r="G82" s="4">
        <v>517</v>
      </c>
      <c r="H82" s="4">
        <v>605</v>
      </c>
      <c r="I82" s="4">
        <f t="shared" si="19"/>
        <v>1122</v>
      </c>
      <c r="J82" s="4">
        <v>1718</v>
      </c>
      <c r="K82" s="4">
        <v>1751</v>
      </c>
      <c r="L82" s="4">
        <f t="shared" si="20"/>
        <v>3469</v>
      </c>
      <c r="M82" s="4">
        <v>430</v>
      </c>
      <c r="N82" s="4">
        <v>405</v>
      </c>
      <c r="O82" s="4">
        <f t="shared" si="21"/>
        <v>835</v>
      </c>
      <c r="P82" s="4">
        <v>254</v>
      </c>
      <c r="Q82" s="4">
        <v>213</v>
      </c>
      <c r="R82" s="4">
        <f t="shared" si="22"/>
        <v>467</v>
      </c>
      <c r="S82" s="4">
        <v>1</v>
      </c>
      <c r="T82" s="4">
        <v>0</v>
      </c>
      <c r="U82" s="4">
        <f t="shared" si="23"/>
        <v>1</v>
      </c>
      <c r="V82" s="4">
        <v>0</v>
      </c>
      <c r="W82" s="4">
        <v>532</v>
      </c>
      <c r="X82" s="4">
        <f t="shared" si="24"/>
        <v>532</v>
      </c>
      <c r="Y82" s="4">
        <v>1336</v>
      </c>
      <c r="Z82" s="4">
        <v>1554</v>
      </c>
      <c r="AA82" s="4">
        <f t="shared" si="25"/>
        <v>2890</v>
      </c>
      <c r="AB82" s="4">
        <v>269</v>
      </c>
      <c r="AC82" s="4">
        <v>265</v>
      </c>
      <c r="AD82" s="4">
        <f t="shared" si="26"/>
        <v>534</v>
      </c>
      <c r="AE82" s="4">
        <v>218</v>
      </c>
      <c r="AF82" s="4">
        <v>187</v>
      </c>
      <c r="AG82" s="4">
        <f t="shared" si="27"/>
        <v>405</v>
      </c>
      <c r="AH82" s="4">
        <v>1</v>
      </c>
      <c r="AI82" s="4">
        <v>0</v>
      </c>
      <c r="AJ82" s="4">
        <f t="shared" si="28"/>
        <v>1</v>
      </c>
      <c r="AK82" s="4">
        <v>404</v>
      </c>
      <c r="AL82" s="4">
        <v>523</v>
      </c>
      <c r="AM82" s="4">
        <f t="shared" si="29"/>
        <v>927</v>
      </c>
      <c r="AN82" s="4">
        <v>267</v>
      </c>
      <c r="AO82" s="4">
        <v>262</v>
      </c>
      <c r="AP82" s="4">
        <f t="shared" si="30"/>
        <v>529</v>
      </c>
      <c r="AQ82" s="4">
        <v>216</v>
      </c>
      <c r="AR82" s="4">
        <v>183</v>
      </c>
      <c r="AS82" s="4">
        <f t="shared" si="31"/>
        <v>399</v>
      </c>
      <c r="AT82" s="4">
        <v>2</v>
      </c>
      <c r="AU82" s="4">
        <v>23</v>
      </c>
      <c r="AV82" s="4">
        <f t="shared" si="32"/>
        <v>25</v>
      </c>
      <c r="AW82">
        <v>2920</v>
      </c>
      <c r="AX82">
        <v>987</v>
      </c>
      <c r="AY82">
        <v>25</v>
      </c>
      <c r="AZ82">
        <v>2975</v>
      </c>
      <c r="BA82">
        <v>406</v>
      </c>
      <c r="BB82">
        <v>1393</v>
      </c>
      <c r="BC82">
        <f t="shared" si="33"/>
        <v>5895</v>
      </c>
      <c r="BD82">
        <v>281705</v>
      </c>
      <c r="BE82">
        <v>433662</v>
      </c>
      <c r="BF82">
        <v>690</v>
      </c>
      <c r="BG82">
        <v>1.0440845789229507</v>
      </c>
      <c r="BH82">
        <f t="shared" si="34"/>
        <v>381016.97479975986</v>
      </c>
      <c r="BI82">
        <f t="shared" si="35"/>
        <v>552.19851420255054</v>
      </c>
      <c r="BJ82">
        <v>1.1538999999999999</v>
      </c>
      <c r="BK82">
        <v>29.649899999999999</v>
      </c>
    </row>
    <row r="83" spans="1:63" ht="12.5" x14ac:dyDescent="0.25">
      <c r="A83" s="3" t="s">
        <v>51</v>
      </c>
      <c r="B83" s="3" t="s">
        <v>104</v>
      </c>
      <c r="C83" s="3" t="s">
        <v>104</v>
      </c>
      <c r="D83" s="4">
        <v>1</v>
      </c>
      <c r="E83" s="4">
        <v>1</v>
      </c>
      <c r="F83" s="4">
        <f t="shared" si="18"/>
        <v>2</v>
      </c>
      <c r="G83" s="4">
        <v>5922</v>
      </c>
      <c r="H83" s="4">
        <v>4203</v>
      </c>
      <c r="I83" s="4">
        <f t="shared" si="19"/>
        <v>10125</v>
      </c>
      <c r="J83" s="4">
        <v>8784</v>
      </c>
      <c r="K83" s="4">
        <v>4813</v>
      </c>
      <c r="L83" s="4">
        <f t="shared" si="20"/>
        <v>13597</v>
      </c>
      <c r="M83" s="4">
        <v>3068</v>
      </c>
      <c r="N83" s="4">
        <v>2454</v>
      </c>
      <c r="O83" s="4">
        <f t="shared" si="21"/>
        <v>5522</v>
      </c>
      <c r="P83" s="4">
        <v>2106</v>
      </c>
      <c r="Q83" s="4">
        <v>1828</v>
      </c>
      <c r="R83" s="4">
        <f t="shared" si="22"/>
        <v>3934</v>
      </c>
      <c r="S83" s="4">
        <v>1</v>
      </c>
      <c r="T83" s="4">
        <v>1</v>
      </c>
      <c r="U83" s="4">
        <f t="shared" si="23"/>
        <v>2</v>
      </c>
      <c r="V83" s="4">
        <v>1</v>
      </c>
      <c r="W83" s="4">
        <v>4071</v>
      </c>
      <c r="X83" s="4">
        <f t="shared" si="24"/>
        <v>4072</v>
      </c>
      <c r="Y83" s="4">
        <v>8349</v>
      </c>
      <c r="Z83" s="4">
        <v>4579</v>
      </c>
      <c r="AA83" s="4">
        <f t="shared" si="25"/>
        <v>12928</v>
      </c>
      <c r="AB83" s="4">
        <v>2987</v>
      </c>
      <c r="AC83" s="4">
        <v>2386</v>
      </c>
      <c r="AD83" s="4">
        <f t="shared" si="26"/>
        <v>5373</v>
      </c>
      <c r="AE83" s="4">
        <v>2029</v>
      </c>
      <c r="AF83" s="4">
        <v>1788</v>
      </c>
      <c r="AG83" s="4">
        <f t="shared" si="27"/>
        <v>3817</v>
      </c>
      <c r="AH83" s="4">
        <v>1</v>
      </c>
      <c r="AI83" s="4">
        <v>1</v>
      </c>
      <c r="AJ83" s="4">
        <f t="shared" si="28"/>
        <v>2</v>
      </c>
      <c r="AK83" s="4">
        <v>5670</v>
      </c>
      <c r="AL83" s="4">
        <v>4035</v>
      </c>
      <c r="AM83" s="4">
        <f t="shared" si="29"/>
        <v>9705</v>
      </c>
      <c r="AN83" s="4">
        <v>2974</v>
      </c>
      <c r="AO83" s="4">
        <v>2375</v>
      </c>
      <c r="AP83" s="4">
        <f t="shared" si="30"/>
        <v>5349</v>
      </c>
      <c r="AQ83" s="4">
        <v>2007</v>
      </c>
      <c r="AR83" s="4">
        <v>1772</v>
      </c>
      <c r="AS83" s="4">
        <f t="shared" si="31"/>
        <v>3779</v>
      </c>
      <c r="AT83" s="4">
        <v>321</v>
      </c>
      <c r="AU83" s="4">
        <v>764</v>
      </c>
      <c r="AV83" s="4">
        <f t="shared" si="32"/>
        <v>1085</v>
      </c>
      <c r="AW83">
        <v>19881</v>
      </c>
      <c r="AX83">
        <v>4382</v>
      </c>
      <c r="AY83">
        <v>1085</v>
      </c>
      <c r="AZ83">
        <v>13299</v>
      </c>
      <c r="BA83">
        <v>2455</v>
      </c>
      <c r="BB83">
        <v>6837</v>
      </c>
      <c r="BC83">
        <f t="shared" si="33"/>
        <v>33180</v>
      </c>
      <c r="BD83">
        <v>143786</v>
      </c>
      <c r="BE83">
        <v>184947</v>
      </c>
      <c r="BF83">
        <v>677</v>
      </c>
      <c r="BG83">
        <v>1.0254938705163432</v>
      </c>
      <c r="BH83">
        <f t="shared" si="34"/>
        <v>171493.66604035685</v>
      </c>
      <c r="BI83">
        <f t="shared" si="35"/>
        <v>253.31413004484025</v>
      </c>
    </row>
    <row r="84" spans="1:63" ht="12.5" x14ac:dyDescent="0.25">
      <c r="A84" s="3" t="s">
        <v>19</v>
      </c>
      <c r="B84" s="3" t="s">
        <v>105</v>
      </c>
      <c r="C84" s="3" t="s">
        <v>105</v>
      </c>
      <c r="D84" s="4">
        <v>36</v>
      </c>
      <c r="E84" s="4">
        <v>24</v>
      </c>
      <c r="F84" s="4">
        <f t="shared" si="18"/>
        <v>60</v>
      </c>
      <c r="G84" s="4">
        <v>26680</v>
      </c>
      <c r="H84" s="4">
        <v>14109</v>
      </c>
      <c r="I84" s="4">
        <f t="shared" si="19"/>
        <v>40789</v>
      </c>
      <c r="J84" s="4">
        <v>24974</v>
      </c>
      <c r="K84" s="4">
        <v>8931</v>
      </c>
      <c r="L84" s="4">
        <f t="shared" si="20"/>
        <v>33905</v>
      </c>
      <c r="M84" s="4">
        <v>15799</v>
      </c>
      <c r="N84" s="4">
        <v>15589</v>
      </c>
      <c r="O84" s="4">
        <f t="shared" si="21"/>
        <v>31388</v>
      </c>
      <c r="P84" s="4">
        <v>12018</v>
      </c>
      <c r="Q84" s="4">
        <v>9612</v>
      </c>
      <c r="R84" s="4">
        <f t="shared" si="22"/>
        <v>21630</v>
      </c>
      <c r="S84" s="4">
        <v>31</v>
      </c>
      <c r="T84" s="4">
        <v>17</v>
      </c>
      <c r="U84" s="4">
        <f t="shared" si="23"/>
        <v>48</v>
      </c>
      <c r="V84" s="4">
        <v>17</v>
      </c>
      <c r="W84" s="4">
        <v>13561</v>
      </c>
      <c r="X84" s="4">
        <f t="shared" si="24"/>
        <v>13578</v>
      </c>
      <c r="Y84" s="4">
        <v>23195</v>
      </c>
      <c r="Z84" s="4">
        <v>8455</v>
      </c>
      <c r="AA84" s="4">
        <f t="shared" si="25"/>
        <v>31650</v>
      </c>
      <c r="AB84" s="4">
        <v>15022</v>
      </c>
      <c r="AC84" s="4">
        <v>14859</v>
      </c>
      <c r="AD84" s="4">
        <f t="shared" si="26"/>
        <v>29881</v>
      </c>
      <c r="AE84" s="4">
        <v>11539</v>
      </c>
      <c r="AF84" s="4">
        <v>9161</v>
      </c>
      <c r="AG84" s="4">
        <f t="shared" si="27"/>
        <v>20700</v>
      </c>
      <c r="AH84" s="4">
        <v>25</v>
      </c>
      <c r="AI84" s="4">
        <v>17</v>
      </c>
      <c r="AJ84" s="4">
        <f t="shared" si="28"/>
        <v>42</v>
      </c>
      <c r="AK84" s="4">
        <v>25331</v>
      </c>
      <c r="AL84" s="4">
        <v>13445</v>
      </c>
      <c r="AM84" s="4">
        <f t="shared" si="29"/>
        <v>38776</v>
      </c>
      <c r="AN84" s="4">
        <v>14999</v>
      </c>
      <c r="AO84" s="4">
        <v>14819</v>
      </c>
      <c r="AP84" s="4">
        <f t="shared" si="30"/>
        <v>29818</v>
      </c>
      <c r="AQ84" s="4">
        <v>11461</v>
      </c>
      <c r="AR84" s="4">
        <v>9150</v>
      </c>
      <c r="AS84" s="4">
        <f t="shared" si="31"/>
        <v>20611</v>
      </c>
      <c r="AT84" s="4">
        <v>1041</v>
      </c>
      <c r="AU84" s="4">
        <v>1691</v>
      </c>
      <c r="AV84" s="4">
        <f t="shared" si="32"/>
        <v>2732</v>
      </c>
      <c r="AW84">
        <v>79507</v>
      </c>
      <c r="AX84">
        <v>26012</v>
      </c>
      <c r="AY84">
        <v>2732</v>
      </c>
      <c r="AZ84">
        <v>48265</v>
      </c>
      <c r="BA84">
        <v>15613</v>
      </c>
      <c r="BB84">
        <v>41625</v>
      </c>
      <c r="BC84">
        <f t="shared" si="33"/>
        <v>127772</v>
      </c>
      <c r="BD84">
        <v>204048</v>
      </c>
      <c r="BE84">
        <v>239655</v>
      </c>
      <c r="BF84">
        <v>4391</v>
      </c>
      <c r="BG84">
        <v>1.0162145650030761</v>
      </c>
      <c r="BH84">
        <f t="shared" si="34"/>
        <v>228365.37095166725</v>
      </c>
      <c r="BI84">
        <f t="shared" si="35"/>
        <v>52.007599852349635</v>
      </c>
      <c r="BJ84">
        <v>3.3397000000000001</v>
      </c>
      <c r="BK84">
        <v>33.168900000000001</v>
      </c>
    </row>
    <row r="85" spans="1:63" ht="12.5" x14ac:dyDescent="0.25">
      <c r="A85" s="3" t="s">
        <v>20</v>
      </c>
      <c r="B85" s="3" t="s">
        <v>106</v>
      </c>
      <c r="C85" s="3" t="s">
        <v>106</v>
      </c>
      <c r="D85" s="4">
        <v>186</v>
      </c>
      <c r="E85" s="4">
        <v>74</v>
      </c>
      <c r="F85" s="4">
        <f t="shared" si="18"/>
        <v>260</v>
      </c>
      <c r="G85" s="4">
        <v>22003</v>
      </c>
      <c r="H85" s="4">
        <v>11099</v>
      </c>
      <c r="I85" s="4">
        <f t="shared" si="19"/>
        <v>33102</v>
      </c>
      <c r="J85" s="4">
        <v>28895</v>
      </c>
      <c r="K85" s="4">
        <v>9770</v>
      </c>
      <c r="L85" s="4">
        <f t="shared" si="20"/>
        <v>38665</v>
      </c>
      <c r="M85" s="4">
        <v>18046</v>
      </c>
      <c r="N85" s="4">
        <v>15741</v>
      </c>
      <c r="O85" s="4">
        <f t="shared" si="21"/>
        <v>33787</v>
      </c>
      <c r="P85" s="4">
        <v>13137</v>
      </c>
      <c r="Q85" s="4">
        <v>9513</v>
      </c>
      <c r="R85" s="4">
        <f t="shared" si="22"/>
        <v>22650</v>
      </c>
      <c r="S85" s="4">
        <v>49</v>
      </c>
      <c r="T85" s="4">
        <v>47</v>
      </c>
      <c r="U85" s="4">
        <f t="shared" si="23"/>
        <v>96</v>
      </c>
      <c r="V85" s="4">
        <v>47</v>
      </c>
      <c r="W85" s="4">
        <v>9821</v>
      </c>
      <c r="X85" s="4">
        <f t="shared" si="24"/>
        <v>9868</v>
      </c>
      <c r="Y85" s="4">
        <v>24202</v>
      </c>
      <c r="Z85" s="4">
        <v>8160</v>
      </c>
      <c r="AA85" s="4">
        <f t="shared" si="25"/>
        <v>32362</v>
      </c>
      <c r="AB85" s="4">
        <v>15850</v>
      </c>
      <c r="AC85" s="4">
        <v>13462</v>
      </c>
      <c r="AD85" s="4">
        <f t="shared" si="26"/>
        <v>29312</v>
      </c>
      <c r="AE85" s="4">
        <v>11600</v>
      </c>
      <c r="AF85" s="4">
        <v>8315</v>
      </c>
      <c r="AG85" s="4">
        <f t="shared" si="27"/>
        <v>19915</v>
      </c>
      <c r="AH85" s="4">
        <v>29</v>
      </c>
      <c r="AI85" s="4">
        <v>29</v>
      </c>
      <c r="AJ85" s="4">
        <f t="shared" si="28"/>
        <v>58</v>
      </c>
      <c r="AK85" s="4">
        <v>20446</v>
      </c>
      <c r="AL85" s="4">
        <v>10181</v>
      </c>
      <c r="AM85" s="4">
        <f t="shared" si="29"/>
        <v>30627</v>
      </c>
      <c r="AN85" s="4">
        <v>16775</v>
      </c>
      <c r="AO85" s="4">
        <v>14475</v>
      </c>
      <c r="AP85" s="4">
        <f t="shared" si="30"/>
        <v>31250</v>
      </c>
      <c r="AQ85" s="4">
        <v>12067</v>
      </c>
      <c r="AR85" s="4">
        <v>8762</v>
      </c>
      <c r="AS85" s="4">
        <f t="shared" si="31"/>
        <v>20829</v>
      </c>
      <c r="AT85" s="4">
        <v>987</v>
      </c>
      <c r="AU85" s="4">
        <v>2294</v>
      </c>
      <c r="AV85" s="4">
        <f t="shared" si="32"/>
        <v>3281</v>
      </c>
      <c r="AW85">
        <v>82267</v>
      </c>
      <c r="AX85">
        <v>22764</v>
      </c>
      <c r="AY85">
        <v>3281</v>
      </c>
      <c r="AZ85">
        <v>46197</v>
      </c>
      <c r="BA85">
        <v>15815</v>
      </c>
      <c r="BB85">
        <v>38579</v>
      </c>
      <c r="BC85">
        <f t="shared" si="33"/>
        <v>128464</v>
      </c>
      <c r="BD85">
        <v>206495</v>
      </c>
      <c r="BE85">
        <v>271781</v>
      </c>
      <c r="BF85">
        <v>739</v>
      </c>
      <c r="BG85">
        <v>1.0278528755175789</v>
      </c>
      <c r="BH85">
        <f t="shared" si="34"/>
        <v>250280.04630987294</v>
      </c>
      <c r="BI85">
        <f t="shared" si="35"/>
        <v>338.67394629211492</v>
      </c>
      <c r="BJ85">
        <v>3.5236999999999998</v>
      </c>
      <c r="BK85">
        <v>31.0335</v>
      </c>
    </row>
    <row r="86" spans="1:63" ht="12.5" x14ac:dyDescent="0.25">
      <c r="A86" s="3" t="s">
        <v>23</v>
      </c>
      <c r="B86" s="3" t="s">
        <v>107</v>
      </c>
      <c r="C86" s="3" t="s">
        <v>107</v>
      </c>
      <c r="D86" s="4">
        <v>5</v>
      </c>
      <c r="E86" s="4">
        <v>8</v>
      </c>
      <c r="F86" s="4">
        <f t="shared" si="18"/>
        <v>13</v>
      </c>
      <c r="G86" s="4">
        <v>14158</v>
      </c>
      <c r="H86" s="4">
        <v>5978</v>
      </c>
      <c r="I86" s="4">
        <f t="shared" si="19"/>
        <v>20136</v>
      </c>
      <c r="J86" s="4">
        <v>19316</v>
      </c>
      <c r="K86" s="4">
        <v>7020</v>
      </c>
      <c r="L86" s="4">
        <f t="shared" si="20"/>
        <v>26336</v>
      </c>
      <c r="M86" s="4">
        <v>10717</v>
      </c>
      <c r="N86" s="4">
        <v>9706</v>
      </c>
      <c r="O86" s="4">
        <f t="shared" si="21"/>
        <v>20423</v>
      </c>
      <c r="P86" s="4">
        <v>5803</v>
      </c>
      <c r="Q86" s="4">
        <v>4079</v>
      </c>
      <c r="R86" s="4">
        <f t="shared" si="22"/>
        <v>9882</v>
      </c>
      <c r="S86" s="4">
        <v>5</v>
      </c>
      <c r="T86" s="4">
        <v>7</v>
      </c>
      <c r="U86" s="4">
        <f t="shared" si="23"/>
        <v>12</v>
      </c>
      <c r="V86" s="4">
        <v>7</v>
      </c>
      <c r="W86" s="4">
        <v>5966</v>
      </c>
      <c r="X86" s="4">
        <f t="shared" si="24"/>
        <v>5973</v>
      </c>
      <c r="Y86" s="4">
        <v>19248</v>
      </c>
      <c r="Z86" s="4">
        <v>6992</v>
      </c>
      <c r="AA86" s="4">
        <f t="shared" si="25"/>
        <v>26240</v>
      </c>
      <c r="AB86" s="4">
        <v>10696</v>
      </c>
      <c r="AC86" s="4">
        <v>9668</v>
      </c>
      <c r="AD86" s="4">
        <f t="shared" si="26"/>
        <v>20364</v>
      </c>
      <c r="AE86" s="4">
        <v>5788</v>
      </c>
      <c r="AF86" s="4">
        <v>4063</v>
      </c>
      <c r="AG86" s="4">
        <f t="shared" si="27"/>
        <v>9851</v>
      </c>
      <c r="AH86" s="4">
        <v>5</v>
      </c>
      <c r="AI86" s="4">
        <v>7</v>
      </c>
      <c r="AJ86" s="4">
        <f t="shared" si="28"/>
        <v>12</v>
      </c>
      <c r="AK86" s="4">
        <v>14141</v>
      </c>
      <c r="AL86" s="4">
        <v>5966</v>
      </c>
      <c r="AM86" s="4">
        <f t="shared" si="29"/>
        <v>20107</v>
      </c>
      <c r="AN86" s="4">
        <v>10695</v>
      </c>
      <c r="AO86" s="4">
        <v>9667</v>
      </c>
      <c r="AP86" s="4">
        <f t="shared" si="30"/>
        <v>20362</v>
      </c>
      <c r="AQ86" s="4">
        <v>5787</v>
      </c>
      <c r="AR86" s="4">
        <v>4063</v>
      </c>
      <c r="AS86" s="4">
        <f t="shared" si="31"/>
        <v>9850</v>
      </c>
      <c r="AT86" s="4">
        <v>1969</v>
      </c>
      <c r="AU86" s="4">
        <v>4340</v>
      </c>
      <c r="AV86" s="4">
        <f t="shared" si="32"/>
        <v>6309</v>
      </c>
      <c r="AW86">
        <v>49999</v>
      </c>
      <c r="AX86">
        <v>14756</v>
      </c>
      <c r="AY86">
        <v>6309</v>
      </c>
      <c r="AZ86">
        <v>26791</v>
      </c>
      <c r="BA86">
        <v>9714</v>
      </c>
      <c r="BB86">
        <v>24470</v>
      </c>
      <c r="BC86">
        <f t="shared" si="33"/>
        <v>76790</v>
      </c>
      <c r="BD86">
        <v>239327</v>
      </c>
      <c r="BE86">
        <v>294301</v>
      </c>
      <c r="BF86">
        <v>1073</v>
      </c>
      <c r="BG86">
        <v>1.0208924784003772</v>
      </c>
      <c r="BH86">
        <f t="shared" si="34"/>
        <v>276599.71323469625</v>
      </c>
      <c r="BI86">
        <f t="shared" si="35"/>
        <v>257.78165259524349</v>
      </c>
      <c r="BJ86">
        <v>2.3031000000000001</v>
      </c>
      <c r="BK86" s="18" t="s">
        <v>253</v>
      </c>
    </row>
    <row r="87" spans="1:63" ht="12.5" x14ac:dyDescent="0.25">
      <c r="A87" s="3" t="s">
        <v>17</v>
      </c>
      <c r="B87" s="3" t="s">
        <v>108</v>
      </c>
      <c r="C87" s="3" t="s">
        <v>108</v>
      </c>
      <c r="D87" s="4">
        <v>25</v>
      </c>
      <c r="E87" s="4">
        <v>31</v>
      </c>
      <c r="F87" s="4">
        <f t="shared" si="18"/>
        <v>56</v>
      </c>
      <c r="G87" s="4">
        <v>7818</v>
      </c>
      <c r="H87" s="4">
        <v>4804</v>
      </c>
      <c r="I87" s="4">
        <f t="shared" si="19"/>
        <v>12622</v>
      </c>
      <c r="J87" s="4">
        <v>16944</v>
      </c>
      <c r="K87" s="4">
        <v>8729</v>
      </c>
      <c r="L87" s="4">
        <f t="shared" si="20"/>
        <v>25673</v>
      </c>
      <c r="M87" s="4">
        <v>19011</v>
      </c>
      <c r="N87" s="4">
        <v>17562</v>
      </c>
      <c r="O87" s="4">
        <f t="shared" si="21"/>
        <v>36573</v>
      </c>
      <c r="P87" s="4">
        <v>6466</v>
      </c>
      <c r="Q87" s="4">
        <v>4903</v>
      </c>
      <c r="R87" s="4">
        <f t="shared" si="22"/>
        <v>11369</v>
      </c>
      <c r="S87" s="4">
        <v>24</v>
      </c>
      <c r="T87" s="4">
        <v>30</v>
      </c>
      <c r="U87" s="4">
        <f t="shared" si="23"/>
        <v>54</v>
      </c>
      <c r="V87" s="4">
        <v>30</v>
      </c>
      <c r="W87" s="4">
        <v>4452</v>
      </c>
      <c r="X87" s="4">
        <f t="shared" si="24"/>
        <v>4482</v>
      </c>
      <c r="Y87" s="4">
        <v>15600</v>
      </c>
      <c r="Z87" s="4">
        <v>7942</v>
      </c>
      <c r="AA87" s="4">
        <f t="shared" si="25"/>
        <v>23542</v>
      </c>
      <c r="AB87" s="4">
        <v>18386</v>
      </c>
      <c r="AC87" s="4">
        <v>16996</v>
      </c>
      <c r="AD87" s="4">
        <f t="shared" si="26"/>
        <v>35382</v>
      </c>
      <c r="AE87" s="4">
        <v>6114</v>
      </c>
      <c r="AF87" s="4">
        <v>4591</v>
      </c>
      <c r="AG87" s="4">
        <f t="shared" si="27"/>
        <v>10705</v>
      </c>
      <c r="AH87" s="4">
        <v>25</v>
      </c>
      <c r="AI87" s="4">
        <v>31</v>
      </c>
      <c r="AJ87" s="4">
        <f t="shared" si="28"/>
        <v>56</v>
      </c>
      <c r="AK87" s="4">
        <v>7347</v>
      </c>
      <c r="AL87" s="4">
        <v>4498</v>
      </c>
      <c r="AM87" s="4">
        <f t="shared" si="29"/>
        <v>11845</v>
      </c>
      <c r="AN87" s="4">
        <v>18451</v>
      </c>
      <c r="AO87" s="4">
        <v>17003</v>
      </c>
      <c r="AP87" s="4">
        <f t="shared" si="30"/>
        <v>35454</v>
      </c>
      <c r="AQ87" s="4">
        <v>6181</v>
      </c>
      <c r="AR87" s="4">
        <v>4619</v>
      </c>
      <c r="AS87" s="4">
        <f t="shared" si="31"/>
        <v>10800</v>
      </c>
      <c r="AT87" s="4">
        <v>296</v>
      </c>
      <c r="AU87" s="4">
        <v>1041</v>
      </c>
      <c r="AV87" s="4">
        <f t="shared" si="32"/>
        <v>1337</v>
      </c>
      <c r="AW87">
        <v>50264</v>
      </c>
      <c r="AX87">
        <v>27270</v>
      </c>
      <c r="AY87">
        <v>1337</v>
      </c>
      <c r="AZ87">
        <v>36029</v>
      </c>
      <c r="BA87">
        <v>17593</v>
      </c>
      <c r="BB87">
        <v>44863</v>
      </c>
      <c r="BC87">
        <f t="shared" si="33"/>
        <v>86293</v>
      </c>
      <c r="BD87">
        <v>181050</v>
      </c>
      <c r="BE87">
        <v>219734</v>
      </c>
      <c r="BF87">
        <v>3610</v>
      </c>
      <c r="BG87">
        <v>1.0195531558083422</v>
      </c>
      <c r="BH87">
        <f t="shared" si="34"/>
        <v>207332.62291198777</v>
      </c>
      <c r="BI87">
        <f t="shared" si="35"/>
        <v>57.432859532406582</v>
      </c>
      <c r="BJ87">
        <v>3.0352000000000001</v>
      </c>
      <c r="BK87" s="18" t="s">
        <v>254</v>
      </c>
    </row>
    <row r="88" spans="1:63" ht="12.5" x14ac:dyDescent="0.25">
      <c r="A88" s="3" t="s">
        <v>27</v>
      </c>
      <c r="B88" s="3" t="s">
        <v>109</v>
      </c>
      <c r="C88" s="3" t="s">
        <v>109</v>
      </c>
      <c r="D88" s="4">
        <v>6</v>
      </c>
      <c r="E88" s="4">
        <v>20</v>
      </c>
      <c r="F88" s="4">
        <f t="shared" si="18"/>
        <v>26</v>
      </c>
      <c r="G88" s="4">
        <v>21188</v>
      </c>
      <c r="H88" s="4">
        <v>11214</v>
      </c>
      <c r="I88" s="4">
        <f t="shared" si="19"/>
        <v>32402</v>
      </c>
      <c r="J88" s="4">
        <v>30958</v>
      </c>
      <c r="K88" s="4">
        <v>15121</v>
      </c>
      <c r="L88" s="4">
        <f t="shared" si="20"/>
        <v>46079</v>
      </c>
      <c r="M88" s="4">
        <v>12691</v>
      </c>
      <c r="N88" s="4">
        <v>11590</v>
      </c>
      <c r="O88" s="4">
        <f t="shared" si="21"/>
        <v>24281</v>
      </c>
      <c r="P88" s="4">
        <v>10682</v>
      </c>
      <c r="Q88" s="4">
        <v>8527</v>
      </c>
      <c r="R88" s="4">
        <f t="shared" si="22"/>
        <v>19209</v>
      </c>
      <c r="S88" s="4">
        <v>6</v>
      </c>
      <c r="T88" s="4">
        <v>11</v>
      </c>
      <c r="U88" s="4">
        <f t="shared" si="23"/>
        <v>17</v>
      </c>
      <c r="V88" s="4">
        <v>11</v>
      </c>
      <c r="W88" s="4">
        <v>11113</v>
      </c>
      <c r="X88" s="4">
        <f t="shared" si="24"/>
        <v>11124</v>
      </c>
      <c r="Y88" s="4">
        <v>30402</v>
      </c>
      <c r="Z88" s="4">
        <v>14938</v>
      </c>
      <c r="AA88" s="4">
        <f t="shared" si="25"/>
        <v>45340</v>
      </c>
      <c r="AB88" s="4">
        <v>12509</v>
      </c>
      <c r="AC88" s="4">
        <v>11491</v>
      </c>
      <c r="AD88" s="4">
        <f t="shared" si="26"/>
        <v>24000</v>
      </c>
      <c r="AE88" s="4">
        <v>10608</v>
      </c>
      <c r="AF88" s="4">
        <v>8406</v>
      </c>
      <c r="AG88" s="4">
        <f t="shared" si="27"/>
        <v>19014</v>
      </c>
      <c r="AH88" s="4">
        <v>5</v>
      </c>
      <c r="AI88" s="4">
        <v>11</v>
      </c>
      <c r="AJ88" s="4">
        <f t="shared" si="28"/>
        <v>16</v>
      </c>
      <c r="AK88" s="4">
        <v>20957</v>
      </c>
      <c r="AL88" s="4">
        <v>11081</v>
      </c>
      <c r="AM88" s="4">
        <f t="shared" si="29"/>
        <v>32038</v>
      </c>
      <c r="AN88" s="4">
        <v>12493</v>
      </c>
      <c r="AO88" s="4">
        <v>11475</v>
      </c>
      <c r="AP88" s="4">
        <f t="shared" si="30"/>
        <v>23968</v>
      </c>
      <c r="AQ88" s="4">
        <v>10565</v>
      </c>
      <c r="AR88" s="4">
        <v>8405</v>
      </c>
      <c r="AS88" s="4">
        <f t="shared" si="31"/>
        <v>18970</v>
      </c>
      <c r="AT88" s="4">
        <v>1117</v>
      </c>
      <c r="AU88" s="4">
        <v>2007</v>
      </c>
      <c r="AV88" s="4">
        <f t="shared" si="32"/>
        <v>3124</v>
      </c>
      <c r="AW88">
        <v>75525</v>
      </c>
      <c r="AX88">
        <v>18965</v>
      </c>
      <c r="AY88">
        <v>3124</v>
      </c>
      <c r="AZ88">
        <v>46472</v>
      </c>
      <c r="BA88">
        <v>11610</v>
      </c>
      <c r="BB88">
        <v>30575</v>
      </c>
      <c r="BC88">
        <f t="shared" si="33"/>
        <v>121997</v>
      </c>
      <c r="BD88">
        <v>239268</v>
      </c>
      <c r="BE88">
        <v>286992</v>
      </c>
      <c r="BF88">
        <v>1005</v>
      </c>
      <c r="BG88">
        <v>1.0183533986324609</v>
      </c>
      <c r="BH88">
        <f t="shared" si="34"/>
        <v>271752.9325644169</v>
      </c>
      <c r="BI88">
        <f t="shared" si="35"/>
        <v>270.40092792479294</v>
      </c>
      <c r="BJ88">
        <v>1.4877</v>
      </c>
      <c r="BK88">
        <v>33.930399999999999</v>
      </c>
    </row>
    <row r="89" spans="1:63" ht="12.5" x14ac:dyDescent="0.25">
      <c r="A89" s="3" t="s">
        <v>23</v>
      </c>
      <c r="B89" s="3" t="s">
        <v>110</v>
      </c>
      <c r="C89" s="3" t="s">
        <v>110</v>
      </c>
      <c r="D89" s="4">
        <v>30</v>
      </c>
      <c r="E89" s="4">
        <v>24</v>
      </c>
      <c r="F89" s="4">
        <f t="shared" si="18"/>
        <v>54</v>
      </c>
      <c r="G89" s="4">
        <v>11987</v>
      </c>
      <c r="H89" s="4">
        <v>5175</v>
      </c>
      <c r="I89" s="4">
        <f t="shared" si="19"/>
        <v>17162</v>
      </c>
      <c r="J89" s="4">
        <v>14948</v>
      </c>
      <c r="K89" s="4">
        <v>6577</v>
      </c>
      <c r="L89" s="4">
        <f t="shared" si="20"/>
        <v>21525</v>
      </c>
      <c r="M89" s="4">
        <v>6868</v>
      </c>
      <c r="N89" s="4">
        <v>5846</v>
      </c>
      <c r="O89" s="4">
        <f t="shared" si="21"/>
        <v>12714</v>
      </c>
      <c r="P89" s="4">
        <v>5160</v>
      </c>
      <c r="Q89" s="4">
        <v>3673</v>
      </c>
      <c r="R89" s="4">
        <f t="shared" si="22"/>
        <v>8833</v>
      </c>
      <c r="S89" s="4">
        <v>28</v>
      </c>
      <c r="T89" s="4">
        <v>22</v>
      </c>
      <c r="U89" s="4">
        <f t="shared" si="23"/>
        <v>50</v>
      </c>
      <c r="V89" s="4">
        <v>22</v>
      </c>
      <c r="W89" s="4">
        <v>5013</v>
      </c>
      <c r="X89" s="4">
        <f t="shared" si="24"/>
        <v>5035</v>
      </c>
      <c r="Y89" s="4">
        <v>14168</v>
      </c>
      <c r="Z89" s="4">
        <v>6357</v>
      </c>
      <c r="AA89" s="4">
        <f t="shared" si="25"/>
        <v>20525</v>
      </c>
      <c r="AB89" s="4">
        <v>6564</v>
      </c>
      <c r="AC89" s="4">
        <v>5595</v>
      </c>
      <c r="AD89" s="4">
        <f t="shared" si="26"/>
        <v>12159</v>
      </c>
      <c r="AE89" s="4">
        <v>5027</v>
      </c>
      <c r="AF89" s="4">
        <v>3597</v>
      </c>
      <c r="AG89" s="4">
        <f t="shared" si="27"/>
        <v>8624</v>
      </c>
      <c r="AH89" s="4">
        <v>28</v>
      </c>
      <c r="AI89" s="4">
        <v>22</v>
      </c>
      <c r="AJ89" s="4">
        <f t="shared" si="28"/>
        <v>50</v>
      </c>
      <c r="AK89" s="4">
        <v>11561</v>
      </c>
      <c r="AL89" s="4">
        <v>5011</v>
      </c>
      <c r="AM89" s="4">
        <f t="shared" si="29"/>
        <v>16572</v>
      </c>
      <c r="AN89" s="4">
        <v>6562</v>
      </c>
      <c r="AO89" s="4">
        <v>5594</v>
      </c>
      <c r="AP89" s="4">
        <f t="shared" si="30"/>
        <v>12156</v>
      </c>
      <c r="AQ89" s="4">
        <v>5026</v>
      </c>
      <c r="AR89" s="4">
        <v>3597</v>
      </c>
      <c r="AS89" s="4">
        <f t="shared" si="31"/>
        <v>8623</v>
      </c>
      <c r="AT89" s="4">
        <v>599</v>
      </c>
      <c r="AU89" s="4">
        <v>1126</v>
      </c>
      <c r="AV89" s="4">
        <f t="shared" si="32"/>
        <v>1725</v>
      </c>
      <c r="AW89">
        <v>38993</v>
      </c>
      <c r="AX89">
        <v>14555</v>
      </c>
      <c r="AY89">
        <v>1725</v>
      </c>
      <c r="AZ89">
        <v>21295</v>
      </c>
      <c r="BA89">
        <v>5870</v>
      </c>
      <c r="BB89">
        <v>20425</v>
      </c>
      <c r="BC89">
        <f t="shared" si="33"/>
        <v>60288</v>
      </c>
      <c r="BD89">
        <v>183304</v>
      </c>
      <c r="BE89">
        <v>216125</v>
      </c>
      <c r="BF89">
        <v>1223</v>
      </c>
      <c r="BG89">
        <v>1.0166074930751108</v>
      </c>
      <c r="BH89">
        <f t="shared" si="34"/>
        <v>205705.11318354565</v>
      </c>
      <c r="BI89">
        <f t="shared" si="35"/>
        <v>168.19714896446905</v>
      </c>
      <c r="BJ89">
        <v>1.9033</v>
      </c>
      <c r="BK89">
        <v>32.763300000000001</v>
      </c>
    </row>
    <row r="90" spans="1:63" ht="12.5" x14ac:dyDescent="0.25">
      <c r="A90" s="3" t="s">
        <v>36</v>
      </c>
      <c r="B90" s="3" t="s">
        <v>111</v>
      </c>
      <c r="C90" s="3" t="s">
        <v>111</v>
      </c>
      <c r="D90" s="4">
        <v>5</v>
      </c>
      <c r="E90" s="4">
        <v>2</v>
      </c>
      <c r="F90" s="4">
        <f t="shared" si="18"/>
        <v>7</v>
      </c>
      <c r="G90" s="4">
        <v>2220</v>
      </c>
      <c r="H90" s="4">
        <v>2251</v>
      </c>
      <c r="I90" s="4">
        <f t="shared" si="19"/>
        <v>4471</v>
      </c>
      <c r="J90" s="4">
        <v>4548</v>
      </c>
      <c r="K90" s="4">
        <v>3411</v>
      </c>
      <c r="L90" s="4">
        <f t="shared" si="20"/>
        <v>7959</v>
      </c>
      <c r="M90" s="4">
        <v>811</v>
      </c>
      <c r="N90" s="4">
        <v>715</v>
      </c>
      <c r="O90" s="4">
        <f t="shared" si="21"/>
        <v>1526</v>
      </c>
      <c r="P90" s="4">
        <v>921</v>
      </c>
      <c r="Q90" s="4">
        <v>820</v>
      </c>
      <c r="R90" s="4">
        <f t="shared" si="22"/>
        <v>1741</v>
      </c>
      <c r="S90" s="4">
        <v>4</v>
      </c>
      <c r="T90" s="4">
        <v>2</v>
      </c>
      <c r="U90" s="4">
        <f t="shared" si="23"/>
        <v>6</v>
      </c>
      <c r="V90" s="4">
        <v>2</v>
      </c>
      <c r="W90" s="4">
        <v>2068</v>
      </c>
      <c r="X90" s="4">
        <f t="shared" si="24"/>
        <v>2070</v>
      </c>
      <c r="Y90" s="4">
        <v>3616</v>
      </c>
      <c r="Z90" s="4">
        <v>3011</v>
      </c>
      <c r="AA90" s="4">
        <f t="shared" si="25"/>
        <v>6627</v>
      </c>
      <c r="AB90" s="4">
        <v>617</v>
      </c>
      <c r="AC90" s="4">
        <v>545</v>
      </c>
      <c r="AD90" s="4">
        <f t="shared" si="26"/>
        <v>1162</v>
      </c>
      <c r="AE90" s="4">
        <v>792</v>
      </c>
      <c r="AF90" s="4">
        <v>747</v>
      </c>
      <c r="AG90" s="4">
        <f t="shared" si="27"/>
        <v>1539</v>
      </c>
      <c r="AH90" s="4">
        <v>4</v>
      </c>
      <c r="AI90" s="4">
        <v>2</v>
      </c>
      <c r="AJ90" s="4">
        <f t="shared" si="28"/>
        <v>6</v>
      </c>
      <c r="AK90" s="4">
        <v>1858</v>
      </c>
      <c r="AL90" s="4">
        <v>2027</v>
      </c>
      <c r="AM90" s="4">
        <f t="shared" si="29"/>
        <v>3885</v>
      </c>
      <c r="AN90" s="4">
        <v>595</v>
      </c>
      <c r="AO90" s="4">
        <v>524</v>
      </c>
      <c r="AP90" s="4">
        <f t="shared" si="30"/>
        <v>1119</v>
      </c>
      <c r="AQ90" s="4">
        <v>772</v>
      </c>
      <c r="AR90" s="4">
        <v>730</v>
      </c>
      <c r="AS90" s="4">
        <f t="shared" si="31"/>
        <v>1502</v>
      </c>
      <c r="AT90" s="4">
        <v>22</v>
      </c>
      <c r="AU90" s="4">
        <v>83</v>
      </c>
      <c r="AV90" s="4">
        <f t="shared" si="32"/>
        <v>105</v>
      </c>
      <c r="AW90">
        <v>8505</v>
      </c>
      <c r="AX90">
        <v>619</v>
      </c>
      <c r="AY90">
        <v>105</v>
      </c>
      <c r="AZ90">
        <v>7199</v>
      </c>
      <c r="BA90">
        <v>717</v>
      </c>
      <c r="BB90">
        <v>1336</v>
      </c>
      <c r="BC90">
        <f t="shared" si="33"/>
        <v>15704</v>
      </c>
      <c r="BD90">
        <v>93667</v>
      </c>
      <c r="BE90">
        <v>129277</v>
      </c>
      <c r="BF90">
        <v>851</v>
      </c>
      <c r="BG90">
        <v>1.032745866605316</v>
      </c>
      <c r="BH90">
        <f t="shared" si="34"/>
        <v>117365.61232686551</v>
      </c>
      <c r="BI90">
        <f t="shared" si="35"/>
        <v>137.91493810442481</v>
      </c>
      <c r="BJ90">
        <v>1.4126000000000001</v>
      </c>
      <c r="BK90">
        <v>34.552799999999998</v>
      </c>
    </row>
    <row r="91" spans="1:63" ht="12.5" x14ac:dyDescent="0.25">
      <c r="A91" s="3" t="s">
        <v>42</v>
      </c>
      <c r="B91" s="3" t="s">
        <v>112</v>
      </c>
      <c r="C91" s="3" t="s">
        <v>112</v>
      </c>
      <c r="D91" s="4">
        <v>11</v>
      </c>
      <c r="E91" s="4">
        <v>7</v>
      </c>
      <c r="F91" s="4">
        <f t="shared" si="18"/>
        <v>18</v>
      </c>
      <c r="G91" s="4">
        <v>5878</v>
      </c>
      <c r="H91" s="4">
        <v>3820</v>
      </c>
      <c r="I91" s="4">
        <f t="shared" si="19"/>
        <v>9698</v>
      </c>
      <c r="J91" s="4">
        <v>10539</v>
      </c>
      <c r="K91" s="4">
        <v>5337</v>
      </c>
      <c r="L91" s="4">
        <f t="shared" si="20"/>
        <v>15876</v>
      </c>
      <c r="M91" s="4">
        <v>4434</v>
      </c>
      <c r="N91" s="4">
        <v>4304</v>
      </c>
      <c r="O91" s="4">
        <f t="shared" si="21"/>
        <v>8738</v>
      </c>
      <c r="P91" s="4">
        <v>3353</v>
      </c>
      <c r="Q91" s="4">
        <v>2920</v>
      </c>
      <c r="R91" s="4">
        <f t="shared" si="22"/>
        <v>6273</v>
      </c>
      <c r="S91" s="4">
        <v>9</v>
      </c>
      <c r="T91" s="4">
        <v>5</v>
      </c>
      <c r="U91" s="4">
        <f t="shared" si="23"/>
        <v>14</v>
      </c>
      <c r="V91" s="4">
        <v>5</v>
      </c>
      <c r="W91" s="4">
        <v>3516</v>
      </c>
      <c r="X91" s="4">
        <f t="shared" si="24"/>
        <v>3521</v>
      </c>
      <c r="Y91" s="4">
        <v>8316</v>
      </c>
      <c r="Z91" s="4">
        <v>6388</v>
      </c>
      <c r="AA91" s="4">
        <f t="shared" si="25"/>
        <v>14704</v>
      </c>
      <c r="AB91" s="4">
        <v>3997</v>
      </c>
      <c r="AC91" s="4">
        <v>3902</v>
      </c>
      <c r="AD91" s="4">
        <f t="shared" si="26"/>
        <v>7899</v>
      </c>
      <c r="AE91" s="4">
        <v>3075</v>
      </c>
      <c r="AF91" s="4">
        <v>2686</v>
      </c>
      <c r="AG91" s="4">
        <f t="shared" si="27"/>
        <v>5761</v>
      </c>
      <c r="AH91" s="4">
        <v>9</v>
      </c>
      <c r="AI91" s="4">
        <v>5</v>
      </c>
      <c r="AJ91" s="4">
        <f t="shared" si="28"/>
        <v>14</v>
      </c>
      <c r="AK91" s="4">
        <v>5069</v>
      </c>
      <c r="AL91" s="4">
        <v>3380</v>
      </c>
      <c r="AM91" s="4">
        <f t="shared" si="29"/>
        <v>8449</v>
      </c>
      <c r="AN91" s="4">
        <v>3803</v>
      </c>
      <c r="AO91" s="4">
        <v>3715</v>
      </c>
      <c r="AP91" s="4">
        <f t="shared" si="30"/>
        <v>7518</v>
      </c>
      <c r="AQ91" s="4">
        <v>2986</v>
      </c>
      <c r="AR91" s="4">
        <v>2564</v>
      </c>
      <c r="AS91" s="4">
        <f t="shared" si="31"/>
        <v>5550</v>
      </c>
      <c r="AT91" s="4">
        <v>1608</v>
      </c>
      <c r="AU91" s="4">
        <v>1067</v>
      </c>
      <c r="AV91" s="4">
        <f t="shared" si="32"/>
        <v>2675</v>
      </c>
      <c r="AW91">
        <v>24215</v>
      </c>
      <c r="AX91">
        <v>4716</v>
      </c>
      <c r="AY91">
        <v>2675</v>
      </c>
      <c r="AZ91">
        <v>16388</v>
      </c>
      <c r="BA91">
        <v>4311</v>
      </c>
      <c r="BB91">
        <v>9027</v>
      </c>
      <c r="BC91">
        <f t="shared" si="33"/>
        <v>40603</v>
      </c>
      <c r="BD91">
        <v>214693</v>
      </c>
      <c r="BE91">
        <v>278432</v>
      </c>
      <c r="BF91">
        <v>2455</v>
      </c>
      <c r="BG91">
        <v>1.0263373320302973</v>
      </c>
      <c r="BH91">
        <f t="shared" si="34"/>
        <v>257542.41765237926</v>
      </c>
      <c r="BI91">
        <f t="shared" si="35"/>
        <v>104.90526177286324</v>
      </c>
      <c r="BJ91">
        <v>1.2060999999999999</v>
      </c>
      <c r="BK91">
        <v>31.816400000000002</v>
      </c>
    </row>
    <row r="92" spans="1:63" ht="12.5" x14ac:dyDescent="0.25">
      <c r="A92" s="3" t="s">
        <v>51</v>
      </c>
      <c r="B92" s="3" t="s">
        <v>113</v>
      </c>
      <c r="C92" s="3" t="s">
        <v>113</v>
      </c>
      <c r="D92" s="4">
        <v>81</v>
      </c>
      <c r="E92" s="4">
        <v>22</v>
      </c>
      <c r="F92" s="4">
        <f t="shared" si="18"/>
        <v>103</v>
      </c>
      <c r="G92" s="4">
        <v>14159</v>
      </c>
      <c r="H92" s="4">
        <v>10395</v>
      </c>
      <c r="I92" s="4">
        <f t="shared" si="19"/>
        <v>24554</v>
      </c>
      <c r="J92" s="4">
        <v>24286</v>
      </c>
      <c r="K92" s="4">
        <v>14256</v>
      </c>
      <c r="L92" s="4">
        <f t="shared" si="20"/>
        <v>38542</v>
      </c>
      <c r="M92" s="4">
        <v>10472</v>
      </c>
      <c r="N92" s="4">
        <v>9456</v>
      </c>
      <c r="O92" s="4">
        <f t="shared" si="21"/>
        <v>19928</v>
      </c>
      <c r="P92" s="4">
        <v>8638</v>
      </c>
      <c r="Q92" s="4">
        <v>7654</v>
      </c>
      <c r="R92" s="4">
        <f t="shared" si="22"/>
        <v>16292</v>
      </c>
      <c r="S92" s="4">
        <v>66</v>
      </c>
      <c r="T92" s="4">
        <v>16</v>
      </c>
      <c r="U92" s="4">
        <f t="shared" si="23"/>
        <v>82</v>
      </c>
      <c r="V92" s="4">
        <v>16</v>
      </c>
      <c r="W92" s="4">
        <v>9327</v>
      </c>
      <c r="X92" s="4">
        <f t="shared" si="24"/>
        <v>9343</v>
      </c>
      <c r="Y92" s="4">
        <v>21914</v>
      </c>
      <c r="Z92" s="4">
        <v>13057</v>
      </c>
      <c r="AA92" s="4">
        <f t="shared" si="25"/>
        <v>34971</v>
      </c>
      <c r="AB92" s="4">
        <v>9343</v>
      </c>
      <c r="AC92" s="4">
        <v>8793</v>
      </c>
      <c r="AD92" s="4">
        <f t="shared" si="26"/>
        <v>18136</v>
      </c>
      <c r="AE92" s="4">
        <v>7872</v>
      </c>
      <c r="AF92" s="4">
        <v>6955</v>
      </c>
      <c r="AG92" s="4">
        <f t="shared" si="27"/>
        <v>14827</v>
      </c>
      <c r="AH92" s="4">
        <v>66</v>
      </c>
      <c r="AI92" s="4">
        <v>16</v>
      </c>
      <c r="AJ92" s="4">
        <f t="shared" si="28"/>
        <v>82</v>
      </c>
      <c r="AK92" s="4">
        <v>13392</v>
      </c>
      <c r="AL92" s="4">
        <v>9972</v>
      </c>
      <c r="AM92" s="4">
        <f t="shared" si="29"/>
        <v>23364</v>
      </c>
      <c r="AN92" s="4">
        <v>9944</v>
      </c>
      <c r="AO92" s="4">
        <v>9045</v>
      </c>
      <c r="AP92" s="4">
        <f t="shared" si="30"/>
        <v>18989</v>
      </c>
      <c r="AQ92" s="4">
        <v>8255</v>
      </c>
      <c r="AR92" s="4">
        <v>7219</v>
      </c>
      <c r="AS92" s="4">
        <f t="shared" si="31"/>
        <v>15474</v>
      </c>
      <c r="AT92" s="4">
        <v>750</v>
      </c>
      <c r="AU92" s="4">
        <v>2081</v>
      </c>
      <c r="AV92" s="4">
        <f t="shared" si="32"/>
        <v>2831</v>
      </c>
      <c r="AW92">
        <v>57636</v>
      </c>
      <c r="AX92">
        <v>20334</v>
      </c>
      <c r="AY92">
        <v>2831</v>
      </c>
      <c r="AZ92">
        <v>41783</v>
      </c>
      <c r="BA92">
        <v>9478</v>
      </c>
      <c r="BB92">
        <v>29812</v>
      </c>
      <c r="BC92">
        <f t="shared" si="33"/>
        <v>99419</v>
      </c>
      <c r="BD92">
        <v>281637</v>
      </c>
      <c r="BE92">
        <v>501120</v>
      </c>
      <c r="BF92">
        <v>1882</v>
      </c>
      <c r="BG92">
        <v>1.0593151967697187</v>
      </c>
      <c r="BH92">
        <f t="shared" si="34"/>
        <v>421566.53490404302</v>
      </c>
      <c r="BI92">
        <f t="shared" si="35"/>
        <v>223.99922152180818</v>
      </c>
      <c r="BJ92">
        <v>0.48180000000000001</v>
      </c>
      <c r="BK92">
        <v>31.055</v>
      </c>
    </row>
    <row r="93" spans="1:63" ht="12.5" x14ac:dyDescent="0.25">
      <c r="A93" s="3" t="s">
        <v>51</v>
      </c>
      <c r="B93" s="3" t="s">
        <v>114</v>
      </c>
      <c r="C93" s="3" t="s">
        <v>114</v>
      </c>
      <c r="D93" s="4">
        <v>65</v>
      </c>
      <c r="E93" s="4">
        <v>36</v>
      </c>
      <c r="F93" s="4">
        <f t="shared" si="18"/>
        <v>101</v>
      </c>
      <c r="G93" s="4">
        <v>13877</v>
      </c>
      <c r="H93" s="4">
        <v>9321</v>
      </c>
      <c r="I93" s="4">
        <f t="shared" si="19"/>
        <v>23198</v>
      </c>
      <c r="J93" s="4">
        <v>19859</v>
      </c>
      <c r="K93" s="4">
        <v>12487</v>
      </c>
      <c r="L93" s="4">
        <f t="shared" si="20"/>
        <v>32346</v>
      </c>
      <c r="M93" s="4">
        <v>8516</v>
      </c>
      <c r="N93" s="4">
        <v>8008</v>
      </c>
      <c r="O93" s="4">
        <f t="shared" si="21"/>
        <v>16524</v>
      </c>
      <c r="P93" s="4">
        <v>6223</v>
      </c>
      <c r="Q93" s="4">
        <v>5385</v>
      </c>
      <c r="R93" s="4">
        <f t="shared" si="22"/>
        <v>11608</v>
      </c>
      <c r="S93" s="4">
        <v>35</v>
      </c>
      <c r="T93" s="4">
        <v>29</v>
      </c>
      <c r="U93" s="4">
        <f t="shared" si="23"/>
        <v>64</v>
      </c>
      <c r="V93" s="4">
        <v>29</v>
      </c>
      <c r="W93" s="4">
        <v>8844</v>
      </c>
      <c r="X93" s="4">
        <f t="shared" si="24"/>
        <v>8873</v>
      </c>
      <c r="Y93" s="4">
        <v>17634</v>
      </c>
      <c r="Z93" s="4">
        <v>11359</v>
      </c>
      <c r="AA93" s="4">
        <f t="shared" si="25"/>
        <v>28993</v>
      </c>
      <c r="AB93" s="4">
        <v>7909</v>
      </c>
      <c r="AC93" s="4">
        <v>7355</v>
      </c>
      <c r="AD93" s="4">
        <f t="shared" si="26"/>
        <v>15264</v>
      </c>
      <c r="AE93" s="4">
        <v>5865</v>
      </c>
      <c r="AF93" s="4">
        <v>5070</v>
      </c>
      <c r="AG93" s="4">
        <f t="shared" si="27"/>
        <v>10935</v>
      </c>
      <c r="AH93" s="4">
        <v>31</v>
      </c>
      <c r="AI93" s="4">
        <v>28</v>
      </c>
      <c r="AJ93" s="4">
        <f t="shared" si="28"/>
        <v>59</v>
      </c>
      <c r="AK93" s="4">
        <v>12940</v>
      </c>
      <c r="AL93" s="4">
        <v>8876</v>
      </c>
      <c r="AM93" s="4">
        <f t="shared" si="29"/>
        <v>21816</v>
      </c>
      <c r="AN93" s="4">
        <v>7911</v>
      </c>
      <c r="AO93" s="4">
        <v>7347</v>
      </c>
      <c r="AP93" s="4">
        <f t="shared" si="30"/>
        <v>15258</v>
      </c>
      <c r="AQ93" s="4">
        <v>5901</v>
      </c>
      <c r="AR93" s="4">
        <v>5100</v>
      </c>
      <c r="AS93" s="4">
        <f t="shared" si="31"/>
        <v>11001</v>
      </c>
      <c r="AT93" s="4">
        <v>415</v>
      </c>
      <c r="AU93" s="4">
        <v>856</v>
      </c>
      <c r="AV93" s="4">
        <f t="shared" si="32"/>
        <v>1271</v>
      </c>
      <c r="AW93">
        <v>48540</v>
      </c>
      <c r="AX93">
        <v>8548</v>
      </c>
      <c r="AY93">
        <v>1271</v>
      </c>
      <c r="AZ93">
        <v>35237</v>
      </c>
      <c r="BA93">
        <v>8044</v>
      </c>
      <c r="BB93">
        <v>16592</v>
      </c>
      <c r="BC93">
        <f t="shared" si="33"/>
        <v>83777</v>
      </c>
      <c r="BD93">
        <v>422204</v>
      </c>
      <c r="BE93">
        <v>543998</v>
      </c>
      <c r="BF93">
        <v>2352</v>
      </c>
      <c r="BG93">
        <v>1.0256696292176688</v>
      </c>
      <c r="BH93">
        <f t="shared" si="34"/>
        <v>504167.46370124794</v>
      </c>
      <c r="BI93">
        <f t="shared" si="35"/>
        <v>214.35691483896596</v>
      </c>
      <c r="BJ93">
        <v>0.60929999999999995</v>
      </c>
      <c r="BK93">
        <v>30.6401</v>
      </c>
    </row>
    <row r="94" spans="1:63" ht="12.5" x14ac:dyDescent="0.25">
      <c r="A94" s="3" t="s">
        <v>45</v>
      </c>
      <c r="B94" s="3" t="s">
        <v>115</v>
      </c>
      <c r="C94" s="3" t="s">
        <v>115</v>
      </c>
      <c r="D94" s="4">
        <v>12</v>
      </c>
      <c r="E94" s="4">
        <v>8</v>
      </c>
      <c r="F94" s="4">
        <f t="shared" si="18"/>
        <v>20</v>
      </c>
      <c r="G94" s="4">
        <v>13021</v>
      </c>
      <c r="H94" s="4">
        <v>11211</v>
      </c>
      <c r="I94" s="4">
        <f t="shared" si="19"/>
        <v>24232</v>
      </c>
      <c r="J94" s="4">
        <v>18309</v>
      </c>
      <c r="K94" s="4">
        <v>11113</v>
      </c>
      <c r="L94" s="4">
        <f t="shared" si="20"/>
        <v>29422</v>
      </c>
      <c r="M94" s="4">
        <v>6042</v>
      </c>
      <c r="N94" s="4">
        <v>5938</v>
      </c>
      <c r="O94" s="4">
        <f t="shared" si="21"/>
        <v>11980</v>
      </c>
      <c r="P94" s="4">
        <v>6828</v>
      </c>
      <c r="Q94" s="4">
        <v>6342</v>
      </c>
      <c r="R94" s="4">
        <f t="shared" si="22"/>
        <v>13170</v>
      </c>
      <c r="S94" s="4">
        <v>12</v>
      </c>
      <c r="T94" s="4">
        <v>8</v>
      </c>
      <c r="U94" s="4">
        <f t="shared" si="23"/>
        <v>20</v>
      </c>
      <c r="V94" s="4">
        <v>8</v>
      </c>
      <c r="W94" s="4">
        <v>11211</v>
      </c>
      <c r="X94" s="4">
        <f t="shared" si="24"/>
        <v>11219</v>
      </c>
      <c r="Y94" s="4">
        <v>18309</v>
      </c>
      <c r="Z94" s="4">
        <v>11113</v>
      </c>
      <c r="AA94" s="4">
        <f t="shared" si="25"/>
        <v>29422</v>
      </c>
      <c r="AB94" s="4">
        <v>6042</v>
      </c>
      <c r="AC94" s="4">
        <v>5938</v>
      </c>
      <c r="AD94" s="4">
        <f t="shared" si="26"/>
        <v>11980</v>
      </c>
      <c r="AE94" s="4">
        <v>6828</v>
      </c>
      <c r="AF94" s="4">
        <v>6342</v>
      </c>
      <c r="AG94" s="4">
        <f t="shared" si="27"/>
        <v>13170</v>
      </c>
      <c r="AH94" s="4">
        <v>12</v>
      </c>
      <c r="AI94" s="4">
        <v>8</v>
      </c>
      <c r="AJ94" s="4">
        <f t="shared" si="28"/>
        <v>20</v>
      </c>
      <c r="AK94" s="4">
        <v>13021</v>
      </c>
      <c r="AL94" s="4">
        <v>11211</v>
      </c>
      <c r="AM94" s="4">
        <f t="shared" si="29"/>
        <v>24232</v>
      </c>
      <c r="AN94" s="4">
        <v>6042</v>
      </c>
      <c r="AO94" s="4">
        <v>5938</v>
      </c>
      <c r="AP94" s="4">
        <f t="shared" si="30"/>
        <v>11980</v>
      </c>
      <c r="AQ94" s="4">
        <v>6828</v>
      </c>
      <c r="AR94" s="4">
        <v>6342</v>
      </c>
      <c r="AS94" s="4">
        <f t="shared" si="31"/>
        <v>13170</v>
      </c>
      <c r="AT94" s="4">
        <v>228</v>
      </c>
      <c r="AU94" s="4">
        <v>658</v>
      </c>
      <c r="AV94" s="4">
        <f t="shared" si="32"/>
        <v>886</v>
      </c>
      <c r="AW94">
        <v>44212</v>
      </c>
      <c r="AX94">
        <v>8896</v>
      </c>
      <c r="AY94">
        <v>886</v>
      </c>
      <c r="AZ94">
        <v>34612</v>
      </c>
      <c r="BA94">
        <v>5946</v>
      </c>
      <c r="BB94">
        <v>14842</v>
      </c>
      <c r="BC94">
        <f t="shared" si="33"/>
        <v>78824</v>
      </c>
      <c r="BD94">
        <v>239563</v>
      </c>
      <c r="BE94">
        <v>275917</v>
      </c>
      <c r="BF94">
        <v>1723</v>
      </c>
      <c r="BG94">
        <v>1.014228643622249</v>
      </c>
      <c r="BH94">
        <f t="shared" si="34"/>
        <v>264466.60762919346</v>
      </c>
      <c r="BI94">
        <f t="shared" si="35"/>
        <v>153.49193710342047</v>
      </c>
      <c r="BJ94">
        <v>0.63590000000000002</v>
      </c>
      <c r="BK94">
        <v>31.5456</v>
      </c>
    </row>
    <row r="95" spans="1:63" ht="12.5" x14ac:dyDescent="0.25">
      <c r="A95" s="3" t="s">
        <v>19</v>
      </c>
      <c r="B95" s="3" t="s">
        <v>116</v>
      </c>
      <c r="C95" s="3" t="s">
        <v>116</v>
      </c>
      <c r="D95" s="4">
        <v>25</v>
      </c>
      <c r="E95" s="4">
        <v>22</v>
      </c>
      <c r="F95" s="4">
        <f t="shared" si="18"/>
        <v>47</v>
      </c>
      <c r="G95" s="4">
        <v>43426</v>
      </c>
      <c r="H95" s="4">
        <v>28582</v>
      </c>
      <c r="I95" s="4">
        <f t="shared" si="19"/>
        <v>72008</v>
      </c>
      <c r="J95" s="4">
        <v>27793</v>
      </c>
      <c r="K95" s="4">
        <v>10158</v>
      </c>
      <c r="L95" s="4">
        <f t="shared" si="20"/>
        <v>37951</v>
      </c>
      <c r="M95" s="4">
        <v>19376</v>
      </c>
      <c r="N95" s="4">
        <v>18936</v>
      </c>
      <c r="O95" s="4">
        <f t="shared" si="21"/>
        <v>38312</v>
      </c>
      <c r="P95" s="4">
        <v>19503</v>
      </c>
      <c r="Q95" s="4">
        <v>16514</v>
      </c>
      <c r="R95" s="4">
        <f t="shared" si="22"/>
        <v>36017</v>
      </c>
      <c r="S95" s="4">
        <v>24</v>
      </c>
      <c r="T95" s="4">
        <v>18</v>
      </c>
      <c r="U95" s="4">
        <f t="shared" si="23"/>
        <v>42</v>
      </c>
      <c r="V95" s="4">
        <v>18</v>
      </c>
      <c r="W95" s="4">
        <v>28293</v>
      </c>
      <c r="X95" s="4">
        <f t="shared" si="24"/>
        <v>28311</v>
      </c>
      <c r="Y95" s="4">
        <v>27235</v>
      </c>
      <c r="Z95" s="4">
        <v>10040</v>
      </c>
      <c r="AA95" s="4">
        <f t="shared" si="25"/>
        <v>37275</v>
      </c>
      <c r="AB95" s="4">
        <v>19163</v>
      </c>
      <c r="AC95" s="4">
        <v>18763</v>
      </c>
      <c r="AD95" s="4">
        <f t="shared" si="26"/>
        <v>37926</v>
      </c>
      <c r="AE95" s="4">
        <v>19308</v>
      </c>
      <c r="AF95" s="4">
        <v>16402</v>
      </c>
      <c r="AG95" s="4">
        <f t="shared" si="27"/>
        <v>35710</v>
      </c>
      <c r="AH95" s="4">
        <v>24</v>
      </c>
      <c r="AI95" s="4">
        <v>18</v>
      </c>
      <c r="AJ95" s="4">
        <f t="shared" si="28"/>
        <v>42</v>
      </c>
      <c r="AK95" s="4">
        <v>42097</v>
      </c>
      <c r="AL95" s="4">
        <v>28178</v>
      </c>
      <c r="AM95" s="4">
        <f t="shared" si="29"/>
        <v>70275</v>
      </c>
      <c r="AN95" s="4">
        <v>18988</v>
      </c>
      <c r="AO95" s="4">
        <v>18688</v>
      </c>
      <c r="AP95" s="4">
        <f t="shared" si="30"/>
        <v>37676</v>
      </c>
      <c r="AQ95" s="4">
        <v>19296</v>
      </c>
      <c r="AR95" s="4">
        <v>16364</v>
      </c>
      <c r="AS95" s="4">
        <f t="shared" si="31"/>
        <v>35660</v>
      </c>
      <c r="AT95" s="4">
        <v>875</v>
      </c>
      <c r="AU95" s="4">
        <v>1932</v>
      </c>
      <c r="AV95" s="4">
        <f t="shared" si="32"/>
        <v>2807</v>
      </c>
      <c r="AW95">
        <v>110123</v>
      </c>
      <c r="AX95">
        <v>27114</v>
      </c>
      <c r="AY95">
        <v>2807</v>
      </c>
      <c r="AZ95">
        <v>74212</v>
      </c>
      <c r="BA95">
        <v>18958</v>
      </c>
      <c r="BB95">
        <v>46072</v>
      </c>
      <c r="BC95">
        <f t="shared" si="33"/>
        <v>184335</v>
      </c>
      <c r="BD95">
        <v>134371</v>
      </c>
      <c r="BE95">
        <v>213156</v>
      </c>
      <c r="BF95">
        <v>5588</v>
      </c>
      <c r="BG95">
        <v>1.0472230705804497</v>
      </c>
      <c r="BH95">
        <f t="shared" si="34"/>
        <v>185600.84881589148</v>
      </c>
      <c r="BI95">
        <f t="shared" si="35"/>
        <v>33.214181964189599</v>
      </c>
      <c r="BJ95">
        <v>3.4910000000000001</v>
      </c>
      <c r="BK95">
        <v>32.808</v>
      </c>
    </row>
    <row r="96" spans="1:63" ht="12.5" x14ac:dyDescent="0.25">
      <c r="A96" s="3" t="s">
        <v>23</v>
      </c>
      <c r="B96" s="3"/>
      <c r="C96" s="3" t="s">
        <v>23</v>
      </c>
      <c r="D96" s="4">
        <v>257</v>
      </c>
      <c r="E96" s="4">
        <v>291</v>
      </c>
      <c r="F96" s="4">
        <f t="shared" si="18"/>
        <v>548</v>
      </c>
      <c r="G96" s="4">
        <v>148392</v>
      </c>
      <c r="H96" s="4">
        <v>69358</v>
      </c>
      <c r="I96" s="4">
        <f t="shared" si="19"/>
        <v>217750</v>
      </c>
      <c r="J96" s="4">
        <v>196748</v>
      </c>
      <c r="K96" s="4">
        <v>73721</v>
      </c>
      <c r="L96" s="4">
        <f t="shared" si="20"/>
        <v>270469</v>
      </c>
      <c r="M96" s="4">
        <v>98787</v>
      </c>
      <c r="N96" s="4">
        <v>88889</v>
      </c>
      <c r="O96" s="4">
        <f t="shared" si="21"/>
        <v>187676</v>
      </c>
      <c r="P96" s="4">
        <v>73764</v>
      </c>
      <c r="Q96" s="4">
        <v>56505</v>
      </c>
      <c r="R96" s="4">
        <f t="shared" si="22"/>
        <v>130269</v>
      </c>
      <c r="S96" s="4">
        <v>247</v>
      </c>
      <c r="T96" s="4">
        <v>200</v>
      </c>
      <c r="U96" s="4">
        <f t="shared" si="23"/>
        <v>447</v>
      </c>
      <c r="V96" s="4">
        <v>200</v>
      </c>
      <c r="W96" s="4">
        <v>68055</v>
      </c>
      <c r="X96" s="4">
        <f t="shared" si="24"/>
        <v>68255</v>
      </c>
      <c r="Y96" s="4">
        <v>190809</v>
      </c>
      <c r="Z96" s="4">
        <v>71438</v>
      </c>
      <c r="AA96" s="4">
        <f t="shared" si="25"/>
        <v>262247</v>
      </c>
      <c r="AB96" s="4">
        <v>96838</v>
      </c>
      <c r="AC96" s="4">
        <v>87032</v>
      </c>
      <c r="AD96" s="4">
        <f t="shared" si="26"/>
        <v>183870</v>
      </c>
      <c r="AE96" s="4">
        <v>72517</v>
      </c>
      <c r="AF96" s="4">
        <v>55505</v>
      </c>
      <c r="AG96" s="4">
        <f t="shared" si="27"/>
        <v>128022</v>
      </c>
      <c r="AH96" s="4">
        <v>245</v>
      </c>
      <c r="AI96" s="4">
        <v>199</v>
      </c>
      <c r="AJ96" s="4">
        <f t="shared" si="28"/>
        <v>444</v>
      </c>
      <c r="AK96" s="4">
        <v>144131</v>
      </c>
      <c r="AL96" s="4">
        <v>67317</v>
      </c>
      <c r="AM96" s="4">
        <f t="shared" si="29"/>
        <v>211448</v>
      </c>
      <c r="AN96" s="4">
        <v>95831</v>
      </c>
      <c r="AO96" s="4">
        <v>85933</v>
      </c>
      <c r="AP96" s="4">
        <f t="shared" si="30"/>
        <v>181764</v>
      </c>
      <c r="AQ96" s="4">
        <v>71703</v>
      </c>
      <c r="AR96" s="4">
        <v>54798</v>
      </c>
      <c r="AS96" s="4">
        <f t="shared" si="31"/>
        <v>126501</v>
      </c>
      <c r="AT96" s="4">
        <v>10429</v>
      </c>
      <c r="AU96" s="4">
        <v>20120</v>
      </c>
      <c r="AV96" s="4">
        <f t="shared" si="32"/>
        <v>30549</v>
      </c>
      <c r="AW96">
        <v>517948</v>
      </c>
      <c r="AX96">
        <v>109455</v>
      </c>
      <c r="AY96">
        <v>30549</v>
      </c>
      <c r="AZ96">
        <v>288764</v>
      </c>
      <c r="BA96">
        <v>89180</v>
      </c>
      <c r="BB96">
        <v>198635</v>
      </c>
      <c r="BC96">
        <f t="shared" si="33"/>
        <v>806712</v>
      </c>
      <c r="BD96">
        <v>2061694</v>
      </c>
      <c r="BE96">
        <v>2546118</v>
      </c>
      <c r="BF96">
        <v>12856</v>
      </c>
      <c r="BG96">
        <v>1.0213284553752495</v>
      </c>
      <c r="BH96">
        <f t="shared" si="34"/>
        <v>2389913.767818647</v>
      </c>
      <c r="BI96">
        <f t="shared" si="35"/>
        <v>185.89870627089661</v>
      </c>
    </row>
    <row r="97" spans="1:63" ht="12.5" x14ac:dyDescent="0.25">
      <c r="A97" s="3" t="s">
        <v>23</v>
      </c>
      <c r="B97" s="3" t="s">
        <v>117</v>
      </c>
      <c r="C97" s="3" t="s">
        <v>117</v>
      </c>
      <c r="D97" s="4">
        <v>19</v>
      </c>
      <c r="E97" s="4">
        <v>14</v>
      </c>
      <c r="F97" s="4">
        <f t="shared" si="18"/>
        <v>33</v>
      </c>
      <c r="G97" s="4">
        <v>6822</v>
      </c>
      <c r="H97" s="4">
        <v>3698</v>
      </c>
      <c r="I97" s="4">
        <f t="shared" si="19"/>
        <v>10520</v>
      </c>
      <c r="J97" s="4">
        <v>13184</v>
      </c>
      <c r="K97" s="4">
        <v>5863</v>
      </c>
      <c r="L97" s="4">
        <f t="shared" si="20"/>
        <v>19047</v>
      </c>
      <c r="M97" s="4">
        <v>5847</v>
      </c>
      <c r="N97" s="4">
        <v>5631</v>
      </c>
      <c r="O97" s="4">
        <f t="shared" si="21"/>
        <v>11478</v>
      </c>
      <c r="P97" s="4">
        <v>3738</v>
      </c>
      <c r="Q97" s="4">
        <v>3017</v>
      </c>
      <c r="R97" s="4">
        <f t="shared" si="22"/>
        <v>6755</v>
      </c>
      <c r="S97" s="4">
        <v>19</v>
      </c>
      <c r="T97" s="4">
        <v>13</v>
      </c>
      <c r="U97" s="4">
        <f t="shared" si="23"/>
        <v>32</v>
      </c>
      <c r="V97" s="4">
        <v>13</v>
      </c>
      <c r="W97" s="4">
        <v>3481</v>
      </c>
      <c r="X97" s="4">
        <f t="shared" si="24"/>
        <v>3494</v>
      </c>
      <c r="Y97" s="4">
        <v>12230</v>
      </c>
      <c r="Z97" s="4">
        <v>5458</v>
      </c>
      <c r="AA97" s="4">
        <f t="shared" si="25"/>
        <v>17688</v>
      </c>
      <c r="AB97" s="4">
        <v>5526</v>
      </c>
      <c r="AC97" s="4">
        <v>5290</v>
      </c>
      <c r="AD97" s="4">
        <f t="shared" si="26"/>
        <v>10816</v>
      </c>
      <c r="AE97" s="4">
        <v>3465</v>
      </c>
      <c r="AF97" s="4">
        <v>2806</v>
      </c>
      <c r="AG97" s="4">
        <f t="shared" si="27"/>
        <v>6271</v>
      </c>
      <c r="AH97" s="4">
        <v>19</v>
      </c>
      <c r="AI97" s="4">
        <v>13</v>
      </c>
      <c r="AJ97" s="4">
        <f t="shared" si="28"/>
        <v>32</v>
      </c>
      <c r="AK97" s="4">
        <v>6366</v>
      </c>
      <c r="AL97" s="4">
        <v>3404</v>
      </c>
      <c r="AM97" s="4">
        <f t="shared" si="29"/>
        <v>9770</v>
      </c>
      <c r="AN97" s="4">
        <v>5429</v>
      </c>
      <c r="AO97" s="4">
        <v>5139</v>
      </c>
      <c r="AP97" s="4">
        <f t="shared" si="30"/>
        <v>10568</v>
      </c>
      <c r="AQ97" s="4">
        <v>3402</v>
      </c>
      <c r="AR97" s="4">
        <v>2762</v>
      </c>
      <c r="AS97" s="4">
        <f t="shared" si="31"/>
        <v>6164</v>
      </c>
      <c r="AT97" s="4">
        <v>367</v>
      </c>
      <c r="AU97" s="4">
        <v>1086</v>
      </c>
      <c r="AV97" s="4">
        <f t="shared" si="32"/>
        <v>1453</v>
      </c>
      <c r="AW97">
        <v>29610</v>
      </c>
      <c r="AX97">
        <v>7135</v>
      </c>
      <c r="AY97">
        <v>1453</v>
      </c>
      <c r="AZ97">
        <v>18223</v>
      </c>
      <c r="BA97">
        <v>5645</v>
      </c>
      <c r="BB97">
        <v>12780</v>
      </c>
      <c r="BC97">
        <f t="shared" si="33"/>
        <v>47833</v>
      </c>
      <c r="BD97">
        <v>207482</v>
      </c>
      <c r="BE97">
        <v>245132</v>
      </c>
      <c r="BF97">
        <v>285</v>
      </c>
      <c r="BG97">
        <v>1.016815032799198</v>
      </c>
      <c r="BH97">
        <f t="shared" si="34"/>
        <v>233170.78440673932</v>
      </c>
      <c r="BI97">
        <f t="shared" si="35"/>
        <v>818.14310318154151</v>
      </c>
      <c r="BJ97">
        <v>2.2595999999999998</v>
      </c>
      <c r="BK97">
        <v>32.890300000000003</v>
      </c>
    </row>
    <row r="98" spans="1:63" ht="12.5" x14ac:dyDescent="0.25">
      <c r="A98" s="3" t="s">
        <v>23</v>
      </c>
      <c r="B98" s="3" t="s">
        <v>118</v>
      </c>
      <c r="C98" s="3" t="s">
        <v>118</v>
      </c>
      <c r="D98" s="4">
        <v>15</v>
      </c>
      <c r="E98" s="4">
        <v>28</v>
      </c>
      <c r="F98" s="4">
        <f t="shared" si="18"/>
        <v>43</v>
      </c>
      <c r="G98" s="4">
        <v>10541</v>
      </c>
      <c r="H98" s="4">
        <v>5012</v>
      </c>
      <c r="I98" s="4">
        <f t="shared" si="19"/>
        <v>15553</v>
      </c>
      <c r="J98" s="4">
        <v>16343</v>
      </c>
      <c r="K98" s="4">
        <v>5506</v>
      </c>
      <c r="L98" s="4">
        <f t="shared" si="20"/>
        <v>21849</v>
      </c>
      <c r="M98" s="4">
        <v>8376</v>
      </c>
      <c r="N98" s="4">
        <v>7319</v>
      </c>
      <c r="O98" s="4">
        <f t="shared" si="21"/>
        <v>15695</v>
      </c>
      <c r="P98" s="4">
        <v>5711</v>
      </c>
      <c r="Q98" s="4">
        <v>4437</v>
      </c>
      <c r="R98" s="4">
        <f t="shared" si="22"/>
        <v>10148</v>
      </c>
      <c r="S98" s="4">
        <v>11</v>
      </c>
      <c r="T98" s="4">
        <v>26</v>
      </c>
      <c r="U98" s="4">
        <f t="shared" si="23"/>
        <v>37</v>
      </c>
      <c r="V98" s="4">
        <v>26</v>
      </c>
      <c r="W98" s="4">
        <v>4880</v>
      </c>
      <c r="X98" s="4">
        <f t="shared" si="24"/>
        <v>4906</v>
      </c>
      <c r="Y98" s="4">
        <v>15173</v>
      </c>
      <c r="Z98" s="4">
        <v>5265</v>
      </c>
      <c r="AA98" s="4">
        <f t="shared" si="25"/>
        <v>20438</v>
      </c>
      <c r="AB98" s="4">
        <v>8108</v>
      </c>
      <c r="AC98" s="4">
        <v>7039</v>
      </c>
      <c r="AD98" s="4">
        <f t="shared" si="26"/>
        <v>15147</v>
      </c>
      <c r="AE98" s="4">
        <v>5554</v>
      </c>
      <c r="AF98" s="4">
        <v>4304</v>
      </c>
      <c r="AG98" s="4">
        <f t="shared" si="27"/>
        <v>9858</v>
      </c>
      <c r="AH98" s="4">
        <v>11</v>
      </c>
      <c r="AI98" s="4">
        <v>26</v>
      </c>
      <c r="AJ98" s="4">
        <f t="shared" si="28"/>
        <v>37</v>
      </c>
      <c r="AK98" s="4">
        <v>9934</v>
      </c>
      <c r="AL98" s="4">
        <v>4819</v>
      </c>
      <c r="AM98" s="4">
        <f t="shared" si="29"/>
        <v>14753</v>
      </c>
      <c r="AN98" s="4">
        <v>7973</v>
      </c>
      <c r="AO98" s="4">
        <v>6847</v>
      </c>
      <c r="AP98" s="4">
        <f t="shared" si="30"/>
        <v>14820</v>
      </c>
      <c r="AQ98" s="4">
        <v>5496</v>
      </c>
      <c r="AR98" s="4">
        <v>4239</v>
      </c>
      <c r="AS98" s="4">
        <f t="shared" si="31"/>
        <v>9735</v>
      </c>
      <c r="AT98" s="4">
        <v>538</v>
      </c>
      <c r="AU98" s="4">
        <v>1050</v>
      </c>
      <c r="AV98" s="4">
        <f t="shared" si="32"/>
        <v>1588</v>
      </c>
      <c r="AW98">
        <v>40986</v>
      </c>
      <c r="AX98">
        <v>9907</v>
      </c>
      <c r="AY98">
        <v>1588</v>
      </c>
      <c r="AZ98">
        <v>22302</v>
      </c>
      <c r="BA98">
        <v>7347</v>
      </c>
      <c r="BB98">
        <v>17254</v>
      </c>
      <c r="BC98">
        <f t="shared" si="33"/>
        <v>63288</v>
      </c>
      <c r="BD98">
        <v>200561</v>
      </c>
      <c r="BE98">
        <v>242216</v>
      </c>
      <c r="BF98">
        <v>1046</v>
      </c>
      <c r="BG98">
        <v>1.0190503304437657</v>
      </c>
      <c r="BH98">
        <f t="shared" si="34"/>
        <v>228884.2586384982</v>
      </c>
      <c r="BI98">
        <f t="shared" si="35"/>
        <v>218.81860290487398</v>
      </c>
      <c r="BJ98">
        <v>2.2315999999999998</v>
      </c>
      <c r="BK98">
        <v>32.943800000000003</v>
      </c>
    </row>
    <row r="99" spans="1:63" ht="12.5" x14ac:dyDescent="0.25">
      <c r="A99" s="3" t="s">
        <v>38</v>
      </c>
      <c r="B99" s="3" t="s">
        <v>119</v>
      </c>
      <c r="C99" s="3" t="s">
        <v>119</v>
      </c>
      <c r="D99" s="4">
        <v>43</v>
      </c>
      <c r="E99" s="4">
        <v>41</v>
      </c>
      <c r="F99" s="4">
        <f t="shared" si="18"/>
        <v>84</v>
      </c>
      <c r="G99" s="4">
        <v>23881</v>
      </c>
      <c r="H99" s="4">
        <v>12104</v>
      </c>
      <c r="I99" s="4">
        <f t="shared" si="19"/>
        <v>35985</v>
      </c>
      <c r="J99" s="4">
        <v>40827</v>
      </c>
      <c r="K99" s="4">
        <v>16571</v>
      </c>
      <c r="L99" s="4">
        <f t="shared" si="20"/>
        <v>57398</v>
      </c>
      <c r="M99" s="4">
        <v>24186</v>
      </c>
      <c r="N99" s="4">
        <v>20372</v>
      </c>
      <c r="O99" s="4">
        <f t="shared" si="21"/>
        <v>44558</v>
      </c>
      <c r="P99" s="4">
        <v>15656</v>
      </c>
      <c r="Q99" s="4">
        <v>11097</v>
      </c>
      <c r="R99" s="4">
        <f t="shared" si="22"/>
        <v>26753</v>
      </c>
      <c r="S99" s="4">
        <v>43</v>
      </c>
      <c r="T99" s="4">
        <v>41</v>
      </c>
      <c r="U99" s="4">
        <f t="shared" si="23"/>
        <v>84</v>
      </c>
      <c r="V99" s="4">
        <v>41</v>
      </c>
      <c r="W99" s="4">
        <v>12046</v>
      </c>
      <c r="X99" s="4">
        <f t="shared" si="24"/>
        <v>12087</v>
      </c>
      <c r="Y99" s="4">
        <v>40784</v>
      </c>
      <c r="Z99" s="4">
        <v>16544</v>
      </c>
      <c r="AA99" s="4">
        <f t="shared" si="25"/>
        <v>57328</v>
      </c>
      <c r="AB99" s="4">
        <v>24151</v>
      </c>
      <c r="AC99" s="4">
        <v>20353</v>
      </c>
      <c r="AD99" s="4">
        <f t="shared" si="26"/>
        <v>44504</v>
      </c>
      <c r="AE99" s="4">
        <v>15629</v>
      </c>
      <c r="AF99" s="4">
        <v>11074</v>
      </c>
      <c r="AG99" s="4">
        <f t="shared" si="27"/>
        <v>26703</v>
      </c>
      <c r="AH99" s="4">
        <v>43</v>
      </c>
      <c r="AI99" s="4">
        <v>41</v>
      </c>
      <c r="AJ99" s="4">
        <f t="shared" si="28"/>
        <v>84</v>
      </c>
      <c r="AK99" s="4">
        <v>23869</v>
      </c>
      <c r="AL99" s="4">
        <v>11965</v>
      </c>
      <c r="AM99" s="4">
        <f t="shared" si="29"/>
        <v>35834</v>
      </c>
      <c r="AN99" s="4">
        <v>24120</v>
      </c>
      <c r="AO99" s="4">
        <v>20333</v>
      </c>
      <c r="AP99" s="4">
        <f t="shared" si="30"/>
        <v>44453</v>
      </c>
      <c r="AQ99" s="4">
        <v>15610</v>
      </c>
      <c r="AR99" s="4">
        <v>10992</v>
      </c>
      <c r="AS99" s="4">
        <f t="shared" si="31"/>
        <v>26602</v>
      </c>
      <c r="AT99" s="4">
        <v>2072</v>
      </c>
      <c r="AU99" s="4">
        <v>5165</v>
      </c>
      <c r="AV99" s="4">
        <f t="shared" si="32"/>
        <v>7237</v>
      </c>
      <c r="AW99">
        <v>104593</v>
      </c>
      <c r="AX99">
        <v>31047</v>
      </c>
      <c r="AY99">
        <v>7237</v>
      </c>
      <c r="AZ99">
        <v>60185</v>
      </c>
      <c r="BA99">
        <v>20413</v>
      </c>
      <c r="BB99">
        <v>51460</v>
      </c>
      <c r="BC99">
        <f t="shared" si="33"/>
        <v>164778</v>
      </c>
      <c r="BD99">
        <v>238020</v>
      </c>
      <c r="BE99">
        <v>298639</v>
      </c>
      <c r="BF99">
        <v>650</v>
      </c>
      <c r="BG99">
        <v>1.0229474102146943</v>
      </c>
      <c r="BH99">
        <f t="shared" si="34"/>
        <v>278988.69223811064</v>
      </c>
      <c r="BI99">
        <f t="shared" si="35"/>
        <v>429.2133726740164</v>
      </c>
      <c r="BJ99">
        <v>0.72509999999999997</v>
      </c>
      <c r="BK99">
        <v>33.303699999999999</v>
      </c>
    </row>
    <row r="100" spans="1:63" ht="12.5" x14ac:dyDescent="0.25">
      <c r="A100" s="3" t="s">
        <v>42</v>
      </c>
      <c r="B100" s="3" t="s">
        <v>120</v>
      </c>
      <c r="C100" s="3" t="s">
        <v>120</v>
      </c>
      <c r="D100" s="4">
        <v>160</v>
      </c>
      <c r="E100" s="4">
        <v>115</v>
      </c>
      <c r="F100" s="4">
        <f t="shared" si="18"/>
        <v>275</v>
      </c>
      <c r="G100" s="4">
        <v>22026</v>
      </c>
      <c r="H100" s="4">
        <v>18714</v>
      </c>
      <c r="I100" s="4">
        <f t="shared" si="19"/>
        <v>40740</v>
      </c>
      <c r="J100" s="4">
        <v>27776</v>
      </c>
      <c r="K100" s="4">
        <v>17224</v>
      </c>
      <c r="L100" s="4">
        <f t="shared" si="20"/>
        <v>45000</v>
      </c>
      <c r="M100" s="4">
        <v>13311</v>
      </c>
      <c r="N100" s="4">
        <v>12179</v>
      </c>
      <c r="O100" s="4">
        <f t="shared" si="21"/>
        <v>25490</v>
      </c>
      <c r="P100" s="4">
        <v>12982</v>
      </c>
      <c r="Q100" s="4">
        <v>12529</v>
      </c>
      <c r="R100" s="4">
        <f t="shared" si="22"/>
        <v>25511</v>
      </c>
      <c r="S100" s="4">
        <v>78</v>
      </c>
      <c r="T100" s="4">
        <v>92</v>
      </c>
      <c r="U100" s="4">
        <f t="shared" si="23"/>
        <v>170</v>
      </c>
      <c r="V100" s="4">
        <v>92</v>
      </c>
      <c r="W100" s="4">
        <v>17405</v>
      </c>
      <c r="X100" s="4">
        <f t="shared" si="24"/>
        <v>17497</v>
      </c>
      <c r="Y100" s="4">
        <v>25287</v>
      </c>
      <c r="Z100" s="4">
        <v>15885</v>
      </c>
      <c r="AA100" s="4">
        <f t="shared" si="25"/>
        <v>41172</v>
      </c>
      <c r="AB100" s="4">
        <v>11503</v>
      </c>
      <c r="AC100" s="4">
        <v>11223</v>
      </c>
      <c r="AD100" s="4">
        <f t="shared" si="26"/>
        <v>22726</v>
      </c>
      <c r="AE100" s="4">
        <v>12097</v>
      </c>
      <c r="AF100" s="4">
        <v>11621</v>
      </c>
      <c r="AG100" s="4">
        <f t="shared" si="27"/>
        <v>23718</v>
      </c>
      <c r="AH100" s="4">
        <v>70</v>
      </c>
      <c r="AI100" s="4">
        <v>111</v>
      </c>
      <c r="AJ100" s="4">
        <f t="shared" si="28"/>
        <v>181</v>
      </c>
      <c r="AK100" s="4">
        <v>20161</v>
      </c>
      <c r="AL100" s="4">
        <v>17259</v>
      </c>
      <c r="AM100" s="4">
        <f t="shared" si="29"/>
        <v>37420</v>
      </c>
      <c r="AN100" s="4">
        <v>11417</v>
      </c>
      <c r="AO100" s="4">
        <v>11298</v>
      </c>
      <c r="AP100" s="4">
        <f t="shared" si="30"/>
        <v>22715</v>
      </c>
      <c r="AQ100" s="4">
        <v>12002</v>
      </c>
      <c r="AR100" s="4">
        <v>11622</v>
      </c>
      <c r="AS100" s="4">
        <f t="shared" si="31"/>
        <v>23624</v>
      </c>
      <c r="AT100" s="4">
        <v>943</v>
      </c>
      <c r="AU100" s="4">
        <v>2760</v>
      </c>
      <c r="AV100" s="4">
        <f t="shared" si="32"/>
        <v>3703</v>
      </c>
      <c r="AW100">
        <v>76255</v>
      </c>
      <c r="AX100">
        <v>18460</v>
      </c>
      <c r="AY100">
        <v>3703</v>
      </c>
      <c r="AZ100">
        <v>60761</v>
      </c>
      <c r="BA100">
        <v>12294</v>
      </c>
      <c r="BB100">
        <v>30754</v>
      </c>
      <c r="BC100">
        <f t="shared" si="33"/>
        <v>137016</v>
      </c>
      <c r="BD100">
        <v>456958</v>
      </c>
      <c r="BE100">
        <v>616242</v>
      </c>
      <c r="BF100">
        <v>2216</v>
      </c>
      <c r="BG100">
        <v>1.0303564662000146</v>
      </c>
      <c r="BH100">
        <f t="shared" si="34"/>
        <v>563363.61112003261</v>
      </c>
      <c r="BI100">
        <f t="shared" si="35"/>
        <v>254.22545628160316</v>
      </c>
      <c r="BJ100">
        <v>0.82709999999999995</v>
      </c>
      <c r="BK100" t="s">
        <v>255</v>
      </c>
    </row>
    <row r="101" spans="1:63" ht="12.5" x14ac:dyDescent="0.25">
      <c r="A101" s="3" t="s">
        <v>45</v>
      </c>
      <c r="B101" s="3" t="s">
        <v>121</v>
      </c>
      <c r="C101" s="3" t="s">
        <v>121</v>
      </c>
      <c r="D101" s="4">
        <v>56</v>
      </c>
      <c r="E101" s="4">
        <v>45</v>
      </c>
      <c r="F101" s="4">
        <f t="shared" si="18"/>
        <v>101</v>
      </c>
      <c r="G101" s="4">
        <v>7796</v>
      </c>
      <c r="H101" s="4">
        <v>6201</v>
      </c>
      <c r="I101" s="4">
        <f t="shared" si="19"/>
        <v>13997</v>
      </c>
      <c r="J101" s="4">
        <v>11414</v>
      </c>
      <c r="K101" s="4">
        <v>5963</v>
      </c>
      <c r="L101" s="4">
        <f t="shared" si="20"/>
        <v>17377</v>
      </c>
      <c r="M101" s="4">
        <v>4449</v>
      </c>
      <c r="N101" s="4">
        <v>4176</v>
      </c>
      <c r="O101" s="4">
        <f t="shared" si="21"/>
        <v>8625</v>
      </c>
      <c r="P101" s="4">
        <v>3749</v>
      </c>
      <c r="Q101" s="4">
        <v>3431</v>
      </c>
      <c r="R101" s="4">
        <f t="shared" si="22"/>
        <v>7180</v>
      </c>
      <c r="S101" s="4">
        <v>29</v>
      </c>
      <c r="T101" s="4">
        <v>25</v>
      </c>
      <c r="U101" s="4">
        <f t="shared" si="23"/>
        <v>54</v>
      </c>
      <c r="V101" s="4">
        <v>25</v>
      </c>
      <c r="W101" s="4">
        <v>5581</v>
      </c>
      <c r="X101" s="4">
        <f t="shared" si="24"/>
        <v>5606</v>
      </c>
      <c r="Y101" s="4">
        <v>8000</v>
      </c>
      <c r="Z101" s="4">
        <v>4418</v>
      </c>
      <c r="AA101" s="4">
        <f t="shared" si="25"/>
        <v>12418</v>
      </c>
      <c r="AB101" s="4">
        <v>3412</v>
      </c>
      <c r="AC101" s="4">
        <v>3167</v>
      </c>
      <c r="AD101" s="4">
        <f t="shared" si="26"/>
        <v>6579</v>
      </c>
      <c r="AE101" s="4">
        <v>3470</v>
      </c>
      <c r="AF101" s="4">
        <v>3147</v>
      </c>
      <c r="AG101" s="4">
        <f t="shared" si="27"/>
        <v>6617</v>
      </c>
      <c r="AH101" s="4">
        <v>29</v>
      </c>
      <c r="AI101" s="4">
        <v>19</v>
      </c>
      <c r="AJ101" s="4">
        <f t="shared" si="28"/>
        <v>48</v>
      </c>
      <c r="AK101" s="4">
        <v>6546</v>
      </c>
      <c r="AL101" s="4">
        <v>5479</v>
      </c>
      <c r="AM101" s="4">
        <f t="shared" si="29"/>
        <v>12025</v>
      </c>
      <c r="AN101" s="4">
        <v>3313</v>
      </c>
      <c r="AO101" s="4">
        <v>3112</v>
      </c>
      <c r="AP101" s="4">
        <f t="shared" si="30"/>
        <v>6425</v>
      </c>
      <c r="AQ101" s="4">
        <v>3351</v>
      </c>
      <c r="AR101" s="4">
        <v>3077</v>
      </c>
      <c r="AS101" s="4">
        <f t="shared" si="31"/>
        <v>6428</v>
      </c>
      <c r="AT101" s="4">
        <v>174</v>
      </c>
      <c r="AU101" s="4">
        <v>580</v>
      </c>
      <c r="AV101" s="4">
        <f t="shared" si="32"/>
        <v>754</v>
      </c>
      <c r="AW101">
        <v>27464</v>
      </c>
      <c r="AX101">
        <v>6232</v>
      </c>
      <c r="AY101">
        <v>754</v>
      </c>
      <c r="AZ101">
        <v>19816</v>
      </c>
      <c r="BA101">
        <v>4221</v>
      </c>
      <c r="BB101">
        <v>10453</v>
      </c>
      <c r="BC101">
        <f t="shared" si="33"/>
        <v>47280</v>
      </c>
      <c r="BD101">
        <v>262604</v>
      </c>
      <c r="BE101">
        <v>325263</v>
      </c>
      <c r="BF101">
        <v>988</v>
      </c>
      <c r="BG101">
        <v>1.0216292829941882</v>
      </c>
      <c r="BH101">
        <f t="shared" si="34"/>
        <v>305038.50614896894</v>
      </c>
      <c r="BI101">
        <f t="shared" si="35"/>
        <v>308.74342727628436</v>
      </c>
      <c r="BJ101">
        <v>0.41649999999999998</v>
      </c>
      <c r="BK101">
        <v>31.399899999999999</v>
      </c>
    </row>
    <row r="102" spans="1:63" ht="12.5" x14ac:dyDescent="0.25">
      <c r="A102" s="3" t="s">
        <v>45</v>
      </c>
      <c r="B102" s="3" t="s">
        <v>122</v>
      </c>
      <c r="C102" s="3" t="s">
        <v>122</v>
      </c>
      <c r="D102" s="4">
        <v>3</v>
      </c>
      <c r="E102" s="4">
        <v>2</v>
      </c>
      <c r="F102" s="4">
        <f t="shared" si="18"/>
        <v>5</v>
      </c>
      <c r="G102" s="4">
        <v>2994</v>
      </c>
      <c r="H102" s="4">
        <v>2342</v>
      </c>
      <c r="I102" s="4">
        <f t="shared" si="19"/>
        <v>5336</v>
      </c>
      <c r="J102" s="4">
        <v>5376</v>
      </c>
      <c r="K102" s="4">
        <v>2935</v>
      </c>
      <c r="L102" s="4">
        <f t="shared" si="20"/>
        <v>8311</v>
      </c>
      <c r="M102" s="4">
        <v>1044</v>
      </c>
      <c r="N102" s="4">
        <v>1044</v>
      </c>
      <c r="O102" s="4">
        <f t="shared" si="21"/>
        <v>2088</v>
      </c>
      <c r="P102" s="4">
        <v>1401</v>
      </c>
      <c r="Q102" s="4">
        <v>1239</v>
      </c>
      <c r="R102" s="4">
        <f t="shared" si="22"/>
        <v>2640</v>
      </c>
      <c r="S102" s="4">
        <v>2</v>
      </c>
      <c r="T102" s="4">
        <v>1</v>
      </c>
      <c r="U102" s="4">
        <f t="shared" si="23"/>
        <v>3</v>
      </c>
      <c r="V102" s="4">
        <v>1</v>
      </c>
      <c r="W102" s="4">
        <v>2336</v>
      </c>
      <c r="X102" s="4">
        <f t="shared" si="24"/>
        <v>2337</v>
      </c>
      <c r="Y102" s="4">
        <v>4241</v>
      </c>
      <c r="Z102" s="4">
        <v>2926</v>
      </c>
      <c r="AA102" s="4">
        <f t="shared" si="25"/>
        <v>7167</v>
      </c>
      <c r="AB102" s="4">
        <v>1036</v>
      </c>
      <c r="AC102" s="4">
        <v>1039</v>
      </c>
      <c r="AD102" s="4">
        <f t="shared" si="26"/>
        <v>2075</v>
      </c>
      <c r="AE102" s="4">
        <v>1398</v>
      </c>
      <c r="AF102" s="4">
        <v>1233</v>
      </c>
      <c r="AG102" s="4">
        <f t="shared" si="27"/>
        <v>2631</v>
      </c>
      <c r="AH102" s="4">
        <v>1</v>
      </c>
      <c r="AI102" s="4">
        <v>0</v>
      </c>
      <c r="AJ102" s="4">
        <f t="shared" si="28"/>
        <v>1</v>
      </c>
      <c r="AK102" s="4">
        <v>2913</v>
      </c>
      <c r="AL102" s="4">
        <v>2300</v>
      </c>
      <c r="AM102" s="4">
        <f t="shared" si="29"/>
        <v>5213</v>
      </c>
      <c r="AN102" s="4">
        <v>1024</v>
      </c>
      <c r="AO102" s="4">
        <v>1034</v>
      </c>
      <c r="AP102" s="4">
        <f t="shared" si="30"/>
        <v>2058</v>
      </c>
      <c r="AQ102" s="4">
        <v>1383</v>
      </c>
      <c r="AR102" s="4">
        <v>1225</v>
      </c>
      <c r="AS102" s="4">
        <f t="shared" si="31"/>
        <v>2608</v>
      </c>
      <c r="AT102" s="4">
        <v>72</v>
      </c>
      <c r="AU102" s="4">
        <v>218</v>
      </c>
      <c r="AV102" s="4">
        <f t="shared" si="32"/>
        <v>290</v>
      </c>
      <c r="AW102">
        <v>10818</v>
      </c>
      <c r="AX102">
        <v>2070</v>
      </c>
      <c r="AY102">
        <v>290</v>
      </c>
      <c r="AZ102">
        <v>7562</v>
      </c>
      <c r="BA102">
        <v>1046</v>
      </c>
      <c r="BB102">
        <v>3116</v>
      </c>
      <c r="BC102">
        <f t="shared" si="33"/>
        <v>18380</v>
      </c>
      <c r="BD102">
        <v>93753</v>
      </c>
      <c r="BE102">
        <v>133017</v>
      </c>
      <c r="BF102">
        <v>887</v>
      </c>
      <c r="BG102">
        <v>1.0356003713984769</v>
      </c>
      <c r="BH102">
        <f t="shared" si="34"/>
        <v>119765.17576920494</v>
      </c>
      <c r="BI102">
        <f t="shared" si="35"/>
        <v>135.02274607576658</v>
      </c>
      <c r="BJ102">
        <v>0.22409999999999999</v>
      </c>
      <c r="BK102">
        <v>31.216799999999999</v>
      </c>
    </row>
    <row r="103" spans="1:63" ht="12.5" x14ac:dyDescent="0.25">
      <c r="A103" s="3" t="s">
        <v>20</v>
      </c>
      <c r="B103" s="3" t="s">
        <v>123</v>
      </c>
      <c r="C103" s="3" t="s">
        <v>123</v>
      </c>
      <c r="D103" s="4">
        <v>7</v>
      </c>
      <c r="E103" s="4">
        <v>6</v>
      </c>
      <c r="F103" s="4">
        <f t="shared" si="18"/>
        <v>13</v>
      </c>
      <c r="G103" s="4">
        <v>23269</v>
      </c>
      <c r="H103" s="4">
        <v>14584</v>
      </c>
      <c r="I103" s="4">
        <f t="shared" si="19"/>
        <v>37853</v>
      </c>
      <c r="J103" s="4">
        <v>24377</v>
      </c>
      <c r="K103" s="4">
        <v>8173</v>
      </c>
      <c r="L103" s="4">
        <f t="shared" si="20"/>
        <v>32550</v>
      </c>
      <c r="M103" s="4">
        <v>14773</v>
      </c>
      <c r="N103" s="4">
        <v>14247</v>
      </c>
      <c r="O103" s="4">
        <f t="shared" si="21"/>
        <v>29020</v>
      </c>
      <c r="P103" s="4">
        <v>13141</v>
      </c>
      <c r="Q103" s="4">
        <v>9941</v>
      </c>
      <c r="R103" s="4">
        <f t="shared" si="22"/>
        <v>23082</v>
      </c>
      <c r="S103" s="4">
        <v>7</v>
      </c>
      <c r="T103" s="4">
        <v>6</v>
      </c>
      <c r="U103" s="4">
        <f t="shared" si="23"/>
        <v>13</v>
      </c>
      <c r="V103" s="4">
        <v>6</v>
      </c>
      <c r="W103" s="4">
        <v>14503</v>
      </c>
      <c r="X103" s="4">
        <f t="shared" si="24"/>
        <v>14509</v>
      </c>
      <c r="Y103" s="4">
        <v>23787</v>
      </c>
      <c r="Z103" s="4">
        <v>7558</v>
      </c>
      <c r="AA103" s="4">
        <f t="shared" si="25"/>
        <v>31345</v>
      </c>
      <c r="AB103" s="4">
        <v>14533</v>
      </c>
      <c r="AC103" s="4">
        <v>14034</v>
      </c>
      <c r="AD103" s="4">
        <f t="shared" si="26"/>
        <v>28567</v>
      </c>
      <c r="AE103" s="4">
        <v>12948</v>
      </c>
      <c r="AF103" s="4">
        <v>9880</v>
      </c>
      <c r="AG103" s="4">
        <f t="shared" si="27"/>
        <v>22828</v>
      </c>
      <c r="AH103" s="4">
        <v>7</v>
      </c>
      <c r="AI103" s="4">
        <v>6</v>
      </c>
      <c r="AJ103" s="4">
        <f t="shared" si="28"/>
        <v>13</v>
      </c>
      <c r="AK103" s="4">
        <v>23147</v>
      </c>
      <c r="AL103" s="4">
        <v>14534</v>
      </c>
      <c r="AM103" s="4">
        <f t="shared" si="29"/>
        <v>37681</v>
      </c>
      <c r="AN103" s="4">
        <v>14661</v>
      </c>
      <c r="AO103" s="4">
        <v>14051</v>
      </c>
      <c r="AP103" s="4">
        <f t="shared" si="30"/>
        <v>28712</v>
      </c>
      <c r="AQ103" s="4">
        <v>13044</v>
      </c>
      <c r="AR103" s="4">
        <v>9879</v>
      </c>
      <c r="AS103" s="4">
        <f t="shared" si="31"/>
        <v>22923</v>
      </c>
      <c r="AT103" s="4">
        <v>1016</v>
      </c>
      <c r="AU103" s="4">
        <v>1750</v>
      </c>
      <c r="AV103" s="4">
        <f t="shared" si="32"/>
        <v>2766</v>
      </c>
      <c r="AW103">
        <v>75567</v>
      </c>
      <c r="AX103">
        <v>18412</v>
      </c>
      <c r="AY103">
        <v>2766</v>
      </c>
      <c r="AZ103">
        <v>46951</v>
      </c>
      <c r="BA103">
        <v>14253</v>
      </c>
      <c r="BB103">
        <v>32665</v>
      </c>
      <c r="BC103">
        <f t="shared" si="33"/>
        <v>122518</v>
      </c>
      <c r="BD103">
        <v>140188</v>
      </c>
      <c r="BE103">
        <v>178051</v>
      </c>
      <c r="BF103">
        <v>2048</v>
      </c>
      <c r="BG103">
        <v>1.0241966658983768</v>
      </c>
      <c r="BH103">
        <f t="shared" si="34"/>
        <v>165727.41029306449</v>
      </c>
      <c r="BI103">
        <f t="shared" si="35"/>
        <v>80.921587057160394</v>
      </c>
      <c r="BJ103">
        <v>2.8218000000000001</v>
      </c>
      <c r="BK103">
        <v>31.216799999999999</v>
      </c>
    </row>
    <row r="104" spans="1:63" ht="12.5" x14ac:dyDescent="0.25">
      <c r="A104" s="3" t="s">
        <v>36</v>
      </c>
      <c r="B104" s="3" t="s">
        <v>124</v>
      </c>
      <c r="C104" s="3" t="s">
        <v>124</v>
      </c>
      <c r="D104" s="4">
        <v>2</v>
      </c>
      <c r="E104" s="4">
        <v>5</v>
      </c>
      <c r="F104" s="4">
        <f t="shared" si="18"/>
        <v>7</v>
      </c>
      <c r="G104" s="4">
        <v>7828</v>
      </c>
      <c r="H104" s="4">
        <v>4888</v>
      </c>
      <c r="I104" s="4">
        <f t="shared" si="19"/>
        <v>12716</v>
      </c>
      <c r="J104" s="4">
        <v>11103</v>
      </c>
      <c r="K104" s="4">
        <v>6863</v>
      </c>
      <c r="L104" s="4">
        <f t="shared" si="20"/>
        <v>17966</v>
      </c>
      <c r="M104" s="4">
        <v>8716</v>
      </c>
      <c r="N104" s="4">
        <v>7557</v>
      </c>
      <c r="O104" s="4">
        <f t="shared" si="21"/>
        <v>16273</v>
      </c>
      <c r="P104" s="4">
        <v>4271</v>
      </c>
      <c r="Q104" s="4">
        <v>3555</v>
      </c>
      <c r="R104" s="4">
        <f t="shared" si="22"/>
        <v>7826</v>
      </c>
      <c r="S104" s="4">
        <v>2</v>
      </c>
      <c r="T104" s="4">
        <v>5</v>
      </c>
      <c r="U104" s="4">
        <f t="shared" si="23"/>
        <v>7</v>
      </c>
      <c r="V104" s="4">
        <v>5</v>
      </c>
      <c r="W104" s="4">
        <v>4550</v>
      </c>
      <c r="X104" s="4">
        <f t="shared" si="24"/>
        <v>4555</v>
      </c>
      <c r="Y104" s="4">
        <v>9770</v>
      </c>
      <c r="Z104" s="4">
        <v>6255</v>
      </c>
      <c r="AA104" s="4">
        <f t="shared" si="25"/>
        <v>16025</v>
      </c>
      <c r="AB104" s="4">
        <v>8286</v>
      </c>
      <c r="AC104" s="4">
        <v>7120</v>
      </c>
      <c r="AD104" s="4">
        <f t="shared" si="26"/>
        <v>15406</v>
      </c>
      <c r="AE104" s="4">
        <v>4074</v>
      </c>
      <c r="AF104" s="4">
        <v>3337</v>
      </c>
      <c r="AG104" s="4">
        <f t="shared" si="27"/>
        <v>7411</v>
      </c>
      <c r="AH104" s="4">
        <v>1</v>
      </c>
      <c r="AI104" s="4">
        <v>5</v>
      </c>
      <c r="AJ104" s="4">
        <f t="shared" si="28"/>
        <v>6</v>
      </c>
      <c r="AK104" s="4">
        <v>7145</v>
      </c>
      <c r="AL104" s="4">
        <v>4550</v>
      </c>
      <c r="AM104" s="4">
        <f t="shared" si="29"/>
        <v>11695</v>
      </c>
      <c r="AN104" s="4">
        <v>8295</v>
      </c>
      <c r="AO104" s="4">
        <v>7030</v>
      </c>
      <c r="AP104" s="4">
        <f t="shared" si="30"/>
        <v>15325</v>
      </c>
      <c r="AQ104" s="4">
        <v>4056</v>
      </c>
      <c r="AR104" s="4">
        <v>3324</v>
      </c>
      <c r="AS104" s="4">
        <f t="shared" si="31"/>
        <v>7380</v>
      </c>
      <c r="AT104" s="4">
        <v>677</v>
      </c>
      <c r="AU104" s="4">
        <v>1354</v>
      </c>
      <c r="AV104" s="4">
        <f t="shared" si="32"/>
        <v>2031</v>
      </c>
      <c r="AW104">
        <v>31920</v>
      </c>
      <c r="AX104">
        <v>8038</v>
      </c>
      <c r="AY104">
        <v>2031</v>
      </c>
      <c r="AZ104">
        <v>22868</v>
      </c>
      <c r="BA104">
        <v>7562</v>
      </c>
      <c r="BB104">
        <v>15600</v>
      </c>
      <c r="BC104">
        <f t="shared" si="33"/>
        <v>54788</v>
      </c>
      <c r="BD104">
        <v>149544</v>
      </c>
      <c r="BE104">
        <v>186917</v>
      </c>
      <c r="BF104">
        <v>237</v>
      </c>
      <c r="BG104">
        <v>1.022558070937077</v>
      </c>
      <c r="BH104">
        <f t="shared" si="34"/>
        <v>174817.4815018228</v>
      </c>
      <c r="BI104">
        <f t="shared" si="35"/>
        <v>737.62650422710044</v>
      </c>
    </row>
    <row r="105" spans="1:63" ht="12.5" x14ac:dyDescent="0.25">
      <c r="A105" s="3" t="s">
        <v>20</v>
      </c>
      <c r="B105" s="3" t="s">
        <v>125</v>
      </c>
      <c r="C105" s="3" t="s">
        <v>125</v>
      </c>
      <c r="D105" s="4">
        <v>141</v>
      </c>
      <c r="E105" s="4">
        <v>145</v>
      </c>
      <c r="F105" s="4">
        <f t="shared" si="18"/>
        <v>286</v>
      </c>
      <c r="G105" s="4">
        <v>29893</v>
      </c>
      <c r="H105" s="4">
        <v>14789</v>
      </c>
      <c r="I105" s="4">
        <f t="shared" si="19"/>
        <v>44682</v>
      </c>
      <c r="J105" s="4">
        <v>31336</v>
      </c>
      <c r="K105" s="4">
        <v>8763</v>
      </c>
      <c r="L105" s="4">
        <f t="shared" si="20"/>
        <v>40099</v>
      </c>
      <c r="M105" s="4">
        <v>17323</v>
      </c>
      <c r="N105" s="4">
        <v>15948</v>
      </c>
      <c r="O105" s="4">
        <f t="shared" si="21"/>
        <v>33271</v>
      </c>
      <c r="P105" s="4">
        <v>18253</v>
      </c>
      <c r="Q105" s="4">
        <v>12694</v>
      </c>
      <c r="R105" s="4">
        <f t="shared" si="22"/>
        <v>30947</v>
      </c>
      <c r="S105" s="4">
        <v>141</v>
      </c>
      <c r="T105" s="4">
        <v>144</v>
      </c>
      <c r="U105" s="4">
        <f t="shared" si="23"/>
        <v>285</v>
      </c>
      <c r="V105" s="4">
        <v>144</v>
      </c>
      <c r="W105" s="4">
        <v>14017</v>
      </c>
      <c r="X105" s="4">
        <f t="shared" si="24"/>
        <v>14161</v>
      </c>
      <c r="Y105" s="4">
        <v>29445</v>
      </c>
      <c r="Z105" s="4">
        <v>8309</v>
      </c>
      <c r="AA105" s="4">
        <f t="shared" si="25"/>
        <v>37754</v>
      </c>
      <c r="AB105" s="4">
        <v>16241</v>
      </c>
      <c r="AC105" s="4">
        <v>15010</v>
      </c>
      <c r="AD105" s="4">
        <f t="shared" si="26"/>
        <v>31251</v>
      </c>
      <c r="AE105" s="4">
        <v>17309</v>
      </c>
      <c r="AF105" s="4">
        <v>12028</v>
      </c>
      <c r="AG105" s="4">
        <f t="shared" si="27"/>
        <v>29337</v>
      </c>
      <c r="AH105" s="4">
        <v>141</v>
      </c>
      <c r="AI105" s="4">
        <v>144</v>
      </c>
      <c r="AJ105" s="4">
        <f t="shared" si="28"/>
        <v>285</v>
      </c>
      <c r="AK105" s="4">
        <v>29077</v>
      </c>
      <c r="AL105" s="4">
        <v>14408</v>
      </c>
      <c r="AM105" s="4">
        <f t="shared" si="29"/>
        <v>43485</v>
      </c>
      <c r="AN105" s="4">
        <v>16946</v>
      </c>
      <c r="AO105" s="4">
        <v>15625</v>
      </c>
      <c r="AP105" s="4">
        <f t="shared" si="30"/>
        <v>32571</v>
      </c>
      <c r="AQ105" s="4">
        <v>17806</v>
      </c>
      <c r="AR105" s="4">
        <v>12370</v>
      </c>
      <c r="AS105" s="4">
        <f t="shared" si="31"/>
        <v>30176</v>
      </c>
      <c r="AT105" s="4">
        <v>1576</v>
      </c>
      <c r="AU105" s="4">
        <v>4039</v>
      </c>
      <c r="AV105" s="4">
        <f t="shared" si="32"/>
        <v>5615</v>
      </c>
      <c r="AW105">
        <v>96946</v>
      </c>
      <c r="AX105">
        <v>15767</v>
      </c>
      <c r="AY105">
        <v>5615</v>
      </c>
      <c r="AZ105">
        <v>52339</v>
      </c>
      <c r="BA105">
        <v>16093</v>
      </c>
      <c r="BB105">
        <v>31860</v>
      </c>
      <c r="BC105">
        <f t="shared" si="33"/>
        <v>149285</v>
      </c>
      <c r="BD105">
        <v>186134</v>
      </c>
      <c r="BE105">
        <v>234712</v>
      </c>
      <c r="BF105">
        <v>440</v>
      </c>
      <c r="BG105">
        <v>1.0234601994200132</v>
      </c>
      <c r="BH105">
        <f t="shared" si="34"/>
        <v>218938.64150557294</v>
      </c>
      <c r="BI105">
        <f t="shared" si="35"/>
        <v>497.58782160357487</v>
      </c>
      <c r="BJ105">
        <v>3.2873000000000001</v>
      </c>
      <c r="BK105">
        <v>30.940300000000001</v>
      </c>
    </row>
    <row r="106" spans="1:63" ht="12.5" x14ac:dyDescent="0.25">
      <c r="A106" s="3" t="s">
        <v>45</v>
      </c>
      <c r="B106" s="3" t="s">
        <v>126</v>
      </c>
      <c r="C106" s="3" t="s">
        <v>126</v>
      </c>
      <c r="D106" s="4">
        <v>4</v>
      </c>
      <c r="E106" s="4">
        <v>2</v>
      </c>
      <c r="F106" s="4">
        <f t="shared" si="18"/>
        <v>6</v>
      </c>
      <c r="G106" s="4">
        <v>3215</v>
      </c>
      <c r="H106" s="4">
        <v>2706</v>
      </c>
      <c r="I106" s="4">
        <f t="shared" si="19"/>
        <v>5921</v>
      </c>
      <c r="J106" s="4">
        <v>8476</v>
      </c>
      <c r="K106" s="4">
        <v>6190</v>
      </c>
      <c r="L106" s="4">
        <f t="shared" si="20"/>
        <v>14666</v>
      </c>
      <c r="M106" s="4">
        <v>2094</v>
      </c>
      <c r="N106" s="4">
        <v>1986</v>
      </c>
      <c r="O106" s="4">
        <f t="shared" si="21"/>
        <v>4080</v>
      </c>
      <c r="P106" s="4">
        <v>1802</v>
      </c>
      <c r="Q106" s="4">
        <v>1625</v>
      </c>
      <c r="R106" s="4">
        <f t="shared" si="22"/>
        <v>3427</v>
      </c>
      <c r="S106" s="4">
        <v>4</v>
      </c>
      <c r="T106" s="4">
        <v>2</v>
      </c>
      <c r="U106" s="4">
        <f t="shared" si="23"/>
        <v>6</v>
      </c>
      <c r="V106" s="4">
        <v>2</v>
      </c>
      <c r="W106" s="4">
        <v>2394</v>
      </c>
      <c r="X106" s="4">
        <f t="shared" si="24"/>
        <v>2396</v>
      </c>
      <c r="Y106" s="4">
        <v>5849</v>
      </c>
      <c r="Z106" s="4">
        <v>4206</v>
      </c>
      <c r="AA106" s="4">
        <f t="shared" si="25"/>
        <v>10055</v>
      </c>
      <c r="AB106" s="4">
        <v>1656</v>
      </c>
      <c r="AC106" s="4">
        <v>1641</v>
      </c>
      <c r="AD106" s="4">
        <f t="shared" si="26"/>
        <v>3297</v>
      </c>
      <c r="AE106" s="4">
        <v>1466</v>
      </c>
      <c r="AF106" s="4">
        <v>1390</v>
      </c>
      <c r="AG106" s="4">
        <f t="shared" si="27"/>
        <v>2856</v>
      </c>
      <c r="AH106" s="4">
        <v>4</v>
      </c>
      <c r="AI106" s="4">
        <v>2</v>
      </c>
      <c r="AJ106" s="4">
        <f t="shared" si="28"/>
        <v>6</v>
      </c>
      <c r="AK106" s="4">
        <v>2628</v>
      </c>
      <c r="AL106" s="4">
        <v>2370</v>
      </c>
      <c r="AM106" s="4">
        <f t="shared" si="29"/>
        <v>4998</v>
      </c>
      <c r="AN106" s="4">
        <v>1632</v>
      </c>
      <c r="AO106" s="4">
        <v>1621</v>
      </c>
      <c r="AP106" s="4">
        <f t="shared" si="30"/>
        <v>3253</v>
      </c>
      <c r="AQ106" s="4">
        <v>1455</v>
      </c>
      <c r="AR106" s="4">
        <v>1380</v>
      </c>
      <c r="AS106" s="4">
        <f t="shared" si="31"/>
        <v>2835</v>
      </c>
      <c r="AT106" s="4">
        <v>130</v>
      </c>
      <c r="AU106" s="4">
        <v>422</v>
      </c>
      <c r="AV106" s="4">
        <f t="shared" si="32"/>
        <v>552</v>
      </c>
      <c r="AW106">
        <v>15591</v>
      </c>
      <c r="AX106">
        <v>2007</v>
      </c>
      <c r="AY106">
        <v>552</v>
      </c>
      <c r="AZ106">
        <v>12509</v>
      </c>
      <c r="BA106">
        <v>1988</v>
      </c>
      <c r="BB106">
        <v>3995</v>
      </c>
      <c r="BC106">
        <f t="shared" si="33"/>
        <v>28100</v>
      </c>
      <c r="BD106">
        <v>211591</v>
      </c>
      <c r="BE106">
        <v>294166</v>
      </c>
      <c r="BF106">
        <v>340</v>
      </c>
      <c r="BG106">
        <v>1.0334977331703685</v>
      </c>
      <c r="BH106">
        <f t="shared" si="34"/>
        <v>266479.55220939394</v>
      </c>
      <c r="BI106">
        <f t="shared" si="35"/>
        <v>783.76338885115865</v>
      </c>
      <c r="BJ106">
        <v>0.3427</v>
      </c>
      <c r="BK106">
        <v>31.736899999999999</v>
      </c>
    </row>
    <row r="107" spans="1:63" ht="12.5" x14ac:dyDescent="0.25">
      <c r="A107" s="3" t="s">
        <v>45</v>
      </c>
      <c r="B107" s="3" t="s">
        <v>127</v>
      </c>
      <c r="C107" s="3" t="s">
        <v>127</v>
      </c>
      <c r="D107" s="4">
        <v>7</v>
      </c>
      <c r="E107" s="4">
        <v>4</v>
      </c>
      <c r="F107" s="4">
        <f t="shared" si="18"/>
        <v>11</v>
      </c>
      <c r="G107" s="4">
        <v>2127</v>
      </c>
      <c r="H107" s="4">
        <v>1811</v>
      </c>
      <c r="I107" s="4">
        <f t="shared" si="19"/>
        <v>3938</v>
      </c>
      <c r="J107" s="4">
        <v>3356</v>
      </c>
      <c r="K107" s="4">
        <v>2209</v>
      </c>
      <c r="L107" s="4">
        <f t="shared" si="20"/>
        <v>5565</v>
      </c>
      <c r="M107" s="4">
        <v>935</v>
      </c>
      <c r="N107" s="4">
        <v>837</v>
      </c>
      <c r="O107" s="4">
        <f t="shared" si="21"/>
        <v>1772</v>
      </c>
      <c r="P107" s="4">
        <v>965</v>
      </c>
      <c r="Q107" s="4">
        <v>884</v>
      </c>
      <c r="R107" s="4">
        <f t="shared" si="22"/>
        <v>1849</v>
      </c>
      <c r="S107" s="4">
        <v>7</v>
      </c>
      <c r="T107" s="4">
        <v>4</v>
      </c>
      <c r="U107" s="4">
        <f t="shared" si="23"/>
        <v>11</v>
      </c>
      <c r="V107" s="4">
        <v>4</v>
      </c>
      <c r="W107" s="4">
        <v>1811</v>
      </c>
      <c r="X107" s="4">
        <f t="shared" si="24"/>
        <v>1815</v>
      </c>
      <c r="Y107" s="4">
        <v>3356</v>
      </c>
      <c r="Z107" s="4">
        <v>2186</v>
      </c>
      <c r="AA107" s="4">
        <f t="shared" si="25"/>
        <v>5542</v>
      </c>
      <c r="AB107" s="4">
        <v>935</v>
      </c>
      <c r="AC107" s="4">
        <v>837</v>
      </c>
      <c r="AD107" s="4">
        <f t="shared" si="26"/>
        <v>1772</v>
      </c>
      <c r="AE107" s="4">
        <v>965</v>
      </c>
      <c r="AF107" s="4">
        <v>882</v>
      </c>
      <c r="AG107" s="4">
        <f t="shared" si="27"/>
        <v>1847</v>
      </c>
      <c r="AH107" s="4">
        <v>7</v>
      </c>
      <c r="AI107" s="4">
        <v>4</v>
      </c>
      <c r="AJ107" s="4">
        <f t="shared" si="28"/>
        <v>11</v>
      </c>
      <c r="AK107" s="4">
        <v>2099</v>
      </c>
      <c r="AL107" s="4">
        <v>1794</v>
      </c>
      <c r="AM107" s="4">
        <f t="shared" si="29"/>
        <v>3893</v>
      </c>
      <c r="AN107" s="4">
        <v>913</v>
      </c>
      <c r="AO107" s="4">
        <v>826</v>
      </c>
      <c r="AP107" s="4">
        <f t="shared" si="30"/>
        <v>1739</v>
      </c>
      <c r="AQ107" s="4">
        <v>959</v>
      </c>
      <c r="AR107" s="4">
        <v>878</v>
      </c>
      <c r="AS107" s="4">
        <f t="shared" si="31"/>
        <v>1837</v>
      </c>
      <c r="AT107" s="4">
        <v>69</v>
      </c>
      <c r="AU107" s="4">
        <v>172</v>
      </c>
      <c r="AV107" s="4">
        <f t="shared" si="32"/>
        <v>241</v>
      </c>
      <c r="AW107">
        <v>7390</v>
      </c>
      <c r="AX107">
        <v>1371</v>
      </c>
      <c r="AY107">
        <v>241</v>
      </c>
      <c r="AZ107">
        <v>5745</v>
      </c>
      <c r="BA107">
        <v>841</v>
      </c>
      <c r="BB107">
        <v>2212</v>
      </c>
      <c r="BC107">
        <f t="shared" si="33"/>
        <v>13135</v>
      </c>
      <c r="BD107">
        <v>106626</v>
      </c>
      <c r="BE107">
        <v>115455</v>
      </c>
      <c r="BF107">
        <v>855</v>
      </c>
      <c r="BG107">
        <v>1.0079870737661882</v>
      </c>
      <c r="BH107">
        <f t="shared" si="34"/>
        <v>112732.16746150154</v>
      </c>
      <c r="BI107">
        <f t="shared" si="35"/>
        <v>131.85048825906611</v>
      </c>
      <c r="BJ107">
        <v>0.44640000000000002</v>
      </c>
      <c r="BK107">
        <v>31.901800000000001</v>
      </c>
    </row>
    <row r="108" spans="1:63" ht="12.5" x14ac:dyDescent="0.25">
      <c r="A108" s="3" t="s">
        <v>49</v>
      </c>
      <c r="B108" s="3" t="s">
        <v>128</v>
      </c>
      <c r="C108" s="3" t="s">
        <v>128</v>
      </c>
      <c r="D108" s="4">
        <v>9</v>
      </c>
      <c r="E108" s="4">
        <v>4</v>
      </c>
      <c r="F108" s="4">
        <f t="shared" si="18"/>
        <v>13</v>
      </c>
      <c r="G108" s="4">
        <v>5380</v>
      </c>
      <c r="H108" s="4">
        <v>3951</v>
      </c>
      <c r="I108" s="4">
        <f t="shared" si="19"/>
        <v>9331</v>
      </c>
      <c r="J108" s="4">
        <v>10702</v>
      </c>
      <c r="K108" s="4">
        <v>8003</v>
      </c>
      <c r="L108" s="4">
        <f t="shared" si="20"/>
        <v>18705</v>
      </c>
      <c r="M108" s="4">
        <v>4613</v>
      </c>
      <c r="N108" s="4">
        <v>4238</v>
      </c>
      <c r="O108" s="4">
        <f t="shared" si="21"/>
        <v>8851</v>
      </c>
      <c r="P108" s="4">
        <v>3159</v>
      </c>
      <c r="Q108" s="4">
        <v>2639</v>
      </c>
      <c r="R108" s="4">
        <f t="shared" si="22"/>
        <v>5798</v>
      </c>
      <c r="S108" s="4">
        <v>7</v>
      </c>
      <c r="T108" s="4">
        <v>2</v>
      </c>
      <c r="U108" s="4">
        <f t="shared" si="23"/>
        <v>9</v>
      </c>
      <c r="V108" s="4">
        <v>2</v>
      </c>
      <c r="W108" s="4">
        <v>3637</v>
      </c>
      <c r="X108" s="4">
        <f t="shared" si="24"/>
        <v>3639</v>
      </c>
      <c r="Y108" s="4">
        <v>9718</v>
      </c>
      <c r="Z108" s="4">
        <v>6619</v>
      </c>
      <c r="AA108" s="4">
        <f t="shared" si="25"/>
        <v>16337</v>
      </c>
      <c r="AB108" s="4">
        <v>4395</v>
      </c>
      <c r="AC108" s="4">
        <v>3913</v>
      </c>
      <c r="AD108" s="4">
        <f t="shared" si="26"/>
        <v>8308</v>
      </c>
      <c r="AE108" s="4">
        <v>2970</v>
      </c>
      <c r="AF108" s="4">
        <v>2467</v>
      </c>
      <c r="AG108" s="4">
        <f t="shared" si="27"/>
        <v>5437</v>
      </c>
      <c r="AH108" s="4">
        <v>7</v>
      </c>
      <c r="AI108" s="4">
        <v>2</v>
      </c>
      <c r="AJ108" s="4">
        <f t="shared" si="28"/>
        <v>9</v>
      </c>
      <c r="AK108" s="4">
        <v>5040</v>
      </c>
      <c r="AL108" s="4">
        <v>3597</v>
      </c>
      <c r="AM108" s="4">
        <f t="shared" si="29"/>
        <v>8637</v>
      </c>
      <c r="AN108" s="4">
        <v>4303</v>
      </c>
      <c r="AO108" s="4">
        <v>3856</v>
      </c>
      <c r="AP108" s="4">
        <f t="shared" si="30"/>
        <v>8159</v>
      </c>
      <c r="AQ108" s="4">
        <v>2889</v>
      </c>
      <c r="AR108" s="4">
        <v>2434</v>
      </c>
      <c r="AS108" s="4">
        <f t="shared" si="31"/>
        <v>5323</v>
      </c>
      <c r="AT108" s="4">
        <v>189</v>
      </c>
      <c r="AU108" s="4">
        <v>567</v>
      </c>
      <c r="AV108" s="4">
        <f t="shared" si="32"/>
        <v>756</v>
      </c>
      <c r="AW108">
        <v>23863</v>
      </c>
      <c r="AX108">
        <v>10404</v>
      </c>
      <c r="AY108">
        <v>756</v>
      </c>
      <c r="AZ108">
        <v>18835</v>
      </c>
      <c r="BA108">
        <v>4242</v>
      </c>
      <c r="BB108">
        <v>14646</v>
      </c>
      <c r="BC108">
        <f t="shared" si="33"/>
        <v>42698</v>
      </c>
      <c r="BD108">
        <v>291113</v>
      </c>
      <c r="BE108">
        <v>342635</v>
      </c>
      <c r="BF108">
        <v>3891</v>
      </c>
      <c r="BG108">
        <v>1.0164289178084631</v>
      </c>
      <c r="BH108">
        <f t="shared" si="34"/>
        <v>326287.68802705547</v>
      </c>
      <c r="BI108">
        <f t="shared" si="35"/>
        <v>83.857025964290784</v>
      </c>
      <c r="BJ108">
        <v>1.6873</v>
      </c>
      <c r="BK108">
        <v>31.713799999999999</v>
      </c>
    </row>
    <row r="109" spans="1:63" ht="12.5" x14ac:dyDescent="0.25">
      <c r="A109" s="3" t="s">
        <v>38</v>
      </c>
      <c r="B109" s="3" t="s">
        <v>129</v>
      </c>
      <c r="C109" s="3" t="s">
        <v>129</v>
      </c>
      <c r="D109" s="4">
        <v>23</v>
      </c>
      <c r="E109" s="4">
        <v>8</v>
      </c>
      <c r="F109" s="4">
        <f t="shared" si="18"/>
        <v>31</v>
      </c>
      <c r="G109" s="4">
        <v>22512</v>
      </c>
      <c r="H109" s="4">
        <v>11128</v>
      </c>
      <c r="I109" s="4">
        <f t="shared" si="19"/>
        <v>33640</v>
      </c>
      <c r="J109" s="4">
        <v>45476</v>
      </c>
      <c r="K109" s="4">
        <v>19484</v>
      </c>
      <c r="L109" s="4">
        <f t="shared" si="20"/>
        <v>64960</v>
      </c>
      <c r="M109" s="4">
        <v>19383</v>
      </c>
      <c r="N109" s="4">
        <v>17071</v>
      </c>
      <c r="O109" s="4">
        <f t="shared" si="21"/>
        <v>36454</v>
      </c>
      <c r="P109" s="4">
        <v>13037</v>
      </c>
      <c r="Q109" s="4">
        <v>9642</v>
      </c>
      <c r="R109" s="4">
        <f t="shared" si="22"/>
        <v>22679</v>
      </c>
      <c r="S109" s="4">
        <v>22</v>
      </c>
      <c r="T109" s="4">
        <v>8</v>
      </c>
      <c r="U109" s="4">
        <f t="shared" si="23"/>
        <v>30</v>
      </c>
      <c r="V109" s="4">
        <v>8</v>
      </c>
      <c r="W109" s="4">
        <v>11100</v>
      </c>
      <c r="X109" s="4">
        <f t="shared" si="24"/>
        <v>11108</v>
      </c>
      <c r="Y109" s="4">
        <v>45278</v>
      </c>
      <c r="Z109" s="4">
        <v>19356</v>
      </c>
      <c r="AA109" s="4">
        <f t="shared" si="25"/>
        <v>64634</v>
      </c>
      <c r="AB109" s="4">
        <v>19315</v>
      </c>
      <c r="AC109" s="4">
        <v>17024</v>
      </c>
      <c r="AD109" s="4">
        <f t="shared" si="26"/>
        <v>36339</v>
      </c>
      <c r="AE109" s="4">
        <v>13011</v>
      </c>
      <c r="AF109" s="4">
        <v>9615</v>
      </c>
      <c r="AG109" s="4">
        <f t="shared" si="27"/>
        <v>22626</v>
      </c>
      <c r="AH109" s="4">
        <v>22</v>
      </c>
      <c r="AI109" s="4">
        <v>8</v>
      </c>
      <c r="AJ109" s="4">
        <f t="shared" si="28"/>
        <v>30</v>
      </c>
      <c r="AK109" s="4">
        <v>22352</v>
      </c>
      <c r="AL109" s="4">
        <v>11046</v>
      </c>
      <c r="AM109" s="4">
        <f t="shared" si="29"/>
        <v>33398</v>
      </c>
      <c r="AN109" s="4">
        <v>19220</v>
      </c>
      <c r="AO109" s="4">
        <v>16950</v>
      </c>
      <c r="AP109" s="4">
        <f t="shared" si="30"/>
        <v>36170</v>
      </c>
      <c r="AQ109" s="4">
        <v>12919</v>
      </c>
      <c r="AR109" s="4">
        <v>9547</v>
      </c>
      <c r="AS109" s="4">
        <f t="shared" si="31"/>
        <v>22466</v>
      </c>
      <c r="AT109" s="4">
        <v>1974</v>
      </c>
      <c r="AU109" s="4">
        <v>4450</v>
      </c>
      <c r="AV109" s="4">
        <f t="shared" si="32"/>
        <v>6424</v>
      </c>
      <c r="AW109">
        <v>100431</v>
      </c>
      <c r="AX109">
        <v>29048</v>
      </c>
      <c r="AY109">
        <v>6424</v>
      </c>
      <c r="AZ109">
        <v>57333</v>
      </c>
      <c r="BA109">
        <v>17079</v>
      </c>
      <c r="BB109">
        <v>46127</v>
      </c>
      <c r="BC109">
        <f t="shared" si="33"/>
        <v>157764</v>
      </c>
      <c r="BD109">
        <v>473239</v>
      </c>
      <c r="BE109">
        <v>577563</v>
      </c>
      <c r="BF109">
        <v>1075</v>
      </c>
      <c r="BG109">
        <v>1.0201214594574755</v>
      </c>
      <c r="BH109">
        <f t="shared" si="34"/>
        <v>544056.13617797347</v>
      </c>
      <c r="BI109">
        <f t="shared" si="35"/>
        <v>506.09873132834741</v>
      </c>
      <c r="BJ109">
        <v>0.3125</v>
      </c>
      <c r="BK109">
        <v>33.527999999999999</v>
      </c>
    </row>
    <row r="110" spans="1:63" ht="12.5" x14ac:dyDescent="0.25">
      <c r="A110" s="3" t="s">
        <v>36</v>
      </c>
      <c r="B110" s="3" t="s">
        <v>130</v>
      </c>
      <c r="C110" s="3" t="s">
        <v>130</v>
      </c>
      <c r="D110" s="4">
        <v>30</v>
      </c>
      <c r="E110" s="4">
        <v>26</v>
      </c>
      <c r="F110" s="4">
        <f t="shared" si="18"/>
        <v>56</v>
      </c>
      <c r="G110" s="4">
        <v>8984</v>
      </c>
      <c r="H110" s="4">
        <v>5621</v>
      </c>
      <c r="I110" s="4">
        <f t="shared" si="19"/>
        <v>14605</v>
      </c>
      <c r="J110" s="4">
        <v>19555</v>
      </c>
      <c r="K110" s="4">
        <v>10626</v>
      </c>
      <c r="L110" s="4">
        <f t="shared" si="20"/>
        <v>30181</v>
      </c>
      <c r="M110" s="4">
        <v>8045</v>
      </c>
      <c r="N110" s="4">
        <v>7031</v>
      </c>
      <c r="O110" s="4">
        <f t="shared" si="21"/>
        <v>15076</v>
      </c>
      <c r="P110" s="4">
        <v>5376</v>
      </c>
      <c r="Q110" s="4">
        <v>4412</v>
      </c>
      <c r="R110" s="4">
        <f t="shared" si="22"/>
        <v>9788</v>
      </c>
      <c r="S110" s="4">
        <v>30</v>
      </c>
      <c r="T110" s="4">
        <v>26</v>
      </c>
      <c r="U110" s="4">
        <f t="shared" si="23"/>
        <v>56</v>
      </c>
      <c r="V110" s="4">
        <v>26</v>
      </c>
      <c r="W110" s="4">
        <v>5410</v>
      </c>
      <c r="X110" s="4">
        <f t="shared" si="24"/>
        <v>5436</v>
      </c>
      <c r="Y110" s="4">
        <v>19002</v>
      </c>
      <c r="Z110" s="4">
        <v>10091</v>
      </c>
      <c r="AA110" s="4">
        <f t="shared" si="25"/>
        <v>29093</v>
      </c>
      <c r="AB110" s="4">
        <v>7892</v>
      </c>
      <c r="AC110" s="4">
        <v>6903</v>
      </c>
      <c r="AD110" s="4">
        <f t="shared" si="26"/>
        <v>14795</v>
      </c>
      <c r="AE110" s="4">
        <v>5199</v>
      </c>
      <c r="AF110" s="4">
        <v>4261</v>
      </c>
      <c r="AG110" s="4">
        <f t="shared" si="27"/>
        <v>9460</v>
      </c>
      <c r="AH110" s="4">
        <v>30</v>
      </c>
      <c r="AI110" s="4">
        <v>26</v>
      </c>
      <c r="AJ110" s="4">
        <f t="shared" si="28"/>
        <v>56</v>
      </c>
      <c r="AK110" s="4">
        <v>8459</v>
      </c>
      <c r="AL110" s="4">
        <v>5353</v>
      </c>
      <c r="AM110" s="4">
        <f t="shared" si="29"/>
        <v>13812</v>
      </c>
      <c r="AN110" s="4">
        <v>7785</v>
      </c>
      <c r="AO110" s="4">
        <v>6804</v>
      </c>
      <c r="AP110" s="4">
        <f t="shared" si="30"/>
        <v>14589</v>
      </c>
      <c r="AQ110" s="4">
        <v>5105</v>
      </c>
      <c r="AR110" s="4">
        <v>4213</v>
      </c>
      <c r="AS110" s="4">
        <f t="shared" si="31"/>
        <v>9318</v>
      </c>
      <c r="AT110" s="4">
        <v>592</v>
      </c>
      <c r="AU110" s="4">
        <v>1161</v>
      </c>
      <c r="AV110" s="4">
        <f t="shared" si="32"/>
        <v>1753</v>
      </c>
      <c r="AW110">
        <v>41990</v>
      </c>
      <c r="AX110">
        <v>7271</v>
      </c>
      <c r="AY110">
        <v>1753</v>
      </c>
      <c r="AZ110">
        <v>27716</v>
      </c>
      <c r="BA110">
        <v>7057</v>
      </c>
      <c r="BB110">
        <v>14328</v>
      </c>
      <c r="BC110">
        <f t="shared" si="33"/>
        <v>69706</v>
      </c>
      <c r="BD110">
        <v>266617</v>
      </c>
      <c r="BE110">
        <v>290414</v>
      </c>
      <c r="BF110">
        <v>156</v>
      </c>
      <c r="BG110">
        <v>1.0085860827168105</v>
      </c>
      <c r="BH110">
        <f t="shared" si="34"/>
        <v>283060.08661601791</v>
      </c>
      <c r="BI110">
        <f t="shared" si="35"/>
        <v>1814.4877347180636</v>
      </c>
      <c r="BJ110">
        <v>1.0871</v>
      </c>
      <c r="BK110">
        <v>34.178100000000001</v>
      </c>
    </row>
    <row r="111" spans="1:63" ht="12.5" x14ac:dyDescent="0.25">
      <c r="A111" s="3" t="s">
        <v>36</v>
      </c>
      <c r="B111" s="3" t="s">
        <v>131</v>
      </c>
      <c r="C111" s="3" t="s">
        <v>131</v>
      </c>
      <c r="D111" s="4">
        <v>163</v>
      </c>
      <c r="E111" s="4">
        <v>122</v>
      </c>
      <c r="F111" s="4">
        <f t="shared" si="18"/>
        <v>285</v>
      </c>
      <c r="G111" s="4">
        <v>12625</v>
      </c>
      <c r="H111" s="4">
        <v>7827</v>
      </c>
      <c r="I111" s="4">
        <f t="shared" si="19"/>
        <v>20452</v>
      </c>
      <c r="J111" s="4">
        <v>19500</v>
      </c>
      <c r="K111" s="4">
        <v>9474</v>
      </c>
      <c r="L111" s="4">
        <f t="shared" si="20"/>
        <v>28974</v>
      </c>
      <c r="M111" s="4">
        <v>11412</v>
      </c>
      <c r="N111" s="4">
        <v>10091</v>
      </c>
      <c r="O111" s="4">
        <f t="shared" si="21"/>
        <v>21503</v>
      </c>
      <c r="P111" s="4">
        <v>7941</v>
      </c>
      <c r="Q111" s="4">
        <v>6264</v>
      </c>
      <c r="R111" s="4">
        <f t="shared" si="22"/>
        <v>14205</v>
      </c>
      <c r="S111" s="4">
        <v>154</v>
      </c>
      <c r="T111" s="4">
        <v>120</v>
      </c>
      <c r="U111" s="4">
        <f t="shared" si="23"/>
        <v>274</v>
      </c>
      <c r="V111" s="4">
        <v>120</v>
      </c>
      <c r="W111" s="4">
        <v>7778</v>
      </c>
      <c r="X111" s="4">
        <f t="shared" si="24"/>
        <v>7898</v>
      </c>
      <c r="Y111" s="4">
        <v>19171</v>
      </c>
      <c r="Z111" s="4">
        <v>9416</v>
      </c>
      <c r="AA111" s="4">
        <f t="shared" si="25"/>
        <v>28587</v>
      </c>
      <c r="AB111" s="4">
        <v>11199</v>
      </c>
      <c r="AC111" s="4">
        <v>9926</v>
      </c>
      <c r="AD111" s="4">
        <f t="shared" si="26"/>
        <v>21125</v>
      </c>
      <c r="AE111" s="4">
        <v>7847</v>
      </c>
      <c r="AF111" s="4">
        <v>6184</v>
      </c>
      <c r="AG111" s="4">
        <f t="shared" si="27"/>
        <v>14031</v>
      </c>
      <c r="AH111" s="4">
        <v>154</v>
      </c>
      <c r="AI111" s="4">
        <v>120</v>
      </c>
      <c r="AJ111" s="4">
        <f t="shared" si="28"/>
        <v>274</v>
      </c>
      <c r="AK111" s="4">
        <v>12351</v>
      </c>
      <c r="AL111" s="4">
        <v>7715</v>
      </c>
      <c r="AM111" s="4">
        <f t="shared" si="29"/>
        <v>20066</v>
      </c>
      <c r="AN111" s="4">
        <v>11119</v>
      </c>
      <c r="AO111" s="4">
        <v>9835</v>
      </c>
      <c r="AP111" s="4">
        <f t="shared" si="30"/>
        <v>20954</v>
      </c>
      <c r="AQ111" s="4">
        <v>7801</v>
      </c>
      <c r="AR111" s="4">
        <v>6160</v>
      </c>
      <c r="AS111" s="4">
        <f t="shared" si="31"/>
        <v>13961</v>
      </c>
      <c r="AT111" s="4">
        <v>1509</v>
      </c>
      <c r="AU111" s="4">
        <v>1371</v>
      </c>
      <c r="AV111" s="4">
        <f t="shared" si="32"/>
        <v>2880</v>
      </c>
      <c r="AW111">
        <v>51641</v>
      </c>
      <c r="AX111">
        <v>11631</v>
      </c>
      <c r="AY111">
        <v>2880</v>
      </c>
      <c r="AZ111">
        <v>33778</v>
      </c>
      <c r="BA111">
        <v>10213</v>
      </c>
      <c r="BB111">
        <v>21844</v>
      </c>
      <c r="BC111">
        <f t="shared" si="33"/>
        <v>85419</v>
      </c>
      <c r="BD111">
        <v>222343</v>
      </c>
      <c r="BE111">
        <v>290356</v>
      </c>
      <c r="BF111">
        <v>360</v>
      </c>
      <c r="BG111">
        <v>1.0270479838233217</v>
      </c>
      <c r="BH111">
        <f t="shared" si="34"/>
        <v>268014.69197021885</v>
      </c>
      <c r="BI111">
        <f t="shared" si="35"/>
        <v>744.48525547283009</v>
      </c>
      <c r="BJ111">
        <v>1.0344</v>
      </c>
      <c r="BK111">
        <v>34.197699999999998</v>
      </c>
    </row>
    <row r="112" spans="1:63" ht="12.5" x14ac:dyDescent="0.25">
      <c r="A112" s="3" t="s">
        <v>30</v>
      </c>
      <c r="B112" s="3" t="s">
        <v>132</v>
      </c>
      <c r="C112" s="3" t="s">
        <v>132</v>
      </c>
      <c r="D112" s="4">
        <v>9</v>
      </c>
      <c r="E112" s="4">
        <v>6</v>
      </c>
      <c r="F112" s="4">
        <f t="shared" si="18"/>
        <v>15</v>
      </c>
      <c r="G112" s="4">
        <v>950</v>
      </c>
      <c r="H112" s="4">
        <v>792</v>
      </c>
      <c r="I112" s="4">
        <f t="shared" si="19"/>
        <v>1742</v>
      </c>
      <c r="J112" s="4">
        <v>3326</v>
      </c>
      <c r="K112" s="4">
        <v>2515</v>
      </c>
      <c r="L112" s="4">
        <f t="shared" si="20"/>
        <v>5841</v>
      </c>
      <c r="M112" s="4">
        <v>554</v>
      </c>
      <c r="N112" s="4">
        <v>591</v>
      </c>
      <c r="O112" s="4">
        <f t="shared" si="21"/>
        <v>1145</v>
      </c>
      <c r="P112" s="4">
        <v>457</v>
      </c>
      <c r="Q112" s="4">
        <v>400</v>
      </c>
      <c r="R112" s="4">
        <f t="shared" si="22"/>
        <v>857</v>
      </c>
      <c r="S112" s="4">
        <v>3</v>
      </c>
      <c r="T112" s="4">
        <v>0</v>
      </c>
      <c r="U112" s="4">
        <f t="shared" si="23"/>
        <v>3</v>
      </c>
      <c r="V112" s="4">
        <v>0</v>
      </c>
      <c r="W112" s="4">
        <v>597</v>
      </c>
      <c r="X112" s="4">
        <f t="shared" si="24"/>
        <v>597</v>
      </c>
      <c r="Y112" s="4">
        <v>2109</v>
      </c>
      <c r="Z112" s="4">
        <v>1913</v>
      </c>
      <c r="AA112" s="4">
        <f t="shared" si="25"/>
        <v>4022</v>
      </c>
      <c r="AB112" s="4">
        <v>482</v>
      </c>
      <c r="AC112" s="4">
        <v>532</v>
      </c>
      <c r="AD112" s="4">
        <f t="shared" si="26"/>
        <v>1014</v>
      </c>
      <c r="AE112" s="4">
        <v>374</v>
      </c>
      <c r="AF112" s="4">
        <v>341</v>
      </c>
      <c r="AG112" s="4">
        <f t="shared" si="27"/>
        <v>715</v>
      </c>
      <c r="AH112" s="4">
        <v>3</v>
      </c>
      <c r="AI112" s="4">
        <v>0</v>
      </c>
      <c r="AJ112" s="4">
        <f t="shared" si="28"/>
        <v>3</v>
      </c>
      <c r="AK112" s="4">
        <v>634</v>
      </c>
      <c r="AL112" s="4">
        <v>568</v>
      </c>
      <c r="AM112" s="4">
        <f t="shared" si="29"/>
        <v>1202</v>
      </c>
      <c r="AN112" s="4">
        <v>464</v>
      </c>
      <c r="AO112" s="4">
        <v>509</v>
      </c>
      <c r="AP112" s="4">
        <f t="shared" si="30"/>
        <v>973</v>
      </c>
      <c r="AQ112" s="4">
        <v>361</v>
      </c>
      <c r="AR112" s="4">
        <v>339</v>
      </c>
      <c r="AS112" s="4">
        <f t="shared" si="31"/>
        <v>700</v>
      </c>
      <c r="AT112" s="4">
        <v>22</v>
      </c>
      <c r="AU112" s="4">
        <v>96</v>
      </c>
      <c r="AV112" s="4">
        <f t="shared" si="32"/>
        <v>118</v>
      </c>
      <c r="AW112">
        <v>5296</v>
      </c>
      <c r="AX112">
        <v>781</v>
      </c>
      <c r="AY112">
        <v>118</v>
      </c>
      <c r="AZ112">
        <v>4304</v>
      </c>
      <c r="BA112">
        <v>597</v>
      </c>
      <c r="BB112">
        <v>1378</v>
      </c>
      <c r="BC112">
        <f t="shared" si="33"/>
        <v>9600</v>
      </c>
      <c r="BD112">
        <v>199066</v>
      </c>
      <c r="BE112">
        <v>264425</v>
      </c>
      <c r="BF112">
        <v>471</v>
      </c>
      <c r="BG112">
        <v>1.0287990210121265</v>
      </c>
      <c r="BH112">
        <f t="shared" si="34"/>
        <v>242834.77855817269</v>
      </c>
      <c r="BI112">
        <f t="shared" si="35"/>
        <v>515.5727782551437</v>
      </c>
      <c r="BJ112">
        <v>0.61209999999999998</v>
      </c>
      <c r="BK112" t="s">
        <v>256</v>
      </c>
    </row>
    <row r="113" spans="1:63" ht="12.5" x14ac:dyDescent="0.25">
      <c r="A113" s="3" t="s">
        <v>30</v>
      </c>
      <c r="B113" s="3" t="s">
        <v>133</v>
      </c>
      <c r="C113" s="3" t="s">
        <v>133</v>
      </c>
      <c r="D113" s="4">
        <v>4</v>
      </c>
      <c r="E113" s="4">
        <v>4</v>
      </c>
      <c r="F113" s="4">
        <f t="shared" si="18"/>
        <v>8</v>
      </c>
      <c r="G113" s="4">
        <v>1233</v>
      </c>
      <c r="H113" s="4">
        <v>1112</v>
      </c>
      <c r="I113" s="4">
        <f t="shared" si="19"/>
        <v>2345</v>
      </c>
      <c r="J113" s="4">
        <v>2411</v>
      </c>
      <c r="K113" s="4">
        <v>1671</v>
      </c>
      <c r="L113" s="4">
        <f t="shared" si="20"/>
        <v>4082</v>
      </c>
      <c r="M113" s="4">
        <v>627</v>
      </c>
      <c r="N113" s="4">
        <v>546</v>
      </c>
      <c r="O113" s="4">
        <f t="shared" si="21"/>
        <v>1173</v>
      </c>
      <c r="P113" s="4">
        <v>584</v>
      </c>
      <c r="Q113" s="4">
        <v>515</v>
      </c>
      <c r="R113" s="4">
        <f t="shared" si="22"/>
        <v>1099</v>
      </c>
      <c r="S113" s="4">
        <v>3</v>
      </c>
      <c r="T113" s="4">
        <v>2</v>
      </c>
      <c r="U113" s="4">
        <f t="shared" si="23"/>
        <v>5</v>
      </c>
      <c r="V113" s="4">
        <v>2</v>
      </c>
      <c r="W113" s="4">
        <v>1044</v>
      </c>
      <c r="X113" s="4">
        <f t="shared" si="24"/>
        <v>1046</v>
      </c>
      <c r="Y113" s="4">
        <v>2163</v>
      </c>
      <c r="Z113" s="4">
        <v>1504</v>
      </c>
      <c r="AA113" s="4">
        <f t="shared" si="25"/>
        <v>3667</v>
      </c>
      <c r="AB113" s="4">
        <v>566</v>
      </c>
      <c r="AC113" s="4">
        <v>499</v>
      </c>
      <c r="AD113" s="4">
        <f t="shared" si="26"/>
        <v>1065</v>
      </c>
      <c r="AE113" s="4">
        <v>537</v>
      </c>
      <c r="AF113" s="4">
        <v>481</v>
      </c>
      <c r="AG113" s="4">
        <f t="shared" si="27"/>
        <v>1018</v>
      </c>
      <c r="AH113" s="4">
        <v>1</v>
      </c>
      <c r="AI113" s="4">
        <v>2</v>
      </c>
      <c r="AJ113" s="4">
        <f t="shared" si="28"/>
        <v>3</v>
      </c>
      <c r="AK113" s="4">
        <v>1125</v>
      </c>
      <c r="AL113" s="4">
        <v>1022</v>
      </c>
      <c r="AM113" s="4">
        <f t="shared" si="29"/>
        <v>2147</v>
      </c>
      <c r="AN113" s="4">
        <v>554</v>
      </c>
      <c r="AO113" s="4">
        <v>485</v>
      </c>
      <c r="AP113" s="4">
        <f t="shared" si="30"/>
        <v>1039</v>
      </c>
      <c r="AQ113" s="4">
        <v>526</v>
      </c>
      <c r="AR113" s="4">
        <v>477</v>
      </c>
      <c r="AS113" s="4">
        <f t="shared" si="31"/>
        <v>1003</v>
      </c>
      <c r="AT113" s="4">
        <v>35</v>
      </c>
      <c r="AU113" s="4">
        <v>111</v>
      </c>
      <c r="AV113" s="4">
        <f t="shared" si="32"/>
        <v>146</v>
      </c>
      <c r="AW113">
        <v>4859</v>
      </c>
      <c r="AX113">
        <v>694</v>
      </c>
      <c r="AY113">
        <v>146</v>
      </c>
      <c r="AZ113">
        <v>3848</v>
      </c>
      <c r="BA113">
        <v>550</v>
      </c>
      <c r="BB113">
        <v>1244</v>
      </c>
      <c r="BC113">
        <f t="shared" si="33"/>
        <v>8707</v>
      </c>
      <c r="BD113">
        <v>145838</v>
      </c>
      <c r="BE113">
        <v>174039</v>
      </c>
      <c r="BF113">
        <v>773</v>
      </c>
      <c r="BG113">
        <v>1.0178354855730389</v>
      </c>
      <c r="BH113">
        <f t="shared" si="34"/>
        <v>165049.34889675342</v>
      </c>
      <c r="BI113">
        <f t="shared" si="35"/>
        <v>213.51791577846498</v>
      </c>
      <c r="BJ113">
        <v>0.61209999999999998</v>
      </c>
      <c r="BK113">
        <v>30.6373</v>
      </c>
    </row>
    <row r="114" spans="1:63" ht="12.5" x14ac:dyDescent="0.25">
      <c r="A114" s="3" t="s">
        <v>30</v>
      </c>
      <c r="B114" s="3" t="s">
        <v>134</v>
      </c>
      <c r="C114" s="3" t="s">
        <v>134</v>
      </c>
      <c r="D114" s="4">
        <v>1</v>
      </c>
      <c r="E114" s="4">
        <v>0</v>
      </c>
      <c r="F114" s="4">
        <f t="shared" si="18"/>
        <v>1</v>
      </c>
      <c r="G114" s="4">
        <v>4084</v>
      </c>
      <c r="H114" s="4">
        <v>3271</v>
      </c>
      <c r="I114" s="4">
        <f t="shared" si="19"/>
        <v>7355</v>
      </c>
      <c r="J114" s="4">
        <v>7318</v>
      </c>
      <c r="K114" s="4">
        <v>3811</v>
      </c>
      <c r="L114" s="4">
        <f t="shared" si="20"/>
        <v>11129</v>
      </c>
      <c r="M114" s="4">
        <v>1964</v>
      </c>
      <c r="N114" s="4">
        <v>1707</v>
      </c>
      <c r="O114" s="4">
        <f t="shared" si="21"/>
        <v>3671</v>
      </c>
      <c r="P114" s="4">
        <v>1995</v>
      </c>
      <c r="Q114" s="4">
        <v>1816</v>
      </c>
      <c r="R114" s="4">
        <f t="shared" si="22"/>
        <v>3811</v>
      </c>
      <c r="S114" s="4">
        <v>1</v>
      </c>
      <c r="T114" s="4">
        <v>0</v>
      </c>
      <c r="U114" s="4">
        <f t="shared" si="23"/>
        <v>1</v>
      </c>
      <c r="V114" s="4">
        <v>0</v>
      </c>
      <c r="W114" s="4">
        <v>3100</v>
      </c>
      <c r="X114" s="4">
        <f t="shared" si="24"/>
        <v>3100</v>
      </c>
      <c r="Y114" s="4">
        <v>6450</v>
      </c>
      <c r="Z114" s="4">
        <v>3471</v>
      </c>
      <c r="AA114" s="4">
        <f t="shared" si="25"/>
        <v>9921</v>
      </c>
      <c r="AB114" s="4">
        <v>1721</v>
      </c>
      <c r="AC114" s="4">
        <v>1513</v>
      </c>
      <c r="AD114" s="4">
        <f t="shared" si="26"/>
        <v>3234</v>
      </c>
      <c r="AE114" s="4">
        <v>1872</v>
      </c>
      <c r="AF114" s="4">
        <v>1713</v>
      </c>
      <c r="AG114" s="4">
        <f t="shared" si="27"/>
        <v>3585</v>
      </c>
      <c r="AH114" s="4">
        <v>1</v>
      </c>
      <c r="AI114" s="4">
        <v>0</v>
      </c>
      <c r="AJ114" s="4">
        <f t="shared" si="28"/>
        <v>1</v>
      </c>
      <c r="AK114" s="4">
        <v>3725</v>
      </c>
      <c r="AL114" s="4">
        <v>3028</v>
      </c>
      <c r="AM114" s="4">
        <f t="shared" si="29"/>
        <v>6753</v>
      </c>
      <c r="AN114" s="4">
        <v>1696</v>
      </c>
      <c r="AO114" s="4">
        <v>1478</v>
      </c>
      <c r="AP114" s="4">
        <f t="shared" si="30"/>
        <v>3174</v>
      </c>
      <c r="AQ114" s="4">
        <v>1848</v>
      </c>
      <c r="AR114" s="4">
        <v>1694</v>
      </c>
      <c r="AS114" s="4">
        <f t="shared" si="31"/>
        <v>3542</v>
      </c>
      <c r="AT114" s="4">
        <v>47</v>
      </c>
      <c r="AU114" s="4">
        <v>239</v>
      </c>
      <c r="AV114" s="4">
        <f t="shared" si="32"/>
        <v>286</v>
      </c>
      <c r="AW114">
        <v>15362</v>
      </c>
      <c r="AX114">
        <v>2357</v>
      </c>
      <c r="AY114">
        <v>286</v>
      </c>
      <c r="AZ114">
        <v>10605</v>
      </c>
      <c r="BA114">
        <v>1707</v>
      </c>
      <c r="BB114">
        <v>4064</v>
      </c>
      <c r="BC114">
        <f t="shared" si="33"/>
        <v>25967</v>
      </c>
      <c r="BD114">
        <v>183444</v>
      </c>
      <c r="BE114">
        <v>226009</v>
      </c>
      <c r="BF114">
        <v>544</v>
      </c>
      <c r="BG114">
        <v>1.0210857661579691</v>
      </c>
      <c r="BH114">
        <f t="shared" si="34"/>
        <v>212294.65848765837</v>
      </c>
      <c r="BI114">
        <f t="shared" si="35"/>
        <v>390.24753398466612</v>
      </c>
      <c r="BJ114">
        <v>0.61929999999999996</v>
      </c>
      <c r="BK114">
        <v>30.020299999999999</v>
      </c>
    </row>
    <row r="115" spans="1:63" ht="12.5" x14ac:dyDescent="0.25">
      <c r="A115" s="3" t="s">
        <v>42</v>
      </c>
      <c r="B115" s="3" t="s">
        <v>135</v>
      </c>
      <c r="C115" s="3" t="s">
        <v>135</v>
      </c>
      <c r="D115" s="4">
        <v>43</v>
      </c>
      <c r="E115" s="4">
        <v>39</v>
      </c>
      <c r="F115" s="4">
        <f t="shared" si="18"/>
        <v>82</v>
      </c>
      <c r="G115" s="4">
        <v>28324</v>
      </c>
      <c r="H115" s="4">
        <v>12127</v>
      </c>
      <c r="I115" s="4">
        <f t="shared" si="19"/>
        <v>40451</v>
      </c>
      <c r="J115" s="4">
        <v>25097</v>
      </c>
      <c r="K115" s="4">
        <v>16601</v>
      </c>
      <c r="L115" s="4">
        <f t="shared" si="20"/>
        <v>41698</v>
      </c>
      <c r="M115" s="4">
        <v>8431</v>
      </c>
      <c r="N115" s="4">
        <v>10480</v>
      </c>
      <c r="O115" s="4">
        <f t="shared" si="21"/>
        <v>18911</v>
      </c>
      <c r="P115" s="4">
        <v>7404</v>
      </c>
      <c r="Q115" s="4">
        <v>6778</v>
      </c>
      <c r="R115" s="4">
        <f t="shared" si="22"/>
        <v>14182</v>
      </c>
      <c r="S115" s="4">
        <v>35</v>
      </c>
      <c r="T115" s="4">
        <v>35</v>
      </c>
      <c r="U115" s="4">
        <f t="shared" si="23"/>
        <v>70</v>
      </c>
      <c r="V115" s="4">
        <v>35</v>
      </c>
      <c r="W115" s="4">
        <v>10863</v>
      </c>
      <c r="X115" s="4">
        <f t="shared" si="24"/>
        <v>10898</v>
      </c>
      <c r="Y115" s="4">
        <v>23344</v>
      </c>
      <c r="Z115" s="4">
        <v>15351</v>
      </c>
      <c r="AA115" s="4">
        <f t="shared" si="25"/>
        <v>38695</v>
      </c>
      <c r="AB115" s="4">
        <v>7770</v>
      </c>
      <c r="AC115" s="4">
        <v>7549</v>
      </c>
      <c r="AD115" s="4">
        <f t="shared" si="26"/>
        <v>15319</v>
      </c>
      <c r="AE115" s="4">
        <v>6903</v>
      </c>
      <c r="AF115" s="4">
        <v>6329</v>
      </c>
      <c r="AG115" s="4">
        <f t="shared" si="27"/>
        <v>13232</v>
      </c>
      <c r="AH115" s="4">
        <v>35</v>
      </c>
      <c r="AI115" s="4">
        <v>39</v>
      </c>
      <c r="AJ115" s="4">
        <f t="shared" si="28"/>
        <v>74</v>
      </c>
      <c r="AK115" s="4">
        <v>13655</v>
      </c>
      <c r="AL115" s="4">
        <v>11306</v>
      </c>
      <c r="AM115" s="4">
        <f t="shared" si="29"/>
        <v>24961</v>
      </c>
      <c r="AN115" s="4">
        <v>7992</v>
      </c>
      <c r="AO115" s="4">
        <v>7817</v>
      </c>
      <c r="AP115" s="4">
        <f t="shared" si="30"/>
        <v>15809</v>
      </c>
      <c r="AQ115" s="4">
        <v>7145</v>
      </c>
      <c r="AR115" s="4">
        <v>6658</v>
      </c>
      <c r="AS115" s="4">
        <f t="shared" si="31"/>
        <v>13803</v>
      </c>
      <c r="AT115" s="4">
        <v>410</v>
      </c>
      <c r="AU115" s="4">
        <v>1275</v>
      </c>
      <c r="AV115" s="4">
        <f t="shared" si="32"/>
        <v>1685</v>
      </c>
      <c r="AW115">
        <v>69299</v>
      </c>
      <c r="AX115">
        <v>10692</v>
      </c>
      <c r="AY115">
        <v>1685</v>
      </c>
      <c r="AZ115">
        <v>46025</v>
      </c>
      <c r="BA115">
        <v>10519</v>
      </c>
      <c r="BB115">
        <v>21211</v>
      </c>
      <c r="BC115">
        <f t="shared" si="33"/>
        <v>115324</v>
      </c>
      <c r="BD115">
        <v>328964</v>
      </c>
      <c r="BE115">
        <v>407386</v>
      </c>
      <c r="BF115">
        <v>1525</v>
      </c>
      <c r="BG115">
        <v>1.0216114991221155</v>
      </c>
      <c r="BH115">
        <f t="shared" si="34"/>
        <v>382075.14118843741</v>
      </c>
      <c r="BI115">
        <f t="shared" si="35"/>
        <v>250.54107618913929</v>
      </c>
      <c r="BJ115">
        <v>0.40160000000000001</v>
      </c>
      <c r="BK115">
        <v>32.043999999999997</v>
      </c>
    </row>
    <row r="116" spans="1:63" ht="12.5" x14ac:dyDescent="0.25">
      <c r="A116" s="3" t="s">
        <v>17</v>
      </c>
      <c r="B116" s="3" t="s">
        <v>136</v>
      </c>
      <c r="C116" s="3" t="s">
        <v>136</v>
      </c>
      <c r="D116" s="4">
        <v>24</v>
      </c>
      <c r="E116" s="4">
        <v>14</v>
      </c>
      <c r="F116" s="4">
        <f t="shared" si="18"/>
        <v>38</v>
      </c>
      <c r="G116" s="4">
        <v>6376</v>
      </c>
      <c r="H116" s="4">
        <v>4283</v>
      </c>
      <c r="I116" s="4">
        <f t="shared" si="19"/>
        <v>10659</v>
      </c>
      <c r="J116" s="4">
        <v>9307</v>
      </c>
      <c r="K116" s="4">
        <v>5497</v>
      </c>
      <c r="L116" s="4">
        <f t="shared" si="20"/>
        <v>14804</v>
      </c>
      <c r="M116" s="4">
        <v>11351</v>
      </c>
      <c r="N116" s="4">
        <v>11032</v>
      </c>
      <c r="O116" s="4">
        <f t="shared" si="21"/>
        <v>22383</v>
      </c>
      <c r="P116" s="4">
        <v>4032</v>
      </c>
      <c r="Q116" s="4">
        <v>3576</v>
      </c>
      <c r="R116" s="4">
        <f t="shared" si="22"/>
        <v>7608</v>
      </c>
      <c r="S116" s="4">
        <v>22</v>
      </c>
      <c r="T116" s="4">
        <v>14</v>
      </c>
      <c r="U116" s="4">
        <f t="shared" si="23"/>
        <v>36</v>
      </c>
      <c r="V116" s="4">
        <v>14</v>
      </c>
      <c r="W116" s="4">
        <v>3832</v>
      </c>
      <c r="X116" s="4">
        <f t="shared" si="24"/>
        <v>3846</v>
      </c>
      <c r="Y116" s="4">
        <v>7822</v>
      </c>
      <c r="Z116" s="4">
        <v>4776</v>
      </c>
      <c r="AA116" s="4">
        <f t="shared" si="25"/>
        <v>12598</v>
      </c>
      <c r="AB116" s="4">
        <v>10750</v>
      </c>
      <c r="AC116" s="4">
        <v>10422</v>
      </c>
      <c r="AD116" s="4">
        <f t="shared" si="26"/>
        <v>21172</v>
      </c>
      <c r="AE116" s="4">
        <v>3831</v>
      </c>
      <c r="AF116" s="4">
        <v>3306</v>
      </c>
      <c r="AG116" s="4">
        <f t="shared" si="27"/>
        <v>7137</v>
      </c>
      <c r="AH116" s="4">
        <v>19</v>
      </c>
      <c r="AI116" s="4">
        <v>14</v>
      </c>
      <c r="AJ116" s="4">
        <f t="shared" si="28"/>
        <v>33</v>
      </c>
      <c r="AK116" s="4">
        <v>5932</v>
      </c>
      <c r="AL116" s="4">
        <v>3941</v>
      </c>
      <c r="AM116" s="4">
        <f t="shared" si="29"/>
        <v>9873</v>
      </c>
      <c r="AN116" s="4">
        <v>10717</v>
      </c>
      <c r="AO116" s="4">
        <v>10426</v>
      </c>
      <c r="AP116" s="4">
        <f t="shared" si="30"/>
        <v>21143</v>
      </c>
      <c r="AQ116" s="4">
        <v>3851</v>
      </c>
      <c r="AR116" s="4">
        <v>3452</v>
      </c>
      <c r="AS116" s="4">
        <f t="shared" si="31"/>
        <v>7303</v>
      </c>
      <c r="AT116" s="4">
        <v>168</v>
      </c>
      <c r="AU116" s="4">
        <v>470</v>
      </c>
      <c r="AV116" s="4">
        <f t="shared" si="32"/>
        <v>638</v>
      </c>
      <c r="AW116">
        <v>31090</v>
      </c>
      <c r="AX116">
        <v>12181</v>
      </c>
      <c r="AY116">
        <v>638</v>
      </c>
      <c r="AZ116">
        <v>24402</v>
      </c>
      <c r="BA116">
        <v>11046</v>
      </c>
      <c r="BB116">
        <v>23227</v>
      </c>
      <c r="BC116">
        <f t="shared" si="33"/>
        <v>55492</v>
      </c>
      <c r="BD116">
        <v>103432</v>
      </c>
      <c r="BE116">
        <v>103639</v>
      </c>
      <c r="BF116">
        <v>3533</v>
      </c>
      <c r="BG116">
        <v>1.0001999514787181</v>
      </c>
      <c r="BH116">
        <f t="shared" si="34"/>
        <v>103576.85653910156</v>
      </c>
      <c r="BI116">
        <f t="shared" si="35"/>
        <v>29.316970432805423</v>
      </c>
      <c r="BJ116">
        <v>2.7494999999999998</v>
      </c>
      <c r="BK116">
        <v>34.597099999999998</v>
      </c>
    </row>
    <row r="117" spans="1:63" ht="12.5" x14ac:dyDescent="0.25">
      <c r="A117" s="3" t="s">
        <v>20</v>
      </c>
      <c r="B117" s="3" t="s">
        <v>137</v>
      </c>
      <c r="C117" s="3" t="s">
        <v>137</v>
      </c>
      <c r="D117" s="4">
        <v>22</v>
      </c>
      <c r="E117" s="4">
        <v>14</v>
      </c>
      <c r="F117" s="4">
        <f t="shared" si="18"/>
        <v>36</v>
      </c>
      <c r="G117" s="4">
        <v>21019</v>
      </c>
      <c r="H117" s="4">
        <v>15406</v>
      </c>
      <c r="I117" s="4">
        <f t="shared" si="19"/>
        <v>36425</v>
      </c>
      <c r="J117" s="4">
        <v>17886</v>
      </c>
      <c r="K117" s="4">
        <v>7833</v>
      </c>
      <c r="L117" s="4">
        <f t="shared" si="20"/>
        <v>25719</v>
      </c>
      <c r="M117" s="4">
        <v>13673</v>
      </c>
      <c r="N117" s="4">
        <v>13538</v>
      </c>
      <c r="O117" s="4">
        <f t="shared" si="21"/>
        <v>27211</v>
      </c>
      <c r="P117" s="4">
        <v>14904</v>
      </c>
      <c r="Q117" s="4">
        <v>9689</v>
      </c>
      <c r="R117" s="4">
        <f t="shared" si="22"/>
        <v>24593</v>
      </c>
      <c r="S117" s="4">
        <v>21</v>
      </c>
      <c r="T117" s="4">
        <v>14</v>
      </c>
      <c r="U117" s="4">
        <f t="shared" si="23"/>
        <v>35</v>
      </c>
      <c r="V117" s="4">
        <v>14</v>
      </c>
      <c r="W117" s="4">
        <v>15190</v>
      </c>
      <c r="X117" s="4">
        <f t="shared" si="24"/>
        <v>15204</v>
      </c>
      <c r="Y117" s="4">
        <v>16805</v>
      </c>
      <c r="Z117" s="4">
        <v>7576</v>
      </c>
      <c r="AA117" s="4">
        <f t="shared" si="25"/>
        <v>24381</v>
      </c>
      <c r="AB117" s="4">
        <v>13414</v>
      </c>
      <c r="AC117" s="4">
        <v>13269</v>
      </c>
      <c r="AD117" s="4">
        <f t="shared" si="26"/>
        <v>26683</v>
      </c>
      <c r="AE117" s="4">
        <v>13776</v>
      </c>
      <c r="AF117" s="4">
        <v>9572</v>
      </c>
      <c r="AG117" s="4">
        <f t="shared" si="27"/>
        <v>23348</v>
      </c>
      <c r="AH117" s="4">
        <v>21</v>
      </c>
      <c r="AI117" s="4">
        <v>13</v>
      </c>
      <c r="AJ117" s="4">
        <f t="shared" si="28"/>
        <v>34</v>
      </c>
      <c r="AK117" s="4">
        <v>20362</v>
      </c>
      <c r="AL117" s="4">
        <v>14865</v>
      </c>
      <c r="AM117" s="4">
        <f t="shared" si="29"/>
        <v>35227</v>
      </c>
      <c r="AN117" s="4">
        <v>13073</v>
      </c>
      <c r="AO117" s="4">
        <v>12960</v>
      </c>
      <c r="AP117" s="4">
        <f t="shared" si="30"/>
        <v>26033</v>
      </c>
      <c r="AQ117" s="4">
        <v>11866</v>
      </c>
      <c r="AR117" s="4">
        <v>9848</v>
      </c>
      <c r="AS117" s="4">
        <f t="shared" si="31"/>
        <v>21714</v>
      </c>
      <c r="AT117" s="4">
        <v>300</v>
      </c>
      <c r="AU117" s="4">
        <v>970</v>
      </c>
      <c r="AV117" s="4">
        <f t="shared" si="32"/>
        <v>1270</v>
      </c>
      <c r="AW117">
        <v>67504</v>
      </c>
      <c r="AX117">
        <v>16614</v>
      </c>
      <c r="AY117">
        <v>1270</v>
      </c>
      <c r="AZ117">
        <v>46480</v>
      </c>
      <c r="BA117">
        <v>13552</v>
      </c>
      <c r="BB117">
        <v>30166</v>
      </c>
      <c r="BC117">
        <f t="shared" si="33"/>
        <v>113984</v>
      </c>
      <c r="BD117">
        <v>95951</v>
      </c>
      <c r="BE117">
        <v>109572</v>
      </c>
      <c r="BF117">
        <v>1072</v>
      </c>
      <c r="BG117">
        <v>1.0133629185818893</v>
      </c>
      <c r="BH117">
        <f t="shared" si="34"/>
        <v>105294.22776004355</v>
      </c>
      <c r="BI117">
        <f t="shared" si="35"/>
        <v>98.222227388100322</v>
      </c>
      <c r="BJ117">
        <v>3.6360000000000001</v>
      </c>
      <c r="BK117">
        <v>31.7651</v>
      </c>
    </row>
    <row r="118" spans="1:63" ht="12.5" x14ac:dyDescent="0.25">
      <c r="A118" s="3" t="s">
        <v>45</v>
      </c>
      <c r="B118" s="3" t="s">
        <v>138</v>
      </c>
      <c r="C118" s="3" t="s">
        <v>138</v>
      </c>
      <c r="D118" s="4">
        <v>12</v>
      </c>
      <c r="E118" s="4">
        <v>11</v>
      </c>
      <c r="F118" s="4">
        <f t="shared" si="18"/>
        <v>23</v>
      </c>
      <c r="G118" s="4">
        <v>3252</v>
      </c>
      <c r="H118" s="4">
        <v>2735</v>
      </c>
      <c r="I118" s="4">
        <f t="shared" si="19"/>
        <v>5987</v>
      </c>
      <c r="J118" s="4">
        <v>7646</v>
      </c>
      <c r="K118" s="4">
        <v>5940</v>
      </c>
      <c r="L118" s="4">
        <f t="shared" si="20"/>
        <v>13586</v>
      </c>
      <c r="M118" s="4">
        <v>2056</v>
      </c>
      <c r="N118" s="4">
        <v>1998</v>
      </c>
      <c r="O118" s="4">
        <f t="shared" si="21"/>
        <v>4054</v>
      </c>
      <c r="P118" s="4">
        <v>1505</v>
      </c>
      <c r="Q118" s="4">
        <v>1416</v>
      </c>
      <c r="R118" s="4">
        <f t="shared" si="22"/>
        <v>2921</v>
      </c>
      <c r="S118" s="4">
        <v>7</v>
      </c>
      <c r="T118" s="4">
        <v>11</v>
      </c>
      <c r="U118" s="4">
        <f t="shared" si="23"/>
        <v>18</v>
      </c>
      <c r="V118" s="4">
        <v>11</v>
      </c>
      <c r="W118" s="4">
        <v>2619</v>
      </c>
      <c r="X118" s="4">
        <f t="shared" si="24"/>
        <v>2630</v>
      </c>
      <c r="Y118" s="4">
        <v>6936</v>
      </c>
      <c r="Z118" s="4">
        <v>5415</v>
      </c>
      <c r="AA118" s="4">
        <f t="shared" si="25"/>
        <v>12351</v>
      </c>
      <c r="AB118" s="4">
        <v>1849</v>
      </c>
      <c r="AC118" s="4">
        <v>1826</v>
      </c>
      <c r="AD118" s="4">
        <f t="shared" si="26"/>
        <v>3675</v>
      </c>
      <c r="AE118" s="4">
        <v>1408</v>
      </c>
      <c r="AF118" s="4">
        <v>1359</v>
      </c>
      <c r="AG118" s="4">
        <f t="shared" si="27"/>
        <v>2767</v>
      </c>
      <c r="AH118" s="4">
        <v>6</v>
      </c>
      <c r="AI118" s="4">
        <v>11</v>
      </c>
      <c r="AJ118" s="4">
        <f t="shared" si="28"/>
        <v>17</v>
      </c>
      <c r="AK118" s="4">
        <v>2936</v>
      </c>
      <c r="AL118" s="4">
        <v>2560</v>
      </c>
      <c r="AM118" s="4">
        <f t="shared" si="29"/>
        <v>5496</v>
      </c>
      <c r="AN118" s="4">
        <v>1755</v>
      </c>
      <c r="AO118" s="4">
        <v>1743</v>
      </c>
      <c r="AP118" s="4">
        <f t="shared" si="30"/>
        <v>3498</v>
      </c>
      <c r="AQ118" s="4">
        <v>1349</v>
      </c>
      <c r="AR118" s="4">
        <v>1311</v>
      </c>
      <c r="AS118" s="4">
        <f t="shared" si="31"/>
        <v>2660</v>
      </c>
      <c r="AT118" s="4">
        <v>77</v>
      </c>
      <c r="AU118" s="4">
        <v>402</v>
      </c>
      <c r="AV118" s="4">
        <f t="shared" si="32"/>
        <v>479</v>
      </c>
      <c r="AW118">
        <v>14471</v>
      </c>
      <c r="AX118">
        <v>3240</v>
      </c>
      <c r="AY118">
        <v>479</v>
      </c>
      <c r="AZ118">
        <v>12100</v>
      </c>
      <c r="BA118">
        <v>2009</v>
      </c>
      <c r="BB118">
        <v>5249</v>
      </c>
      <c r="BC118">
        <f t="shared" si="33"/>
        <v>26571</v>
      </c>
      <c r="BD118">
        <v>250548</v>
      </c>
      <c r="BE118">
        <v>326690</v>
      </c>
      <c r="BF118">
        <v>1204</v>
      </c>
      <c r="BG118">
        <v>1.0268913368884547</v>
      </c>
      <c r="BH118">
        <f t="shared" si="34"/>
        <v>301691.0112320584</v>
      </c>
      <c r="BI118">
        <f t="shared" si="35"/>
        <v>250.5739295947329</v>
      </c>
      <c r="BJ118">
        <v>0.22739999999999999</v>
      </c>
      <c r="BK118">
        <v>32.3249</v>
      </c>
    </row>
    <row r="119" spans="1:63" ht="12.5" x14ac:dyDescent="0.25">
      <c r="A119" s="3" t="s">
        <v>42</v>
      </c>
      <c r="B119" s="3" t="s">
        <v>139</v>
      </c>
      <c r="C119" s="3" t="s">
        <v>139</v>
      </c>
      <c r="D119" s="4">
        <v>15</v>
      </c>
      <c r="E119" s="4">
        <v>12</v>
      </c>
      <c r="F119" s="4">
        <f t="shared" si="18"/>
        <v>27</v>
      </c>
      <c r="G119" s="4">
        <v>11312</v>
      </c>
      <c r="H119" s="4">
        <v>8370</v>
      </c>
      <c r="I119" s="4">
        <f t="shared" si="19"/>
        <v>19682</v>
      </c>
      <c r="J119" s="4">
        <v>19387</v>
      </c>
      <c r="K119" s="4">
        <v>13274</v>
      </c>
      <c r="L119" s="4">
        <f t="shared" si="20"/>
        <v>32661</v>
      </c>
      <c r="M119" s="4">
        <v>5551</v>
      </c>
      <c r="N119" s="4">
        <v>4932</v>
      </c>
      <c r="O119" s="4">
        <f t="shared" si="21"/>
        <v>10483</v>
      </c>
      <c r="P119" s="4">
        <v>5413</v>
      </c>
      <c r="Q119" s="4">
        <v>4559</v>
      </c>
      <c r="R119" s="4">
        <f t="shared" si="22"/>
        <v>9972</v>
      </c>
      <c r="S119" s="4">
        <v>15</v>
      </c>
      <c r="T119" s="4">
        <v>11</v>
      </c>
      <c r="U119" s="4">
        <f t="shared" si="23"/>
        <v>26</v>
      </c>
      <c r="V119" s="4">
        <v>11</v>
      </c>
      <c r="W119" s="4">
        <v>9052</v>
      </c>
      <c r="X119" s="4">
        <f t="shared" si="24"/>
        <v>9063</v>
      </c>
      <c r="Y119" s="4">
        <v>18382</v>
      </c>
      <c r="Z119" s="4">
        <v>12301</v>
      </c>
      <c r="AA119" s="4">
        <f t="shared" si="25"/>
        <v>30683</v>
      </c>
      <c r="AB119" s="4">
        <v>5213</v>
      </c>
      <c r="AC119" s="4">
        <v>4644</v>
      </c>
      <c r="AD119" s="4">
        <f t="shared" si="26"/>
        <v>9857</v>
      </c>
      <c r="AE119" s="4">
        <v>4916</v>
      </c>
      <c r="AF119" s="4">
        <v>4223</v>
      </c>
      <c r="AG119" s="4">
        <f t="shared" si="27"/>
        <v>9139</v>
      </c>
      <c r="AH119" s="4">
        <v>15</v>
      </c>
      <c r="AI119" s="4">
        <v>11</v>
      </c>
      <c r="AJ119" s="4">
        <f t="shared" si="28"/>
        <v>26</v>
      </c>
      <c r="AK119" s="4">
        <v>10635</v>
      </c>
      <c r="AL119" s="4">
        <v>7038</v>
      </c>
      <c r="AM119" s="4">
        <f t="shared" si="29"/>
        <v>17673</v>
      </c>
      <c r="AN119" s="4">
        <v>5204</v>
      </c>
      <c r="AO119" s="4">
        <v>4665</v>
      </c>
      <c r="AP119" s="4">
        <f t="shared" si="30"/>
        <v>9869</v>
      </c>
      <c r="AQ119" s="4">
        <v>4922</v>
      </c>
      <c r="AR119" s="4">
        <v>4235</v>
      </c>
      <c r="AS119" s="4">
        <f t="shared" si="31"/>
        <v>9157</v>
      </c>
      <c r="AT119" s="4">
        <v>429</v>
      </c>
      <c r="AU119" s="4">
        <v>1012</v>
      </c>
      <c r="AV119" s="4">
        <f t="shared" si="32"/>
        <v>1441</v>
      </c>
      <c r="AW119">
        <v>41678</v>
      </c>
      <c r="AX119">
        <v>13009</v>
      </c>
      <c r="AY119">
        <v>1441</v>
      </c>
      <c r="AZ119">
        <v>31147</v>
      </c>
      <c r="BA119">
        <v>4944</v>
      </c>
      <c r="BB119">
        <v>17953</v>
      </c>
      <c r="BC119">
        <f t="shared" si="33"/>
        <v>72825</v>
      </c>
      <c r="BD119">
        <v>412804</v>
      </c>
      <c r="BE119">
        <v>522015</v>
      </c>
      <c r="BF119">
        <v>2711</v>
      </c>
      <c r="BG119">
        <v>1.0237499853816336</v>
      </c>
      <c r="BH119">
        <f t="shared" si="34"/>
        <v>486520.62597357784</v>
      </c>
      <c r="BI119">
        <f t="shared" si="35"/>
        <v>179.46168423960822</v>
      </c>
      <c r="BJ119">
        <v>0.44900000000000001</v>
      </c>
      <c r="BK119">
        <v>31.354199999999999</v>
      </c>
    </row>
    <row r="120" spans="1:63" ht="12.5" x14ac:dyDescent="0.25">
      <c r="A120" s="3" t="s">
        <v>42</v>
      </c>
      <c r="B120" s="3" t="s">
        <v>140</v>
      </c>
      <c r="C120" s="3" t="s">
        <v>140</v>
      </c>
      <c r="D120" s="4">
        <v>54</v>
      </c>
      <c r="E120" s="4">
        <v>40</v>
      </c>
      <c r="F120" s="4">
        <f t="shared" si="18"/>
        <v>94</v>
      </c>
      <c r="G120" s="4">
        <v>17074</v>
      </c>
      <c r="H120" s="4">
        <v>13330</v>
      </c>
      <c r="I120" s="4">
        <f t="shared" si="19"/>
        <v>30404</v>
      </c>
      <c r="J120" s="4">
        <v>29460</v>
      </c>
      <c r="K120" s="4">
        <v>17924</v>
      </c>
      <c r="L120" s="4">
        <f t="shared" si="20"/>
        <v>47384</v>
      </c>
      <c r="M120" s="4">
        <v>11246</v>
      </c>
      <c r="N120" s="4">
        <v>10704</v>
      </c>
      <c r="O120" s="4">
        <f t="shared" si="21"/>
        <v>21950</v>
      </c>
      <c r="P120" s="4">
        <v>10224</v>
      </c>
      <c r="Q120" s="4">
        <v>8865</v>
      </c>
      <c r="R120" s="4">
        <f t="shared" si="22"/>
        <v>19089</v>
      </c>
      <c r="S120" s="4">
        <v>37</v>
      </c>
      <c r="T120" s="4">
        <v>21</v>
      </c>
      <c r="U120" s="4">
        <f t="shared" si="23"/>
        <v>58</v>
      </c>
      <c r="V120" s="4">
        <v>21</v>
      </c>
      <c r="W120" s="4">
        <v>12766</v>
      </c>
      <c r="X120" s="4">
        <f t="shared" si="24"/>
        <v>12787</v>
      </c>
      <c r="Y120" s="4">
        <v>27539</v>
      </c>
      <c r="Z120" s="4">
        <v>16874</v>
      </c>
      <c r="AA120" s="4">
        <f t="shared" si="25"/>
        <v>44413</v>
      </c>
      <c r="AB120" s="4">
        <v>10495</v>
      </c>
      <c r="AC120" s="4">
        <v>9993</v>
      </c>
      <c r="AD120" s="4">
        <f t="shared" si="26"/>
        <v>20488</v>
      </c>
      <c r="AE120" s="4">
        <v>9809</v>
      </c>
      <c r="AF120" s="4">
        <v>8445</v>
      </c>
      <c r="AG120" s="4">
        <f t="shared" si="27"/>
        <v>18254</v>
      </c>
      <c r="AH120" s="4">
        <v>35</v>
      </c>
      <c r="AI120" s="4">
        <v>19</v>
      </c>
      <c r="AJ120" s="4">
        <f t="shared" si="28"/>
        <v>54</v>
      </c>
      <c r="AK120" s="4">
        <v>15943</v>
      </c>
      <c r="AL120" s="4">
        <v>12449</v>
      </c>
      <c r="AM120" s="4">
        <f t="shared" si="29"/>
        <v>28392</v>
      </c>
      <c r="AN120" s="4">
        <v>10305</v>
      </c>
      <c r="AO120" s="4">
        <v>9807</v>
      </c>
      <c r="AP120" s="4">
        <f t="shared" si="30"/>
        <v>20112</v>
      </c>
      <c r="AQ120" s="4">
        <v>9596</v>
      </c>
      <c r="AR120" s="4">
        <v>8282</v>
      </c>
      <c r="AS120" s="4">
        <f t="shared" si="31"/>
        <v>17878</v>
      </c>
      <c r="AT120" s="4">
        <v>593</v>
      </c>
      <c r="AU120" s="4">
        <v>2443</v>
      </c>
      <c r="AV120" s="4">
        <f t="shared" si="32"/>
        <v>3036</v>
      </c>
      <c r="AW120">
        <v>68058</v>
      </c>
      <c r="AX120">
        <v>14838</v>
      </c>
      <c r="AY120">
        <v>3036</v>
      </c>
      <c r="AZ120">
        <v>50863</v>
      </c>
      <c r="BA120">
        <v>10744</v>
      </c>
      <c r="BB120">
        <v>25582</v>
      </c>
      <c r="BC120">
        <f t="shared" si="33"/>
        <v>118921</v>
      </c>
      <c r="BD120">
        <v>596804</v>
      </c>
      <c r="BE120">
        <v>929224</v>
      </c>
      <c r="BF120">
        <v>1831</v>
      </c>
      <c r="BG120">
        <v>1.0452709224985839</v>
      </c>
      <c r="BH120">
        <f t="shared" si="34"/>
        <v>813642.84620920604</v>
      </c>
      <c r="BI120">
        <f t="shared" si="35"/>
        <v>444.37075161616934</v>
      </c>
      <c r="BJ120">
        <v>0.28349999999999997</v>
      </c>
      <c r="BK120" s="18" t="s">
        <v>253</v>
      </c>
    </row>
    <row r="121" spans="1:63" ht="12.5" x14ac:dyDescent="0.25">
      <c r="A121" s="3" t="s">
        <v>17</v>
      </c>
      <c r="B121" s="3" t="s">
        <v>141</v>
      </c>
      <c r="C121" s="3" t="s">
        <v>141</v>
      </c>
      <c r="D121" s="4">
        <v>26</v>
      </c>
      <c r="E121" s="4">
        <v>9</v>
      </c>
      <c r="F121" s="4">
        <f t="shared" si="18"/>
        <v>35</v>
      </c>
      <c r="G121" s="4">
        <v>3504</v>
      </c>
      <c r="H121" s="4">
        <v>1752</v>
      </c>
      <c r="I121" s="4">
        <f t="shared" si="19"/>
        <v>5256</v>
      </c>
      <c r="J121" s="4">
        <v>6581</v>
      </c>
      <c r="K121" s="4">
        <v>1884</v>
      </c>
      <c r="L121" s="4">
        <f t="shared" si="20"/>
        <v>8465</v>
      </c>
      <c r="M121" s="4">
        <v>13741</v>
      </c>
      <c r="N121" s="4">
        <v>11422</v>
      </c>
      <c r="O121" s="4">
        <f t="shared" si="21"/>
        <v>25163</v>
      </c>
      <c r="P121" s="4">
        <v>3497</v>
      </c>
      <c r="Q121" s="4">
        <v>2611</v>
      </c>
      <c r="R121" s="4">
        <f t="shared" si="22"/>
        <v>6108</v>
      </c>
      <c r="S121" s="4">
        <v>26</v>
      </c>
      <c r="T121" s="4">
        <v>9</v>
      </c>
      <c r="U121" s="4">
        <f t="shared" si="23"/>
        <v>35</v>
      </c>
      <c r="V121" s="4">
        <v>9</v>
      </c>
      <c r="W121" s="4">
        <v>1737</v>
      </c>
      <c r="X121" s="4">
        <f t="shared" si="24"/>
        <v>1746</v>
      </c>
      <c r="Y121" s="4">
        <v>6417</v>
      </c>
      <c r="Z121" s="4">
        <v>1826</v>
      </c>
      <c r="AA121" s="4">
        <f t="shared" si="25"/>
        <v>8243</v>
      </c>
      <c r="AB121" s="4">
        <v>13703</v>
      </c>
      <c r="AC121" s="4">
        <v>11390</v>
      </c>
      <c r="AD121" s="4">
        <f t="shared" si="26"/>
        <v>25093</v>
      </c>
      <c r="AE121" s="4">
        <v>3494</v>
      </c>
      <c r="AF121" s="4">
        <v>2597</v>
      </c>
      <c r="AG121" s="4">
        <f t="shared" si="27"/>
        <v>6091</v>
      </c>
      <c r="AH121" s="4">
        <v>24</v>
      </c>
      <c r="AI121" s="4">
        <v>8</v>
      </c>
      <c r="AJ121" s="4">
        <f t="shared" si="28"/>
        <v>32</v>
      </c>
      <c r="AK121" s="4">
        <v>3367</v>
      </c>
      <c r="AL121" s="4">
        <v>1681</v>
      </c>
      <c r="AM121" s="4">
        <f t="shared" si="29"/>
        <v>5048</v>
      </c>
      <c r="AN121" s="4">
        <v>13428</v>
      </c>
      <c r="AO121" s="4">
        <v>11139</v>
      </c>
      <c r="AP121" s="4">
        <f t="shared" si="30"/>
        <v>24567</v>
      </c>
      <c r="AQ121" s="4">
        <v>3422</v>
      </c>
      <c r="AR121" s="4">
        <v>2549</v>
      </c>
      <c r="AS121" s="4">
        <f t="shared" si="31"/>
        <v>5971</v>
      </c>
      <c r="AT121" s="4">
        <v>218</v>
      </c>
      <c r="AU121" s="4">
        <v>658</v>
      </c>
      <c r="AV121" s="4">
        <f t="shared" si="32"/>
        <v>876</v>
      </c>
      <c r="AW121">
        <v>27349</v>
      </c>
      <c r="AX121">
        <v>10013</v>
      </c>
      <c r="AY121">
        <v>876</v>
      </c>
      <c r="AZ121">
        <v>17678</v>
      </c>
      <c r="BA121">
        <v>11431</v>
      </c>
      <c r="BB121">
        <v>21444</v>
      </c>
      <c r="BC121">
        <f t="shared" si="33"/>
        <v>45027</v>
      </c>
      <c r="BD121">
        <v>68409</v>
      </c>
      <c r="BE121">
        <v>136785</v>
      </c>
      <c r="BF121">
        <v>1561</v>
      </c>
      <c r="BG121">
        <v>1.0717476089470788</v>
      </c>
      <c r="BH121">
        <f t="shared" si="34"/>
        <v>111111.98465540461</v>
      </c>
      <c r="BI121">
        <f t="shared" si="35"/>
        <v>71.18000298232198</v>
      </c>
      <c r="BJ121">
        <v>2.0910000000000002</v>
      </c>
      <c r="BK121">
        <v>34.597099999999998</v>
      </c>
    </row>
    <row r="122" spans="1:63" ht="12.5" x14ac:dyDescent="0.25">
      <c r="A122" s="3" t="s">
        <v>17</v>
      </c>
      <c r="B122" s="3" t="s">
        <v>142</v>
      </c>
      <c r="C122" s="3" t="s">
        <v>142</v>
      </c>
      <c r="D122" s="4">
        <v>47</v>
      </c>
      <c r="E122" s="4">
        <v>73</v>
      </c>
      <c r="F122" s="4">
        <f t="shared" si="18"/>
        <v>120</v>
      </c>
      <c r="G122" s="4">
        <v>5823</v>
      </c>
      <c r="H122" s="4">
        <v>4088</v>
      </c>
      <c r="I122" s="4">
        <f t="shared" si="19"/>
        <v>9911</v>
      </c>
      <c r="J122" s="4">
        <v>10799</v>
      </c>
      <c r="K122" s="4">
        <v>8246</v>
      </c>
      <c r="L122" s="4">
        <f t="shared" si="20"/>
        <v>19045</v>
      </c>
      <c r="M122" s="4">
        <v>14145</v>
      </c>
      <c r="N122" s="4">
        <v>13535</v>
      </c>
      <c r="O122" s="4">
        <f t="shared" si="21"/>
        <v>27680</v>
      </c>
      <c r="P122" s="4">
        <v>4774</v>
      </c>
      <c r="Q122" s="4">
        <v>4045</v>
      </c>
      <c r="R122" s="4">
        <f t="shared" si="22"/>
        <v>8819</v>
      </c>
      <c r="S122" s="4">
        <v>8</v>
      </c>
      <c r="T122" s="4">
        <v>19</v>
      </c>
      <c r="U122" s="4">
        <f t="shared" si="23"/>
        <v>27</v>
      </c>
      <c r="V122" s="4">
        <v>19</v>
      </c>
      <c r="W122" s="4">
        <v>3830</v>
      </c>
      <c r="X122" s="4">
        <f t="shared" si="24"/>
        <v>3849</v>
      </c>
      <c r="Y122" s="4">
        <v>8597</v>
      </c>
      <c r="Z122" s="4">
        <v>7123</v>
      </c>
      <c r="AA122" s="4">
        <f t="shared" si="25"/>
        <v>15720</v>
      </c>
      <c r="AB122" s="4">
        <v>13187</v>
      </c>
      <c r="AC122" s="4">
        <v>12551</v>
      </c>
      <c r="AD122" s="4">
        <f t="shared" si="26"/>
        <v>25738</v>
      </c>
      <c r="AE122" s="4">
        <v>4599</v>
      </c>
      <c r="AF122" s="4">
        <v>3910</v>
      </c>
      <c r="AG122" s="4">
        <f t="shared" si="27"/>
        <v>8509</v>
      </c>
      <c r="AH122" s="4">
        <v>7</v>
      </c>
      <c r="AI122" s="4">
        <v>20</v>
      </c>
      <c r="AJ122" s="4">
        <f t="shared" si="28"/>
        <v>27</v>
      </c>
      <c r="AK122" s="4">
        <v>5341</v>
      </c>
      <c r="AL122" s="4">
        <v>3790</v>
      </c>
      <c r="AM122" s="4">
        <f t="shared" si="29"/>
        <v>9131</v>
      </c>
      <c r="AN122" s="4">
        <v>12960</v>
      </c>
      <c r="AO122" s="4">
        <v>12319</v>
      </c>
      <c r="AP122" s="4">
        <f t="shared" si="30"/>
        <v>25279</v>
      </c>
      <c r="AQ122" s="4">
        <v>4553</v>
      </c>
      <c r="AR122" s="4">
        <v>3842</v>
      </c>
      <c r="AS122" s="4">
        <f t="shared" si="31"/>
        <v>8395</v>
      </c>
      <c r="AT122" s="4">
        <v>325</v>
      </c>
      <c r="AU122" s="4">
        <v>624</v>
      </c>
      <c r="AV122" s="4">
        <f t="shared" si="32"/>
        <v>949</v>
      </c>
      <c r="AW122">
        <v>35588</v>
      </c>
      <c r="AX122">
        <v>13305</v>
      </c>
      <c r="AY122">
        <v>949</v>
      </c>
      <c r="AZ122">
        <v>29987</v>
      </c>
      <c r="BA122">
        <v>13608</v>
      </c>
      <c r="BB122">
        <v>26913</v>
      </c>
      <c r="BC122">
        <f t="shared" si="33"/>
        <v>65575</v>
      </c>
      <c r="BD122">
        <v>88281</v>
      </c>
      <c r="BE122">
        <v>111681</v>
      </c>
      <c r="BF122">
        <v>2641</v>
      </c>
      <c r="BG122">
        <v>1.0237907585878305</v>
      </c>
      <c r="BH122">
        <f t="shared" si="34"/>
        <v>104074.82252985566</v>
      </c>
      <c r="BI122">
        <f t="shared" si="35"/>
        <v>39.407354233190333</v>
      </c>
      <c r="BJ122">
        <v>1.7013</v>
      </c>
      <c r="BK122">
        <v>34.597099999999998</v>
      </c>
    </row>
    <row r="123" spans="1:63" ht="12.5" x14ac:dyDescent="0.25">
      <c r="A123" s="3" t="s">
        <v>42</v>
      </c>
      <c r="B123" s="3" t="s">
        <v>143</v>
      </c>
      <c r="C123" s="3" t="s">
        <v>143</v>
      </c>
      <c r="D123" s="4">
        <v>3</v>
      </c>
      <c r="E123" s="4">
        <v>3</v>
      </c>
      <c r="F123" s="4">
        <f t="shared" si="18"/>
        <v>6</v>
      </c>
      <c r="G123" s="4">
        <v>7755</v>
      </c>
      <c r="H123" s="4">
        <v>6197</v>
      </c>
      <c r="I123" s="4">
        <f t="shared" si="19"/>
        <v>13952</v>
      </c>
      <c r="J123" s="4">
        <v>11730</v>
      </c>
      <c r="K123" s="4">
        <v>9553</v>
      </c>
      <c r="L123" s="4">
        <f t="shared" si="20"/>
        <v>21283</v>
      </c>
      <c r="M123" s="4">
        <v>4633</v>
      </c>
      <c r="N123" s="4">
        <v>4554</v>
      </c>
      <c r="O123" s="4">
        <f t="shared" si="21"/>
        <v>9187</v>
      </c>
      <c r="P123" s="4">
        <v>4557</v>
      </c>
      <c r="Q123" s="4">
        <v>4209</v>
      </c>
      <c r="R123" s="4">
        <f t="shared" si="22"/>
        <v>8766</v>
      </c>
      <c r="S123" s="4">
        <v>2</v>
      </c>
      <c r="T123" s="4">
        <v>2</v>
      </c>
      <c r="U123" s="4">
        <f t="shared" si="23"/>
        <v>4</v>
      </c>
      <c r="V123" s="4">
        <v>2</v>
      </c>
      <c r="W123" s="4">
        <v>5962</v>
      </c>
      <c r="X123" s="4">
        <f t="shared" si="24"/>
        <v>5964</v>
      </c>
      <c r="Y123" s="4">
        <v>10169</v>
      </c>
      <c r="Z123" s="4">
        <v>7886</v>
      </c>
      <c r="AA123" s="4">
        <f t="shared" si="25"/>
        <v>18055</v>
      </c>
      <c r="AB123" s="4">
        <v>4104</v>
      </c>
      <c r="AC123" s="4">
        <v>4066</v>
      </c>
      <c r="AD123" s="4">
        <f t="shared" si="26"/>
        <v>8170</v>
      </c>
      <c r="AE123" s="4">
        <v>4305</v>
      </c>
      <c r="AF123" s="4">
        <v>3986</v>
      </c>
      <c r="AG123" s="4">
        <f t="shared" si="27"/>
        <v>8291</v>
      </c>
      <c r="AH123" s="4">
        <v>2</v>
      </c>
      <c r="AI123" s="4">
        <v>2</v>
      </c>
      <c r="AJ123" s="4">
        <f t="shared" si="28"/>
        <v>4</v>
      </c>
      <c r="AK123" s="4">
        <v>6962</v>
      </c>
      <c r="AL123" s="4">
        <v>5733</v>
      </c>
      <c r="AM123" s="4">
        <f t="shared" si="29"/>
        <v>12695</v>
      </c>
      <c r="AN123" s="4">
        <v>4026</v>
      </c>
      <c r="AO123" s="4">
        <v>3891</v>
      </c>
      <c r="AP123" s="4">
        <f t="shared" si="30"/>
        <v>7917</v>
      </c>
      <c r="AQ123" s="4">
        <v>4146</v>
      </c>
      <c r="AR123" s="4">
        <v>3853</v>
      </c>
      <c r="AS123" s="4">
        <f t="shared" si="31"/>
        <v>7999</v>
      </c>
      <c r="AT123" s="4">
        <v>252</v>
      </c>
      <c r="AU123" s="4">
        <v>764</v>
      </c>
      <c r="AV123" s="4">
        <f t="shared" si="32"/>
        <v>1016</v>
      </c>
      <c r="AW123">
        <v>28678</v>
      </c>
      <c r="AX123">
        <v>6849</v>
      </c>
      <c r="AY123">
        <v>1016</v>
      </c>
      <c r="AZ123">
        <v>24516</v>
      </c>
      <c r="BA123">
        <v>4557</v>
      </c>
      <c r="BB123">
        <v>11406</v>
      </c>
      <c r="BC123">
        <f t="shared" si="33"/>
        <v>53194</v>
      </c>
      <c r="BD123">
        <v>197373</v>
      </c>
      <c r="BE123">
        <v>251398</v>
      </c>
      <c r="BF123">
        <v>3475</v>
      </c>
      <c r="BG123">
        <v>1.0244892545038831</v>
      </c>
      <c r="BH123">
        <f t="shared" si="34"/>
        <v>233797.35603930365</v>
      </c>
      <c r="BI123">
        <f t="shared" si="35"/>
        <v>67.279814687569399</v>
      </c>
      <c r="BJ123">
        <v>1.2231000000000001</v>
      </c>
      <c r="BK123">
        <v>32.0837</v>
      </c>
    </row>
    <row r="124" spans="1:63" ht="12.5" x14ac:dyDescent="0.25">
      <c r="A124" s="3" t="s">
        <v>42</v>
      </c>
      <c r="B124" s="3" t="s">
        <v>144</v>
      </c>
      <c r="C124" s="3" t="s">
        <v>144</v>
      </c>
      <c r="D124" s="4">
        <v>58</v>
      </c>
      <c r="E124" s="4">
        <v>34</v>
      </c>
      <c r="F124" s="4">
        <f t="shared" si="18"/>
        <v>92</v>
      </c>
      <c r="G124" s="4">
        <v>10300</v>
      </c>
      <c r="H124" s="4">
        <v>7464</v>
      </c>
      <c r="I124" s="4">
        <f t="shared" si="19"/>
        <v>17764</v>
      </c>
      <c r="J124" s="4">
        <v>13037</v>
      </c>
      <c r="K124" s="4">
        <v>9234</v>
      </c>
      <c r="L124" s="4">
        <f t="shared" si="20"/>
        <v>22271</v>
      </c>
      <c r="M124" s="4">
        <v>8218</v>
      </c>
      <c r="N124" s="4">
        <v>8088</v>
      </c>
      <c r="O124" s="4">
        <f t="shared" si="21"/>
        <v>16306</v>
      </c>
      <c r="P124" s="4">
        <v>6829</v>
      </c>
      <c r="Q124" s="4">
        <v>5788</v>
      </c>
      <c r="R124" s="4">
        <f t="shared" si="22"/>
        <v>12617</v>
      </c>
      <c r="S124" s="4">
        <v>30</v>
      </c>
      <c r="T124" s="4">
        <v>9</v>
      </c>
      <c r="U124" s="4">
        <f t="shared" si="23"/>
        <v>39</v>
      </c>
      <c r="V124" s="4">
        <v>9</v>
      </c>
      <c r="W124" s="4">
        <v>6906</v>
      </c>
      <c r="X124" s="4">
        <f t="shared" si="24"/>
        <v>6915</v>
      </c>
      <c r="Y124" s="4">
        <v>11770</v>
      </c>
      <c r="Z124" s="4">
        <v>7957</v>
      </c>
      <c r="AA124" s="4">
        <f t="shared" si="25"/>
        <v>19727</v>
      </c>
      <c r="AB124" s="4">
        <v>7370</v>
      </c>
      <c r="AC124" s="4">
        <v>7213</v>
      </c>
      <c r="AD124" s="4">
        <f t="shared" si="26"/>
        <v>14583</v>
      </c>
      <c r="AE124" s="4">
        <v>6213</v>
      </c>
      <c r="AF124" s="4">
        <v>5395</v>
      </c>
      <c r="AG124" s="4">
        <f t="shared" si="27"/>
        <v>11608</v>
      </c>
      <c r="AH124" s="4">
        <v>48</v>
      </c>
      <c r="AI124" s="4">
        <v>9</v>
      </c>
      <c r="AJ124" s="4">
        <f t="shared" si="28"/>
        <v>57</v>
      </c>
      <c r="AK124" s="4">
        <v>9813</v>
      </c>
      <c r="AL124" s="4">
        <v>7154</v>
      </c>
      <c r="AM124" s="4">
        <f t="shared" si="29"/>
        <v>16967</v>
      </c>
      <c r="AN124" s="4">
        <v>7495</v>
      </c>
      <c r="AO124" s="4">
        <v>7439</v>
      </c>
      <c r="AP124" s="4">
        <f t="shared" si="30"/>
        <v>14934</v>
      </c>
      <c r="AQ124" s="4">
        <v>6467</v>
      </c>
      <c r="AR124" s="4">
        <v>5481</v>
      </c>
      <c r="AS124" s="4">
        <f t="shared" si="31"/>
        <v>11948</v>
      </c>
      <c r="AT124" s="4">
        <v>354</v>
      </c>
      <c r="AU124" s="4">
        <v>1170</v>
      </c>
      <c r="AV124" s="4">
        <f t="shared" si="32"/>
        <v>1524</v>
      </c>
      <c r="AW124">
        <v>38442</v>
      </c>
      <c r="AX124">
        <v>16990</v>
      </c>
      <c r="AY124">
        <v>1524</v>
      </c>
      <c r="AZ124">
        <v>30608</v>
      </c>
      <c r="BA124">
        <v>8122</v>
      </c>
      <c r="BB124">
        <v>25112</v>
      </c>
      <c r="BC124">
        <f t="shared" si="33"/>
        <v>69050</v>
      </c>
      <c r="BD124">
        <v>181795</v>
      </c>
      <c r="BE124">
        <v>226074</v>
      </c>
      <c r="BF124">
        <v>3314</v>
      </c>
      <c r="BG124">
        <v>1.0220375881011248</v>
      </c>
      <c r="BH124">
        <f t="shared" si="34"/>
        <v>211762.96702821218</v>
      </c>
      <c r="BI124">
        <f t="shared" si="35"/>
        <v>63.899507250516649</v>
      </c>
      <c r="BJ124">
        <v>1.349</v>
      </c>
      <c r="BK124">
        <v>32.4467</v>
      </c>
    </row>
    <row r="125" spans="1:63" ht="12.5" x14ac:dyDescent="0.25">
      <c r="A125" s="3" t="s">
        <v>38</v>
      </c>
      <c r="B125" s="3" t="s">
        <v>145</v>
      </c>
      <c r="C125" s="3" t="s">
        <v>145</v>
      </c>
      <c r="D125" s="4">
        <v>28</v>
      </c>
      <c r="E125" s="4">
        <v>16</v>
      </c>
      <c r="F125" s="4">
        <f t="shared" si="18"/>
        <v>44</v>
      </c>
      <c r="G125" s="4">
        <v>20574</v>
      </c>
      <c r="H125" s="4">
        <v>12639</v>
      </c>
      <c r="I125" s="4">
        <f t="shared" si="19"/>
        <v>33213</v>
      </c>
      <c r="J125" s="4">
        <v>36963</v>
      </c>
      <c r="K125" s="4">
        <v>19931</v>
      </c>
      <c r="L125" s="4">
        <f t="shared" si="20"/>
        <v>56894</v>
      </c>
      <c r="M125" s="4">
        <v>21691</v>
      </c>
      <c r="N125" s="4">
        <v>19666</v>
      </c>
      <c r="O125" s="4">
        <f t="shared" si="21"/>
        <v>41357</v>
      </c>
      <c r="P125" s="4">
        <v>14135</v>
      </c>
      <c r="Q125" s="4">
        <v>11191</v>
      </c>
      <c r="R125" s="4">
        <f t="shared" si="22"/>
        <v>25326</v>
      </c>
      <c r="S125" s="4">
        <v>28</v>
      </c>
      <c r="T125" s="4">
        <v>13</v>
      </c>
      <c r="U125" s="4">
        <f t="shared" si="23"/>
        <v>41</v>
      </c>
      <c r="V125" s="4">
        <v>13</v>
      </c>
      <c r="W125" s="4">
        <v>12194</v>
      </c>
      <c r="X125" s="4">
        <f t="shared" si="24"/>
        <v>12207</v>
      </c>
      <c r="Y125" s="4">
        <v>36024</v>
      </c>
      <c r="Z125" s="4">
        <v>19350</v>
      </c>
      <c r="AA125" s="4">
        <f t="shared" si="25"/>
        <v>55374</v>
      </c>
      <c r="AB125" s="4">
        <v>20789</v>
      </c>
      <c r="AC125" s="4">
        <v>18846</v>
      </c>
      <c r="AD125" s="4">
        <f t="shared" si="26"/>
        <v>39635</v>
      </c>
      <c r="AE125" s="4">
        <v>13687</v>
      </c>
      <c r="AF125" s="4">
        <v>10806</v>
      </c>
      <c r="AG125" s="4">
        <f t="shared" si="27"/>
        <v>24493</v>
      </c>
      <c r="AH125" s="4">
        <v>28</v>
      </c>
      <c r="AI125" s="4">
        <v>13</v>
      </c>
      <c r="AJ125" s="4">
        <f t="shared" si="28"/>
        <v>41</v>
      </c>
      <c r="AK125" s="4">
        <v>20487</v>
      </c>
      <c r="AL125" s="4">
        <v>12378</v>
      </c>
      <c r="AM125" s="4">
        <f t="shared" si="29"/>
        <v>32865</v>
      </c>
      <c r="AN125" s="4">
        <v>21209</v>
      </c>
      <c r="AO125" s="4">
        <v>19049</v>
      </c>
      <c r="AP125" s="4">
        <f t="shared" si="30"/>
        <v>40258</v>
      </c>
      <c r="AQ125" s="4">
        <v>13922</v>
      </c>
      <c r="AR125" s="4">
        <v>10978</v>
      </c>
      <c r="AS125" s="4">
        <f t="shared" si="31"/>
        <v>24900</v>
      </c>
      <c r="AT125" s="4">
        <v>1828</v>
      </c>
      <c r="AU125" s="4">
        <v>3131</v>
      </c>
      <c r="AV125" s="4">
        <f t="shared" si="32"/>
        <v>4959</v>
      </c>
      <c r="AW125">
        <v>93391</v>
      </c>
      <c r="AX125">
        <v>23142</v>
      </c>
      <c r="AY125">
        <v>4959</v>
      </c>
      <c r="AZ125">
        <v>63443</v>
      </c>
      <c r="BA125">
        <v>19682</v>
      </c>
      <c r="BB125">
        <v>42824</v>
      </c>
      <c r="BC125">
        <f t="shared" si="33"/>
        <v>156834</v>
      </c>
      <c r="BD125">
        <v>215443</v>
      </c>
      <c r="BE125">
        <v>266716</v>
      </c>
      <c r="BF125">
        <v>587</v>
      </c>
      <c r="BG125">
        <v>1.021578320971906</v>
      </c>
      <c r="BH125">
        <f t="shared" si="34"/>
        <v>250169.32968907783</v>
      </c>
      <c r="BI125">
        <f t="shared" si="35"/>
        <v>426.18284444476632</v>
      </c>
      <c r="BJ125">
        <v>0.34260000000000002</v>
      </c>
      <c r="BK125">
        <v>33.841099999999997</v>
      </c>
    </row>
    <row r="126" spans="1:63" ht="12.5" x14ac:dyDescent="0.25">
      <c r="A126" s="3" t="s">
        <v>36</v>
      </c>
      <c r="B126" s="3" t="s">
        <v>146</v>
      </c>
      <c r="C126" s="3" t="s">
        <v>146</v>
      </c>
      <c r="D126" s="4">
        <v>4</v>
      </c>
      <c r="E126" s="4">
        <v>1</v>
      </c>
      <c r="F126" s="4">
        <f t="shared" si="18"/>
        <v>5</v>
      </c>
      <c r="G126" s="4">
        <v>5524</v>
      </c>
      <c r="H126" s="4">
        <v>3311</v>
      </c>
      <c r="I126" s="4">
        <f t="shared" si="19"/>
        <v>8835</v>
      </c>
      <c r="J126" s="4">
        <v>10890</v>
      </c>
      <c r="K126" s="4">
        <v>5971</v>
      </c>
      <c r="L126" s="4">
        <f t="shared" si="20"/>
        <v>16861</v>
      </c>
      <c r="M126" s="4">
        <v>5389</v>
      </c>
      <c r="N126" s="4">
        <v>4578</v>
      </c>
      <c r="O126" s="4">
        <f t="shared" si="21"/>
        <v>9967</v>
      </c>
      <c r="P126" s="4">
        <v>2710</v>
      </c>
      <c r="Q126" s="4">
        <v>2241</v>
      </c>
      <c r="R126" s="4">
        <f t="shared" si="22"/>
        <v>4951</v>
      </c>
      <c r="S126" s="4">
        <v>3</v>
      </c>
      <c r="T126" s="4">
        <v>0</v>
      </c>
      <c r="U126" s="4">
        <f t="shared" si="23"/>
        <v>3</v>
      </c>
      <c r="V126" s="4">
        <v>0</v>
      </c>
      <c r="W126" s="4">
        <v>3211</v>
      </c>
      <c r="X126" s="4">
        <f t="shared" si="24"/>
        <v>3211</v>
      </c>
      <c r="Y126" s="4">
        <v>10251</v>
      </c>
      <c r="Z126" s="4">
        <v>5775</v>
      </c>
      <c r="AA126" s="4">
        <f t="shared" si="25"/>
        <v>16026</v>
      </c>
      <c r="AB126" s="4">
        <v>5252</v>
      </c>
      <c r="AC126" s="4">
        <v>4485</v>
      </c>
      <c r="AD126" s="4">
        <f t="shared" si="26"/>
        <v>9737</v>
      </c>
      <c r="AE126" s="4">
        <v>2662</v>
      </c>
      <c r="AF126" s="4">
        <v>2187</v>
      </c>
      <c r="AG126" s="4">
        <f t="shared" si="27"/>
        <v>4849</v>
      </c>
      <c r="AH126" s="4">
        <v>3</v>
      </c>
      <c r="AI126" s="4">
        <v>0</v>
      </c>
      <c r="AJ126" s="4">
        <f t="shared" si="28"/>
        <v>3</v>
      </c>
      <c r="AK126" s="4">
        <v>5250</v>
      </c>
      <c r="AL126" s="4">
        <v>3153</v>
      </c>
      <c r="AM126" s="4">
        <f t="shared" si="29"/>
        <v>8403</v>
      </c>
      <c r="AN126" s="4">
        <v>5150</v>
      </c>
      <c r="AO126" s="4">
        <v>4424</v>
      </c>
      <c r="AP126" s="4">
        <f t="shared" si="30"/>
        <v>9574</v>
      </c>
      <c r="AQ126" s="4">
        <v>2568</v>
      </c>
      <c r="AR126" s="4">
        <v>2128</v>
      </c>
      <c r="AS126" s="4">
        <f t="shared" si="31"/>
        <v>4696</v>
      </c>
      <c r="AT126" s="4">
        <v>449</v>
      </c>
      <c r="AU126" s="4">
        <v>1032</v>
      </c>
      <c r="AV126" s="4">
        <f t="shared" si="32"/>
        <v>1481</v>
      </c>
      <c r="AW126">
        <v>24517</v>
      </c>
      <c r="AX126">
        <v>3774</v>
      </c>
      <c r="AY126">
        <v>1481</v>
      </c>
      <c r="AZ126">
        <v>16102</v>
      </c>
      <c r="BA126">
        <v>4579</v>
      </c>
      <c r="BB126">
        <v>8353</v>
      </c>
      <c r="BC126">
        <f t="shared" si="33"/>
        <v>40619</v>
      </c>
      <c r="BD126">
        <v>204281</v>
      </c>
      <c r="BE126">
        <v>257346</v>
      </c>
      <c r="BF126">
        <v>298</v>
      </c>
      <c r="BG126">
        <v>1.0233611946404533</v>
      </c>
      <c r="BH126">
        <f t="shared" si="34"/>
        <v>240121.2459329367</v>
      </c>
      <c r="BI126">
        <f t="shared" si="35"/>
        <v>805.77599306354591</v>
      </c>
      <c r="BJ126">
        <v>0.90539999999999998</v>
      </c>
      <c r="BK126">
        <v>34.375399999999999</v>
      </c>
    </row>
    <row r="127" spans="1:63" ht="12.5" x14ac:dyDescent="0.25">
      <c r="A127" s="3" t="s">
        <v>38</v>
      </c>
      <c r="B127" s="3" t="s">
        <v>147</v>
      </c>
      <c r="C127" s="3" t="s">
        <v>147</v>
      </c>
      <c r="D127" s="4">
        <v>29</v>
      </c>
      <c r="E127" s="4">
        <v>27</v>
      </c>
      <c r="F127" s="4">
        <f t="shared" si="18"/>
        <v>56</v>
      </c>
      <c r="G127" s="4">
        <v>12745</v>
      </c>
      <c r="H127" s="4">
        <v>7807</v>
      </c>
      <c r="I127" s="4">
        <f t="shared" si="19"/>
        <v>20552</v>
      </c>
      <c r="J127" s="4">
        <v>23525</v>
      </c>
      <c r="K127" s="4">
        <v>10523</v>
      </c>
      <c r="L127" s="4">
        <f t="shared" si="20"/>
        <v>34048</v>
      </c>
      <c r="M127" s="4">
        <v>18841</v>
      </c>
      <c r="N127" s="4">
        <v>16925</v>
      </c>
      <c r="O127" s="4">
        <f t="shared" si="21"/>
        <v>35766</v>
      </c>
      <c r="P127" s="4">
        <v>13122</v>
      </c>
      <c r="Q127" s="4">
        <v>10517</v>
      </c>
      <c r="R127" s="4">
        <f t="shared" si="22"/>
        <v>23639</v>
      </c>
      <c r="S127" s="4">
        <v>29</v>
      </c>
      <c r="T127" s="4">
        <v>27</v>
      </c>
      <c r="U127" s="4">
        <f t="shared" si="23"/>
        <v>56</v>
      </c>
      <c r="V127" s="4">
        <v>27</v>
      </c>
      <c r="W127" s="4">
        <v>7735</v>
      </c>
      <c r="X127" s="4">
        <f t="shared" si="24"/>
        <v>7762</v>
      </c>
      <c r="Y127" s="4">
        <v>23282</v>
      </c>
      <c r="Z127" s="4">
        <v>10345</v>
      </c>
      <c r="AA127" s="4">
        <f t="shared" si="25"/>
        <v>33627</v>
      </c>
      <c r="AB127" s="4">
        <v>18600</v>
      </c>
      <c r="AC127" s="4">
        <v>16712</v>
      </c>
      <c r="AD127" s="4">
        <f t="shared" si="26"/>
        <v>35312</v>
      </c>
      <c r="AE127" s="4">
        <v>13029</v>
      </c>
      <c r="AF127" s="4">
        <v>10337</v>
      </c>
      <c r="AG127" s="4">
        <f t="shared" si="27"/>
        <v>23366</v>
      </c>
      <c r="AH127" s="4">
        <v>25</v>
      </c>
      <c r="AI127" s="4">
        <v>27</v>
      </c>
      <c r="AJ127" s="4">
        <f t="shared" si="28"/>
        <v>52</v>
      </c>
      <c r="AK127" s="4">
        <v>12534</v>
      </c>
      <c r="AL127" s="4">
        <v>7611</v>
      </c>
      <c r="AM127" s="4">
        <f t="shared" si="29"/>
        <v>20145</v>
      </c>
      <c r="AN127" s="4">
        <v>18462</v>
      </c>
      <c r="AO127" s="4">
        <v>16566</v>
      </c>
      <c r="AP127" s="4">
        <f t="shared" si="30"/>
        <v>35028</v>
      </c>
      <c r="AQ127" s="4">
        <v>12832</v>
      </c>
      <c r="AR127" s="4">
        <v>10210</v>
      </c>
      <c r="AS127" s="4">
        <f t="shared" si="31"/>
        <v>23042</v>
      </c>
      <c r="AT127" s="4">
        <v>893</v>
      </c>
      <c r="AU127" s="4">
        <v>2115</v>
      </c>
      <c r="AV127" s="4">
        <f t="shared" si="32"/>
        <v>3008</v>
      </c>
      <c r="AW127">
        <v>68262</v>
      </c>
      <c r="AX127">
        <v>9867</v>
      </c>
      <c r="AY127">
        <v>3008</v>
      </c>
      <c r="AZ127">
        <v>45799</v>
      </c>
      <c r="BA127">
        <v>16952</v>
      </c>
      <c r="BB127">
        <v>26819</v>
      </c>
      <c r="BC127">
        <f t="shared" si="33"/>
        <v>114061</v>
      </c>
      <c r="BD127">
        <v>252557</v>
      </c>
      <c r="BE127">
        <v>311339</v>
      </c>
      <c r="BF127">
        <v>812</v>
      </c>
      <c r="BG127">
        <v>1.0211449915835895</v>
      </c>
      <c r="BH127">
        <f t="shared" si="34"/>
        <v>292395.90857612545</v>
      </c>
      <c r="BI127">
        <f t="shared" si="35"/>
        <v>360.09348346813482</v>
      </c>
      <c r="BJ127">
        <v>0.84930000000000005</v>
      </c>
      <c r="BK127">
        <v>33.662300000000002</v>
      </c>
    </row>
    <row r="128" spans="1:63" ht="12.5" x14ac:dyDescent="0.25">
      <c r="A128" s="3" t="s">
        <v>17</v>
      </c>
      <c r="B128" s="3" t="s">
        <v>148</v>
      </c>
      <c r="C128" s="3" t="s">
        <v>148</v>
      </c>
      <c r="D128" s="4">
        <v>35</v>
      </c>
      <c r="E128" s="4">
        <v>37</v>
      </c>
      <c r="F128" s="4">
        <f t="shared" si="18"/>
        <v>72</v>
      </c>
      <c r="G128" s="4">
        <v>7550</v>
      </c>
      <c r="H128" s="4">
        <v>3603</v>
      </c>
      <c r="I128" s="4">
        <f t="shared" si="19"/>
        <v>11153</v>
      </c>
      <c r="J128" s="4">
        <v>13581</v>
      </c>
      <c r="K128" s="4">
        <v>3849</v>
      </c>
      <c r="L128" s="4">
        <f t="shared" si="20"/>
        <v>17430</v>
      </c>
      <c r="M128" s="4">
        <v>23125</v>
      </c>
      <c r="N128" s="4">
        <v>19060</v>
      </c>
      <c r="O128" s="4">
        <f t="shared" si="21"/>
        <v>42185</v>
      </c>
      <c r="P128" s="4">
        <v>6745</v>
      </c>
      <c r="Q128" s="4">
        <v>4752</v>
      </c>
      <c r="R128" s="4">
        <f t="shared" si="22"/>
        <v>11497</v>
      </c>
      <c r="S128" s="4">
        <v>30</v>
      </c>
      <c r="T128" s="4">
        <v>32</v>
      </c>
      <c r="U128" s="4">
        <f t="shared" si="23"/>
        <v>62</v>
      </c>
      <c r="V128" s="4">
        <v>32</v>
      </c>
      <c r="W128" s="4">
        <v>3407</v>
      </c>
      <c r="X128" s="4">
        <f t="shared" si="24"/>
        <v>3439</v>
      </c>
      <c r="Y128" s="4">
        <v>12132</v>
      </c>
      <c r="Z128" s="4">
        <v>3413</v>
      </c>
      <c r="AA128" s="4">
        <f t="shared" si="25"/>
        <v>15545</v>
      </c>
      <c r="AB128" s="4">
        <v>21747</v>
      </c>
      <c r="AC128" s="4">
        <v>18218</v>
      </c>
      <c r="AD128" s="4">
        <f t="shared" si="26"/>
        <v>39965</v>
      </c>
      <c r="AE128" s="4">
        <v>6490</v>
      </c>
      <c r="AF128" s="4">
        <v>4505</v>
      </c>
      <c r="AG128" s="4">
        <f t="shared" si="27"/>
        <v>10995</v>
      </c>
      <c r="AH128" s="4">
        <v>35</v>
      </c>
      <c r="AI128" s="4">
        <v>35</v>
      </c>
      <c r="AJ128" s="4">
        <f t="shared" si="28"/>
        <v>70</v>
      </c>
      <c r="AK128" s="4">
        <v>7199</v>
      </c>
      <c r="AL128" s="4">
        <v>3449</v>
      </c>
      <c r="AM128" s="4">
        <f t="shared" si="29"/>
        <v>10648</v>
      </c>
      <c r="AN128" s="4">
        <v>21730</v>
      </c>
      <c r="AO128" s="4">
        <v>18234</v>
      </c>
      <c r="AP128" s="4">
        <f t="shared" si="30"/>
        <v>39964</v>
      </c>
      <c r="AQ128" s="4">
        <v>6477</v>
      </c>
      <c r="AR128" s="4">
        <v>4567</v>
      </c>
      <c r="AS128" s="4">
        <f t="shared" si="31"/>
        <v>11044</v>
      </c>
      <c r="AT128" s="4">
        <v>646</v>
      </c>
      <c r="AU128" s="4">
        <v>994</v>
      </c>
      <c r="AV128" s="4">
        <f t="shared" si="32"/>
        <v>1640</v>
      </c>
      <c r="AW128">
        <v>51036</v>
      </c>
      <c r="AX128">
        <v>21874</v>
      </c>
      <c r="AY128">
        <v>1640</v>
      </c>
      <c r="AZ128">
        <v>31301</v>
      </c>
      <c r="BA128">
        <v>19097</v>
      </c>
      <c r="BB128">
        <v>40971</v>
      </c>
      <c r="BC128">
        <f t="shared" si="33"/>
        <v>82337</v>
      </c>
      <c r="BD128">
        <v>142224</v>
      </c>
      <c r="BE128">
        <v>211830</v>
      </c>
      <c r="BF128">
        <v>4822</v>
      </c>
      <c r="BG128">
        <v>1.0406422583707664</v>
      </c>
      <c r="BH128">
        <f t="shared" si="34"/>
        <v>187967.64184819971</v>
      </c>
      <c r="BI128">
        <f t="shared" si="35"/>
        <v>38.981261270883394</v>
      </c>
      <c r="BJ128">
        <v>2.4264999999999999</v>
      </c>
      <c r="BK128">
        <v>34.331000000000003</v>
      </c>
    </row>
    <row r="129" spans="1:63" ht="12.5" x14ac:dyDescent="0.25">
      <c r="A129" s="3" t="s">
        <v>20</v>
      </c>
      <c r="B129" s="3" t="s">
        <v>149</v>
      </c>
      <c r="C129" s="3" t="s">
        <v>149</v>
      </c>
      <c r="D129" s="4">
        <v>20</v>
      </c>
      <c r="E129" s="4">
        <v>8</v>
      </c>
      <c r="F129" s="4">
        <f t="shared" si="18"/>
        <v>28</v>
      </c>
      <c r="G129" s="4">
        <v>22101</v>
      </c>
      <c r="H129" s="4">
        <v>12127</v>
      </c>
      <c r="I129" s="4">
        <f t="shared" si="19"/>
        <v>34228</v>
      </c>
      <c r="J129" s="4">
        <v>31467</v>
      </c>
      <c r="K129" s="4">
        <v>11625</v>
      </c>
      <c r="L129" s="4">
        <f t="shared" si="20"/>
        <v>43092</v>
      </c>
      <c r="M129" s="4">
        <v>18628</v>
      </c>
      <c r="N129" s="4">
        <v>18146</v>
      </c>
      <c r="O129" s="4">
        <f t="shared" si="21"/>
        <v>36774</v>
      </c>
      <c r="P129" s="4">
        <v>11444</v>
      </c>
      <c r="Q129" s="4">
        <v>9108</v>
      </c>
      <c r="R129" s="4">
        <f t="shared" si="22"/>
        <v>20552</v>
      </c>
      <c r="S129" s="4">
        <v>20</v>
      </c>
      <c r="T129" s="4">
        <v>8</v>
      </c>
      <c r="U129" s="4">
        <f t="shared" si="23"/>
        <v>28</v>
      </c>
      <c r="V129" s="4">
        <v>8</v>
      </c>
      <c r="W129" s="4">
        <v>12092</v>
      </c>
      <c r="X129" s="4">
        <f t="shared" si="24"/>
        <v>12100</v>
      </c>
      <c r="Y129" s="4">
        <v>31505</v>
      </c>
      <c r="Z129" s="4">
        <v>11587</v>
      </c>
      <c r="AA129" s="4">
        <f t="shared" si="25"/>
        <v>43092</v>
      </c>
      <c r="AB129" s="4">
        <v>18546</v>
      </c>
      <c r="AC129" s="4">
        <v>18060</v>
      </c>
      <c r="AD129" s="4">
        <f t="shared" si="26"/>
        <v>36606</v>
      </c>
      <c r="AE129" s="4">
        <v>11425</v>
      </c>
      <c r="AF129" s="4">
        <v>9070</v>
      </c>
      <c r="AG129" s="4">
        <f t="shared" si="27"/>
        <v>20495</v>
      </c>
      <c r="AH129" s="4">
        <v>20</v>
      </c>
      <c r="AI129" s="4">
        <v>8</v>
      </c>
      <c r="AJ129" s="4">
        <f t="shared" si="28"/>
        <v>28</v>
      </c>
      <c r="AK129" s="4">
        <v>21751</v>
      </c>
      <c r="AL129" s="4">
        <v>12082</v>
      </c>
      <c r="AM129" s="4">
        <f t="shared" si="29"/>
        <v>33833</v>
      </c>
      <c r="AN129" s="4">
        <v>18441</v>
      </c>
      <c r="AO129" s="4">
        <v>17847</v>
      </c>
      <c r="AP129" s="4">
        <f t="shared" si="30"/>
        <v>36288</v>
      </c>
      <c r="AQ129" s="4">
        <v>11272</v>
      </c>
      <c r="AR129" s="4">
        <v>8977</v>
      </c>
      <c r="AS129" s="4">
        <f t="shared" si="31"/>
        <v>20249</v>
      </c>
      <c r="AT129" s="4">
        <v>1608</v>
      </c>
      <c r="AU129" s="4">
        <v>2865</v>
      </c>
      <c r="AV129" s="4">
        <f t="shared" si="32"/>
        <v>4473</v>
      </c>
      <c r="AW129">
        <v>83660</v>
      </c>
      <c r="AX129">
        <v>21326</v>
      </c>
      <c r="AY129">
        <v>4473</v>
      </c>
      <c r="AZ129">
        <v>51014</v>
      </c>
      <c r="BA129">
        <v>18154</v>
      </c>
      <c r="BB129">
        <v>39480</v>
      </c>
      <c r="BC129">
        <f t="shared" si="33"/>
        <v>134674</v>
      </c>
      <c r="BD129">
        <v>238757</v>
      </c>
      <c r="BE129">
        <v>299398</v>
      </c>
      <c r="BF129">
        <v>987</v>
      </c>
      <c r="BG129">
        <v>1.0228908132562127</v>
      </c>
      <c r="BH129">
        <f t="shared" si="34"/>
        <v>279744.18032458652</v>
      </c>
      <c r="BI129">
        <f t="shared" si="35"/>
        <v>283.42875412825384</v>
      </c>
      <c r="BJ129">
        <v>2.4104000000000001</v>
      </c>
      <c r="BK129">
        <v>31.216799999999999</v>
      </c>
    </row>
    <row r="130" spans="1:63" ht="12.5" x14ac:dyDescent="0.25">
      <c r="A130" s="3" t="s">
        <v>27</v>
      </c>
      <c r="B130" s="3" t="s">
        <v>150</v>
      </c>
      <c r="C130" s="3" t="s">
        <v>150</v>
      </c>
      <c r="D130" s="4">
        <v>63</v>
      </c>
      <c r="E130" s="4">
        <v>47</v>
      </c>
      <c r="F130" s="4">
        <f t="shared" si="18"/>
        <v>110</v>
      </c>
      <c r="G130" s="4">
        <v>15349</v>
      </c>
      <c r="H130" s="4">
        <v>7800</v>
      </c>
      <c r="I130" s="4">
        <f t="shared" si="19"/>
        <v>23149</v>
      </c>
      <c r="J130" s="4">
        <v>20640</v>
      </c>
      <c r="K130" s="4">
        <v>8775</v>
      </c>
      <c r="L130" s="4">
        <f t="shared" si="20"/>
        <v>29415</v>
      </c>
      <c r="M130" s="4">
        <v>7319</v>
      </c>
      <c r="N130" s="4">
        <v>6419</v>
      </c>
      <c r="O130" s="4">
        <f t="shared" si="21"/>
        <v>13738</v>
      </c>
      <c r="P130" s="4">
        <v>6715</v>
      </c>
      <c r="Q130" s="4">
        <v>4819</v>
      </c>
      <c r="R130" s="4">
        <f t="shared" si="22"/>
        <v>11534</v>
      </c>
      <c r="S130" s="4">
        <v>63</v>
      </c>
      <c r="T130" s="4">
        <v>47</v>
      </c>
      <c r="U130" s="4">
        <f t="shared" si="23"/>
        <v>110</v>
      </c>
      <c r="V130" s="4">
        <v>47</v>
      </c>
      <c r="W130" s="4">
        <v>7673</v>
      </c>
      <c r="X130" s="4">
        <f t="shared" si="24"/>
        <v>7720</v>
      </c>
      <c r="Y130" s="4">
        <v>20518</v>
      </c>
      <c r="Z130" s="4">
        <v>8643</v>
      </c>
      <c r="AA130" s="4">
        <f t="shared" si="25"/>
        <v>29161</v>
      </c>
      <c r="AB130" s="4">
        <v>7308</v>
      </c>
      <c r="AC130" s="4">
        <v>6395</v>
      </c>
      <c r="AD130" s="4">
        <f t="shared" si="26"/>
        <v>13703</v>
      </c>
      <c r="AE130" s="4">
        <v>6694</v>
      </c>
      <c r="AF130" s="4">
        <v>4802</v>
      </c>
      <c r="AG130" s="4">
        <f t="shared" si="27"/>
        <v>11496</v>
      </c>
      <c r="AH130" s="4">
        <v>63</v>
      </c>
      <c r="AI130" s="4">
        <v>65</v>
      </c>
      <c r="AJ130" s="4">
        <f t="shared" si="28"/>
        <v>128</v>
      </c>
      <c r="AK130" s="4">
        <v>15291</v>
      </c>
      <c r="AL130" s="4">
        <v>7485</v>
      </c>
      <c r="AM130" s="4">
        <f t="shared" si="29"/>
        <v>22776</v>
      </c>
      <c r="AN130" s="4">
        <v>7122</v>
      </c>
      <c r="AO130" s="4">
        <v>6266</v>
      </c>
      <c r="AP130" s="4">
        <f t="shared" si="30"/>
        <v>13388</v>
      </c>
      <c r="AQ130" s="4">
        <v>6699</v>
      </c>
      <c r="AR130" s="4">
        <v>4672</v>
      </c>
      <c r="AS130" s="4">
        <f t="shared" si="31"/>
        <v>11371</v>
      </c>
      <c r="AT130" s="4">
        <v>1278</v>
      </c>
      <c r="AU130" s="4">
        <v>2342</v>
      </c>
      <c r="AV130" s="4">
        <f t="shared" si="32"/>
        <v>3620</v>
      </c>
      <c r="AW130">
        <v>50086</v>
      </c>
      <c r="AX130">
        <v>8718</v>
      </c>
      <c r="AY130">
        <v>3620</v>
      </c>
      <c r="AZ130">
        <v>27860</v>
      </c>
      <c r="BA130">
        <v>6466</v>
      </c>
      <c r="BB130">
        <v>15184</v>
      </c>
      <c r="BC130">
        <f t="shared" si="33"/>
        <v>77946</v>
      </c>
      <c r="BD130">
        <v>141919</v>
      </c>
      <c r="BE130">
        <v>213777</v>
      </c>
      <c r="BF130">
        <v>640</v>
      </c>
      <c r="BG130">
        <v>1.0418184483604931</v>
      </c>
      <c r="BH130">
        <f t="shared" si="34"/>
        <v>189053.55460774957</v>
      </c>
      <c r="BI130">
        <f t="shared" si="35"/>
        <v>295.39617907460871</v>
      </c>
      <c r="BJ130">
        <v>1.4907999999999999</v>
      </c>
      <c r="BK130">
        <v>33.751800000000003</v>
      </c>
    </row>
    <row r="131" spans="1:63" ht="12.5" x14ac:dyDescent="0.25">
      <c r="A131" s="3" t="s">
        <v>42</v>
      </c>
      <c r="B131" s="3"/>
      <c r="C131" s="3" t="s">
        <v>42</v>
      </c>
      <c r="D131" s="4">
        <v>419</v>
      </c>
      <c r="E131" s="4">
        <v>306</v>
      </c>
      <c r="F131" s="4">
        <f t="shared" ref="F131:F162" si="36">D131+E131</f>
        <v>725</v>
      </c>
      <c r="G131" s="4">
        <v>151482</v>
      </c>
      <c r="H131" s="4">
        <v>113190</v>
      </c>
      <c r="I131" s="4">
        <f t="shared" ref="I131:I162" si="37">G131+H131</f>
        <v>264672</v>
      </c>
      <c r="J131" s="4">
        <v>219727</v>
      </c>
      <c r="K131" s="4">
        <v>139107</v>
      </c>
      <c r="L131" s="4">
        <f t="shared" ref="L131:L162" si="38">J131+K131</f>
        <v>358834</v>
      </c>
      <c r="M131" s="4">
        <v>97201</v>
      </c>
      <c r="N131" s="4">
        <v>93369</v>
      </c>
      <c r="O131" s="4">
        <f t="shared" ref="O131:O162" si="39">M131+N131</f>
        <v>190570</v>
      </c>
      <c r="P131" s="4">
        <v>80579</v>
      </c>
      <c r="Q131" s="4">
        <v>70076</v>
      </c>
      <c r="R131" s="4">
        <f t="shared" ref="R131:R162" si="40">P131+Q131</f>
        <v>150655</v>
      </c>
      <c r="S131" s="4">
        <v>267</v>
      </c>
      <c r="T131" s="4">
        <v>244</v>
      </c>
      <c r="U131" s="4">
        <f t="shared" ref="U131:U162" si="41">S131+T131</f>
        <v>511</v>
      </c>
      <c r="V131" s="4">
        <v>244</v>
      </c>
      <c r="W131" s="4">
        <v>99428</v>
      </c>
      <c r="X131" s="4">
        <f t="shared" ref="X131:X162" si="42">V131+W131</f>
        <v>99672</v>
      </c>
      <c r="Y131" s="4">
        <v>202805</v>
      </c>
      <c r="Z131" s="4">
        <v>130581</v>
      </c>
      <c r="AA131" s="4">
        <f t="shared" ref="AA131:AA162" si="43">Y131 + Z131</f>
        <v>333386</v>
      </c>
      <c r="AB131" s="4">
        <v>90043</v>
      </c>
      <c r="AC131" s="4">
        <v>85063</v>
      </c>
      <c r="AD131" s="4">
        <f t="shared" ref="AD131:AD162" si="44">AB131+AC131</f>
        <v>175106</v>
      </c>
      <c r="AE131" s="4">
        <v>76318</v>
      </c>
      <c r="AF131" s="4">
        <v>66511</v>
      </c>
      <c r="AG131" s="4">
        <f t="shared" ref="AG131:AG162" si="45">AE131+AF131</f>
        <v>142829</v>
      </c>
      <c r="AH131" s="4">
        <v>274</v>
      </c>
      <c r="AI131" s="4">
        <v>244</v>
      </c>
      <c r="AJ131" s="4">
        <f t="shared" ref="AJ131:AJ162" si="46">AH131+AI131</f>
        <v>518</v>
      </c>
      <c r="AK131" s="4">
        <v>128675</v>
      </c>
      <c r="AL131" s="4">
        <v>96674</v>
      </c>
      <c r="AM131" s="4">
        <f t="shared" ref="AM131:AM162" si="47">AK131+AL131</f>
        <v>225349</v>
      </c>
      <c r="AN131" s="4">
        <v>89274</v>
      </c>
      <c r="AO131" s="4">
        <v>84656</v>
      </c>
      <c r="AP131" s="4">
        <f t="shared" ref="AP131:AP162" si="48" xml:space="preserve"> AN131 + AO131</f>
        <v>173930</v>
      </c>
      <c r="AQ131" s="4">
        <v>75786</v>
      </c>
      <c r="AR131" s="4">
        <v>66089</v>
      </c>
      <c r="AS131" s="4">
        <f t="shared" ref="AS131:AS162" si="49">AQ131+AR131</f>
        <v>141875</v>
      </c>
      <c r="AT131" s="4">
        <v>7821</v>
      </c>
      <c r="AU131" s="4">
        <v>18263</v>
      </c>
      <c r="AV131" s="4">
        <f t="shared" ref="AV131:AV162" si="50">AT131+ AU131</f>
        <v>26084</v>
      </c>
      <c r="AW131">
        <v>549408</v>
      </c>
      <c r="AX131">
        <v>143159</v>
      </c>
      <c r="AY131">
        <v>26084</v>
      </c>
      <c r="AZ131">
        <v>416048</v>
      </c>
      <c r="BA131">
        <v>93675</v>
      </c>
      <c r="BB131">
        <v>236834</v>
      </c>
      <c r="BC131">
        <f t="shared" ref="BC131:BC162" si="51">AW131 + AZ131</f>
        <v>965456</v>
      </c>
      <c r="BG131" t="e">
        <v>#DIV/0!</v>
      </c>
      <c r="BH131" t="e">
        <f t="shared" ref="BH131:BH162" si="52">BD131*((BG131)^7)</f>
        <v>#DIV/0!</v>
      </c>
      <c r="BI131" t="e">
        <f t="shared" ref="BI131:BI162" si="53">BH131/BF131</f>
        <v>#DIV/0!</v>
      </c>
    </row>
    <row r="132" spans="1:63" ht="12.5" x14ac:dyDescent="0.25">
      <c r="A132" s="3" t="s">
        <v>51</v>
      </c>
      <c r="B132" s="3" t="s">
        <v>151</v>
      </c>
      <c r="C132" s="3" t="s">
        <v>151</v>
      </c>
      <c r="D132" s="4">
        <v>0</v>
      </c>
      <c r="E132" s="4">
        <v>1</v>
      </c>
      <c r="F132" s="4">
        <f t="shared" si="36"/>
        <v>1</v>
      </c>
      <c r="G132" s="4">
        <v>1351</v>
      </c>
      <c r="H132" s="4">
        <v>920</v>
      </c>
      <c r="I132" s="4">
        <f t="shared" si="37"/>
        <v>2271</v>
      </c>
      <c r="J132" s="4">
        <v>1669</v>
      </c>
      <c r="K132" s="4">
        <v>1122</v>
      </c>
      <c r="L132" s="4">
        <f t="shared" si="38"/>
        <v>2791</v>
      </c>
      <c r="M132" s="4">
        <v>923</v>
      </c>
      <c r="N132" s="4">
        <v>875</v>
      </c>
      <c r="O132" s="4">
        <f t="shared" si="39"/>
        <v>1798</v>
      </c>
      <c r="P132" s="4">
        <v>837</v>
      </c>
      <c r="Q132" s="4">
        <v>671</v>
      </c>
      <c r="R132" s="4">
        <f t="shared" si="40"/>
        <v>1508</v>
      </c>
      <c r="S132" s="4">
        <v>0</v>
      </c>
      <c r="T132" s="4">
        <v>0</v>
      </c>
      <c r="U132" s="4">
        <f t="shared" si="41"/>
        <v>0</v>
      </c>
      <c r="V132" s="4">
        <v>0</v>
      </c>
      <c r="W132" s="4">
        <v>903</v>
      </c>
      <c r="X132" s="4">
        <f t="shared" si="42"/>
        <v>903</v>
      </c>
      <c r="Y132" s="4">
        <v>1670</v>
      </c>
      <c r="Z132" s="4">
        <v>1083</v>
      </c>
      <c r="AA132" s="4">
        <f t="shared" si="43"/>
        <v>2753</v>
      </c>
      <c r="AB132" s="4">
        <v>920</v>
      </c>
      <c r="AC132" s="4">
        <v>860</v>
      </c>
      <c r="AD132" s="4">
        <f t="shared" si="44"/>
        <v>1780</v>
      </c>
      <c r="AE132" s="4">
        <v>822</v>
      </c>
      <c r="AF132" s="4">
        <v>667</v>
      </c>
      <c r="AG132" s="4">
        <f t="shared" si="45"/>
        <v>1489</v>
      </c>
      <c r="AH132" s="4">
        <v>0</v>
      </c>
      <c r="AI132" s="4">
        <v>0</v>
      </c>
      <c r="AJ132" s="4">
        <f t="shared" si="46"/>
        <v>0</v>
      </c>
      <c r="AK132" s="4">
        <v>1345</v>
      </c>
      <c r="AL132" s="4">
        <v>907</v>
      </c>
      <c r="AM132" s="4">
        <f t="shared" si="47"/>
        <v>2252</v>
      </c>
      <c r="AN132" s="4">
        <v>923</v>
      </c>
      <c r="AO132" s="4">
        <v>870</v>
      </c>
      <c r="AP132" s="4">
        <f t="shared" si="48"/>
        <v>1793</v>
      </c>
      <c r="AQ132" s="4">
        <v>828</v>
      </c>
      <c r="AR132" s="4">
        <v>668</v>
      </c>
      <c r="AS132" s="4">
        <f t="shared" si="49"/>
        <v>1496</v>
      </c>
      <c r="AT132" s="4">
        <v>65</v>
      </c>
      <c r="AU132" s="4">
        <v>106</v>
      </c>
      <c r="AV132" s="4">
        <f t="shared" si="50"/>
        <v>171</v>
      </c>
      <c r="AW132">
        <v>4780</v>
      </c>
      <c r="AX132">
        <v>512</v>
      </c>
      <c r="AY132">
        <v>171</v>
      </c>
      <c r="AZ132">
        <v>3589</v>
      </c>
      <c r="BA132">
        <v>876</v>
      </c>
      <c r="BB132">
        <v>1388</v>
      </c>
      <c r="BC132">
        <f t="shared" si="51"/>
        <v>8369</v>
      </c>
      <c r="BD132">
        <v>67005</v>
      </c>
      <c r="BE132">
        <v>114858</v>
      </c>
      <c r="BF132">
        <v>1236</v>
      </c>
      <c r="BG132">
        <v>1.0553716016172261</v>
      </c>
      <c r="BH132">
        <f t="shared" si="52"/>
        <v>97711.355543463753</v>
      </c>
      <c r="BI132">
        <f t="shared" si="53"/>
        <v>79.054494776265173</v>
      </c>
      <c r="BJ132">
        <v>1.0125</v>
      </c>
      <c r="BK132">
        <v>30.389700000000001</v>
      </c>
    </row>
    <row r="133" spans="1:63" ht="12.5" x14ac:dyDescent="0.25">
      <c r="A133" s="3" t="s">
        <v>30</v>
      </c>
      <c r="B133" s="3" t="s">
        <v>152</v>
      </c>
      <c r="C133" s="3" t="s">
        <v>152</v>
      </c>
      <c r="D133" s="4">
        <v>22</v>
      </c>
      <c r="E133" s="4">
        <v>17</v>
      </c>
      <c r="F133" s="4">
        <f t="shared" si="36"/>
        <v>39</v>
      </c>
      <c r="G133" s="4">
        <v>7628</v>
      </c>
      <c r="H133" s="4">
        <v>6371</v>
      </c>
      <c r="I133" s="4">
        <f t="shared" si="37"/>
        <v>13999</v>
      </c>
      <c r="J133" s="4">
        <v>13513</v>
      </c>
      <c r="K133" s="4">
        <v>8239</v>
      </c>
      <c r="L133" s="4">
        <f t="shared" si="38"/>
        <v>21752</v>
      </c>
      <c r="M133" s="4">
        <v>2865</v>
      </c>
      <c r="N133" s="4">
        <v>2566</v>
      </c>
      <c r="O133" s="4">
        <f t="shared" si="39"/>
        <v>5431</v>
      </c>
      <c r="P133" s="4">
        <v>3056</v>
      </c>
      <c r="Q133" s="4">
        <v>2811</v>
      </c>
      <c r="R133" s="4">
        <f t="shared" si="40"/>
        <v>5867</v>
      </c>
      <c r="S133" s="4">
        <v>22</v>
      </c>
      <c r="T133" s="4">
        <v>16</v>
      </c>
      <c r="U133" s="4">
        <f t="shared" si="41"/>
        <v>38</v>
      </c>
      <c r="V133" s="4">
        <v>16</v>
      </c>
      <c r="W133" s="4">
        <v>6116</v>
      </c>
      <c r="X133" s="4">
        <f t="shared" si="42"/>
        <v>6132</v>
      </c>
      <c r="Y133" s="4">
        <v>12445</v>
      </c>
      <c r="Z133" s="4">
        <v>7683</v>
      </c>
      <c r="AA133" s="4">
        <f t="shared" si="43"/>
        <v>20128</v>
      </c>
      <c r="AB133" s="4">
        <v>2624</v>
      </c>
      <c r="AC133" s="4">
        <v>2386</v>
      </c>
      <c r="AD133" s="4">
        <f t="shared" si="44"/>
        <v>5010</v>
      </c>
      <c r="AE133" s="4">
        <v>2943</v>
      </c>
      <c r="AF133" s="4">
        <v>2707</v>
      </c>
      <c r="AG133" s="4">
        <f t="shared" si="45"/>
        <v>5650</v>
      </c>
      <c r="AH133" s="4">
        <v>22</v>
      </c>
      <c r="AI133" s="4">
        <v>16</v>
      </c>
      <c r="AJ133" s="4">
        <f t="shared" si="46"/>
        <v>38</v>
      </c>
      <c r="AK133" s="4">
        <v>7000</v>
      </c>
      <c r="AL133" s="4">
        <v>5924</v>
      </c>
      <c r="AM133" s="4">
        <f t="shared" si="47"/>
        <v>12924</v>
      </c>
      <c r="AN133" s="4">
        <v>2576</v>
      </c>
      <c r="AO133" s="4">
        <v>2345</v>
      </c>
      <c r="AP133" s="4">
        <f t="shared" si="48"/>
        <v>4921</v>
      </c>
      <c r="AQ133" s="4">
        <v>2849</v>
      </c>
      <c r="AR133" s="4">
        <v>2647</v>
      </c>
      <c r="AS133" s="4">
        <f t="shared" si="49"/>
        <v>5496</v>
      </c>
      <c r="AT133" s="4">
        <v>121</v>
      </c>
      <c r="AU133" s="4">
        <v>458</v>
      </c>
      <c r="AV133" s="4">
        <f t="shared" si="50"/>
        <v>579</v>
      </c>
      <c r="AW133">
        <v>27084</v>
      </c>
      <c r="AX133">
        <v>2285</v>
      </c>
      <c r="AY133">
        <v>579</v>
      </c>
      <c r="AZ133">
        <v>20004</v>
      </c>
      <c r="BA133">
        <v>2583</v>
      </c>
      <c r="BB133">
        <v>4868</v>
      </c>
      <c r="BC133">
        <f t="shared" si="51"/>
        <v>47088</v>
      </c>
      <c r="BD133">
        <v>483841</v>
      </c>
      <c r="BE133">
        <v>552786</v>
      </c>
      <c r="BF133">
        <v>1999</v>
      </c>
      <c r="BG133">
        <v>1.0134105865964713</v>
      </c>
      <c r="BH133">
        <f t="shared" si="52"/>
        <v>531129.8684371761</v>
      </c>
      <c r="BI133">
        <f t="shared" si="53"/>
        <v>265.69778311014312</v>
      </c>
      <c r="BJ133">
        <v>0.98070000000000002</v>
      </c>
      <c r="BK133">
        <v>30.251300000000001</v>
      </c>
    </row>
    <row r="134" spans="1:63" ht="12.5" x14ac:dyDescent="0.25">
      <c r="A134" s="3" t="s">
        <v>19</v>
      </c>
      <c r="B134" s="3" t="s">
        <v>153</v>
      </c>
      <c r="C134" s="3" t="s">
        <v>153</v>
      </c>
      <c r="D134" s="4">
        <v>25</v>
      </c>
      <c r="E134" s="4">
        <v>26</v>
      </c>
      <c r="F134" s="4">
        <f t="shared" si="36"/>
        <v>51</v>
      </c>
      <c r="G134" s="4">
        <v>12761</v>
      </c>
      <c r="H134" s="4">
        <v>6471</v>
      </c>
      <c r="I134" s="4">
        <f t="shared" si="37"/>
        <v>19232</v>
      </c>
      <c r="J134" s="4">
        <v>16007</v>
      </c>
      <c r="K134" s="4">
        <v>6477</v>
      </c>
      <c r="L134" s="4">
        <f t="shared" si="38"/>
        <v>22484</v>
      </c>
      <c r="M134" s="4">
        <v>9834</v>
      </c>
      <c r="N134" s="4">
        <v>9463</v>
      </c>
      <c r="O134" s="4">
        <f t="shared" si="39"/>
        <v>19297</v>
      </c>
      <c r="P134" s="4">
        <v>6851</v>
      </c>
      <c r="Q134" s="4">
        <v>5249</v>
      </c>
      <c r="R134" s="4">
        <f t="shared" si="40"/>
        <v>12100</v>
      </c>
      <c r="S134" s="4">
        <v>18</v>
      </c>
      <c r="T134" s="4">
        <v>24</v>
      </c>
      <c r="U134" s="4">
        <f t="shared" si="41"/>
        <v>42</v>
      </c>
      <c r="V134" s="4">
        <v>24</v>
      </c>
      <c r="W134" s="4">
        <v>6415</v>
      </c>
      <c r="X134" s="4">
        <f t="shared" si="42"/>
        <v>6439</v>
      </c>
      <c r="Y134" s="4">
        <v>15584</v>
      </c>
      <c r="Z134" s="4">
        <v>6353</v>
      </c>
      <c r="AA134" s="4">
        <f t="shared" si="43"/>
        <v>21937</v>
      </c>
      <c r="AB134" s="4">
        <v>9696</v>
      </c>
      <c r="AC134" s="4">
        <v>9294</v>
      </c>
      <c r="AD134" s="4">
        <f t="shared" si="44"/>
        <v>18990</v>
      </c>
      <c r="AE134" s="4">
        <v>6788</v>
      </c>
      <c r="AF134" s="4">
        <v>5221</v>
      </c>
      <c r="AG134" s="4">
        <f t="shared" si="45"/>
        <v>12009</v>
      </c>
      <c r="AH134" s="4">
        <v>18</v>
      </c>
      <c r="AI134" s="4">
        <v>24</v>
      </c>
      <c r="AJ134" s="4">
        <f t="shared" si="46"/>
        <v>42</v>
      </c>
      <c r="AK134" s="4">
        <v>12354</v>
      </c>
      <c r="AL134" s="4">
        <v>6303</v>
      </c>
      <c r="AM134" s="4">
        <f t="shared" si="47"/>
        <v>18657</v>
      </c>
      <c r="AN134" s="4">
        <v>9489</v>
      </c>
      <c r="AO134" s="4">
        <v>9102</v>
      </c>
      <c r="AP134" s="4">
        <f t="shared" si="48"/>
        <v>18591</v>
      </c>
      <c r="AQ134" s="4">
        <v>6580</v>
      </c>
      <c r="AR134" s="4">
        <v>5086</v>
      </c>
      <c r="AS134" s="4">
        <f t="shared" si="49"/>
        <v>11666</v>
      </c>
      <c r="AT134" s="4">
        <v>818</v>
      </c>
      <c r="AU134" s="4">
        <v>1527</v>
      </c>
      <c r="AV134" s="4">
        <f t="shared" si="50"/>
        <v>2345</v>
      </c>
      <c r="AW134">
        <v>45478</v>
      </c>
      <c r="AX134">
        <v>15886</v>
      </c>
      <c r="AY134">
        <v>2345</v>
      </c>
      <c r="AZ134">
        <v>27686</v>
      </c>
      <c r="BA134">
        <v>9489</v>
      </c>
      <c r="BB134">
        <v>25375</v>
      </c>
      <c r="BC134">
        <f t="shared" si="51"/>
        <v>73164</v>
      </c>
      <c r="BD134">
        <v>133506</v>
      </c>
      <c r="BE134">
        <v>220593</v>
      </c>
      <c r="BF134">
        <v>4679</v>
      </c>
      <c r="BG134">
        <v>1.0514995575728672</v>
      </c>
      <c r="BH134">
        <f t="shared" si="52"/>
        <v>189742.42384966565</v>
      </c>
      <c r="BI134">
        <f t="shared" si="53"/>
        <v>40.551917899052285</v>
      </c>
      <c r="BJ134">
        <v>2.6351</v>
      </c>
      <c r="BK134">
        <v>32.002800000000001</v>
      </c>
    </row>
    <row r="135" spans="1:63" ht="12.5" x14ac:dyDescent="0.25">
      <c r="A135" s="3" t="s">
        <v>20</v>
      </c>
      <c r="B135" s="3" t="s">
        <v>154</v>
      </c>
      <c r="C135" s="3" t="s">
        <v>154</v>
      </c>
      <c r="D135" s="4">
        <v>15</v>
      </c>
      <c r="E135" s="4">
        <v>8</v>
      </c>
      <c r="F135" s="4">
        <f t="shared" si="36"/>
        <v>23</v>
      </c>
      <c r="G135" s="4">
        <v>21368</v>
      </c>
      <c r="H135" s="4">
        <v>13182</v>
      </c>
      <c r="I135" s="4">
        <f t="shared" si="37"/>
        <v>34550</v>
      </c>
      <c r="J135" s="4">
        <v>17002</v>
      </c>
      <c r="K135" s="4">
        <v>5982</v>
      </c>
      <c r="L135" s="4">
        <f t="shared" si="38"/>
        <v>22984</v>
      </c>
      <c r="M135" s="4">
        <v>20761</v>
      </c>
      <c r="N135" s="4">
        <v>13519</v>
      </c>
      <c r="O135" s="4">
        <f t="shared" si="39"/>
        <v>34280</v>
      </c>
      <c r="P135" s="4">
        <v>11246</v>
      </c>
      <c r="Q135" s="4">
        <v>9380</v>
      </c>
      <c r="R135" s="4">
        <f t="shared" si="40"/>
        <v>20626</v>
      </c>
      <c r="S135" s="4">
        <v>7</v>
      </c>
      <c r="T135" s="4">
        <v>4</v>
      </c>
      <c r="U135" s="4">
        <f t="shared" si="41"/>
        <v>11</v>
      </c>
      <c r="V135" s="4">
        <v>4</v>
      </c>
      <c r="W135" s="4">
        <v>12699</v>
      </c>
      <c r="X135" s="4">
        <f t="shared" si="42"/>
        <v>12703</v>
      </c>
      <c r="Y135" s="4">
        <v>15107</v>
      </c>
      <c r="Z135" s="4">
        <v>5199</v>
      </c>
      <c r="AA135" s="4">
        <f t="shared" si="43"/>
        <v>20306</v>
      </c>
      <c r="AB135" s="4">
        <v>12694</v>
      </c>
      <c r="AC135" s="4">
        <v>12212</v>
      </c>
      <c r="AD135" s="4">
        <f t="shared" si="44"/>
        <v>24906</v>
      </c>
      <c r="AE135" s="4">
        <v>10468</v>
      </c>
      <c r="AF135" s="4">
        <v>9309</v>
      </c>
      <c r="AG135" s="4">
        <f t="shared" si="45"/>
        <v>19777</v>
      </c>
      <c r="AH135" s="4">
        <v>22</v>
      </c>
      <c r="AI135" s="4">
        <v>21</v>
      </c>
      <c r="AJ135" s="4">
        <f t="shared" si="46"/>
        <v>43</v>
      </c>
      <c r="AK135" s="4">
        <v>18097</v>
      </c>
      <c r="AL135" s="4">
        <v>12182</v>
      </c>
      <c r="AM135" s="4">
        <f t="shared" si="47"/>
        <v>30279</v>
      </c>
      <c r="AN135" s="4">
        <v>12493</v>
      </c>
      <c r="AO135" s="4">
        <v>11915</v>
      </c>
      <c r="AP135" s="4">
        <f t="shared" si="48"/>
        <v>24408</v>
      </c>
      <c r="AQ135" s="4">
        <v>10422</v>
      </c>
      <c r="AR135" s="4">
        <v>9198</v>
      </c>
      <c r="AS135" s="4">
        <f t="shared" si="49"/>
        <v>19620</v>
      </c>
      <c r="AT135" s="4">
        <v>459</v>
      </c>
      <c r="AU135" s="4">
        <v>963</v>
      </c>
      <c r="AV135" s="4">
        <f t="shared" si="50"/>
        <v>1422</v>
      </c>
      <c r="AW135">
        <v>70392</v>
      </c>
      <c r="AX135">
        <v>19893</v>
      </c>
      <c r="AY135">
        <v>1422</v>
      </c>
      <c r="AZ135">
        <v>42071</v>
      </c>
      <c r="BA135">
        <v>13527</v>
      </c>
      <c r="BB135">
        <v>33420</v>
      </c>
      <c r="BC135">
        <f t="shared" si="51"/>
        <v>112463</v>
      </c>
      <c r="BD135">
        <v>43061</v>
      </c>
      <c r="BE135">
        <v>142983</v>
      </c>
      <c r="BF135">
        <v>837</v>
      </c>
      <c r="BG135">
        <v>1.1275090316552172</v>
      </c>
      <c r="BH135">
        <f t="shared" si="52"/>
        <v>99752.621285352856</v>
      </c>
      <c r="BI135">
        <f t="shared" si="53"/>
        <v>119.17875900281106</v>
      </c>
      <c r="BJ135">
        <v>3.4335</v>
      </c>
      <c r="BK135">
        <v>31.582699999999999</v>
      </c>
    </row>
    <row r="136" spans="1:63" ht="12.5" x14ac:dyDescent="0.25">
      <c r="A136" s="3" t="s">
        <v>19</v>
      </c>
      <c r="B136" s="3" t="s">
        <v>155</v>
      </c>
      <c r="C136" s="3" t="s">
        <v>155</v>
      </c>
      <c r="D136" s="4">
        <v>22</v>
      </c>
      <c r="E136" s="4">
        <v>9</v>
      </c>
      <c r="F136" s="4">
        <f t="shared" si="36"/>
        <v>31</v>
      </c>
      <c r="G136" s="4">
        <v>23022</v>
      </c>
      <c r="H136" s="4">
        <v>10602</v>
      </c>
      <c r="I136" s="4">
        <f t="shared" si="37"/>
        <v>33624</v>
      </c>
      <c r="J136" s="4">
        <v>21853</v>
      </c>
      <c r="K136" s="4">
        <v>6638</v>
      </c>
      <c r="L136" s="4">
        <f t="shared" si="38"/>
        <v>28491</v>
      </c>
      <c r="M136" s="4">
        <v>12325</v>
      </c>
      <c r="N136" s="4">
        <v>10899</v>
      </c>
      <c r="O136" s="4">
        <f t="shared" si="39"/>
        <v>23224</v>
      </c>
      <c r="P136" s="4">
        <v>9999</v>
      </c>
      <c r="Q136" s="4">
        <v>7595</v>
      </c>
      <c r="R136" s="4">
        <f t="shared" si="40"/>
        <v>17594</v>
      </c>
      <c r="S136" s="4">
        <v>20</v>
      </c>
      <c r="T136" s="4">
        <v>8</v>
      </c>
      <c r="U136" s="4">
        <f t="shared" si="41"/>
        <v>28</v>
      </c>
      <c r="V136" s="4">
        <v>8</v>
      </c>
      <c r="W136" s="4">
        <v>10461</v>
      </c>
      <c r="X136" s="4">
        <f t="shared" si="42"/>
        <v>10469</v>
      </c>
      <c r="Y136" s="4">
        <v>20812</v>
      </c>
      <c r="Z136" s="4">
        <v>6465</v>
      </c>
      <c r="AA136" s="4">
        <f t="shared" si="43"/>
        <v>27277</v>
      </c>
      <c r="AB136" s="4">
        <v>12033</v>
      </c>
      <c r="AC136" s="4">
        <v>10656</v>
      </c>
      <c r="AD136" s="4">
        <f t="shared" si="44"/>
        <v>22689</v>
      </c>
      <c r="AE136" s="4">
        <v>9858</v>
      </c>
      <c r="AF136" s="4">
        <v>7508</v>
      </c>
      <c r="AG136" s="4">
        <f t="shared" si="45"/>
        <v>17366</v>
      </c>
      <c r="AH136" s="4">
        <v>20</v>
      </c>
      <c r="AI136" s="4">
        <v>8</v>
      </c>
      <c r="AJ136" s="4">
        <f t="shared" si="46"/>
        <v>28</v>
      </c>
      <c r="AK136" s="4">
        <v>22199</v>
      </c>
      <c r="AL136" s="4">
        <v>10390</v>
      </c>
      <c r="AM136" s="4">
        <f t="shared" si="47"/>
        <v>32589</v>
      </c>
      <c r="AN136" s="4">
        <v>12909</v>
      </c>
      <c r="AO136" s="4">
        <v>10536</v>
      </c>
      <c r="AP136" s="4">
        <f t="shared" si="48"/>
        <v>23445</v>
      </c>
      <c r="AQ136" s="4">
        <v>9805</v>
      </c>
      <c r="AR136" s="4">
        <v>7468</v>
      </c>
      <c r="AS136" s="4">
        <f t="shared" si="49"/>
        <v>17273</v>
      </c>
      <c r="AT136" s="4">
        <v>1239</v>
      </c>
      <c r="AU136" s="4">
        <v>2850</v>
      </c>
      <c r="AV136" s="4">
        <f t="shared" si="50"/>
        <v>4089</v>
      </c>
      <c r="AW136">
        <v>67221</v>
      </c>
      <c r="AX136">
        <v>17494</v>
      </c>
      <c r="AY136">
        <v>4089</v>
      </c>
      <c r="AZ136">
        <v>35743</v>
      </c>
      <c r="BA136">
        <v>10908</v>
      </c>
      <c r="BB136">
        <v>28402</v>
      </c>
      <c r="BC136">
        <f t="shared" si="51"/>
        <v>102964</v>
      </c>
      <c r="BD136">
        <v>142875</v>
      </c>
      <c r="BE136">
        <v>207339</v>
      </c>
      <c r="BF136">
        <v>1483</v>
      </c>
      <c r="BG136">
        <v>1.0379405414648206</v>
      </c>
      <c r="BH136">
        <f t="shared" si="52"/>
        <v>185422.98693198647</v>
      </c>
      <c r="BI136">
        <f t="shared" si="53"/>
        <v>125.03235801212843</v>
      </c>
      <c r="BJ136">
        <v>2.7151999999999998</v>
      </c>
      <c r="BK136">
        <v>32.491999999999997</v>
      </c>
    </row>
    <row r="137" spans="1:63" ht="12.5" x14ac:dyDescent="0.25">
      <c r="A137" s="3" t="s">
        <v>23</v>
      </c>
      <c r="B137" s="3" t="s">
        <v>156</v>
      </c>
      <c r="C137" s="3" t="s">
        <v>156</v>
      </c>
      <c r="D137" s="4">
        <v>5</v>
      </c>
      <c r="E137" s="4">
        <v>4</v>
      </c>
      <c r="F137" s="4">
        <f t="shared" si="36"/>
        <v>9</v>
      </c>
      <c r="G137" s="4">
        <v>11539</v>
      </c>
      <c r="H137" s="4">
        <v>5267</v>
      </c>
      <c r="I137" s="4">
        <f t="shared" si="37"/>
        <v>16806</v>
      </c>
      <c r="J137" s="4">
        <v>14874</v>
      </c>
      <c r="K137" s="4">
        <v>4189</v>
      </c>
      <c r="L137" s="4">
        <f t="shared" si="38"/>
        <v>19063</v>
      </c>
      <c r="M137" s="4">
        <v>8881</v>
      </c>
      <c r="N137" s="4">
        <v>8049</v>
      </c>
      <c r="O137" s="4">
        <f t="shared" si="39"/>
        <v>16930</v>
      </c>
      <c r="P137" s="4">
        <v>7039</v>
      </c>
      <c r="Q137" s="4">
        <v>5291</v>
      </c>
      <c r="R137" s="4">
        <f t="shared" si="40"/>
        <v>12330</v>
      </c>
      <c r="S137" s="4">
        <v>5</v>
      </c>
      <c r="T137" s="4">
        <v>4</v>
      </c>
      <c r="U137" s="4">
        <f t="shared" si="41"/>
        <v>9</v>
      </c>
      <c r="V137" s="4">
        <v>4</v>
      </c>
      <c r="W137" s="4">
        <v>5265</v>
      </c>
      <c r="X137" s="4">
        <f t="shared" si="42"/>
        <v>5269</v>
      </c>
      <c r="Y137" s="4">
        <v>14823</v>
      </c>
      <c r="Z137" s="4">
        <v>4179</v>
      </c>
      <c r="AA137" s="4">
        <f t="shared" si="43"/>
        <v>19002</v>
      </c>
      <c r="AB137" s="4">
        <v>8870</v>
      </c>
      <c r="AC137" s="4">
        <v>8039</v>
      </c>
      <c r="AD137" s="4">
        <f t="shared" si="44"/>
        <v>16909</v>
      </c>
      <c r="AE137" s="4">
        <v>7035</v>
      </c>
      <c r="AF137" s="4">
        <v>5286</v>
      </c>
      <c r="AG137" s="4">
        <f t="shared" si="45"/>
        <v>12321</v>
      </c>
      <c r="AH137" s="4">
        <v>5</v>
      </c>
      <c r="AI137" s="4">
        <v>4</v>
      </c>
      <c r="AJ137" s="4">
        <f t="shared" si="46"/>
        <v>9</v>
      </c>
      <c r="AK137" s="4">
        <v>11436</v>
      </c>
      <c r="AL137" s="4">
        <v>5212</v>
      </c>
      <c r="AM137" s="4">
        <f t="shared" si="47"/>
        <v>16648</v>
      </c>
      <c r="AN137" s="4">
        <v>8814</v>
      </c>
      <c r="AO137" s="4">
        <v>7994</v>
      </c>
      <c r="AP137" s="4">
        <f t="shared" si="48"/>
        <v>16808</v>
      </c>
      <c r="AQ137" s="4">
        <v>6991</v>
      </c>
      <c r="AR137" s="4">
        <v>5255</v>
      </c>
      <c r="AS137" s="4">
        <f t="shared" si="49"/>
        <v>12246</v>
      </c>
      <c r="AT137" s="4">
        <v>497</v>
      </c>
      <c r="AU137" s="4">
        <v>898</v>
      </c>
      <c r="AV137" s="4">
        <f t="shared" si="50"/>
        <v>1395</v>
      </c>
      <c r="AW137">
        <v>42338</v>
      </c>
      <c r="AX137">
        <v>5240</v>
      </c>
      <c r="AY137">
        <v>1395</v>
      </c>
      <c r="AZ137">
        <v>22800</v>
      </c>
      <c r="BA137">
        <v>8053</v>
      </c>
      <c r="BB137">
        <v>13293</v>
      </c>
      <c r="BC137">
        <f t="shared" si="51"/>
        <v>65138</v>
      </c>
      <c r="BD137">
        <v>104254</v>
      </c>
      <c r="BE137">
        <v>161069</v>
      </c>
      <c r="BF137">
        <v>1549</v>
      </c>
      <c r="BG137">
        <v>1.044460267475444</v>
      </c>
      <c r="BH137">
        <f t="shared" si="52"/>
        <v>141363.14274826995</v>
      </c>
      <c r="BI137">
        <f t="shared" si="53"/>
        <v>91.26090558313102</v>
      </c>
      <c r="BJ137">
        <v>2.5213999999999999</v>
      </c>
      <c r="BK137">
        <v>33.348599999999998</v>
      </c>
    </row>
    <row r="138" spans="1:63" ht="12.5" x14ac:dyDescent="0.25">
      <c r="A138" s="3" t="s">
        <v>23</v>
      </c>
      <c r="B138" s="3" t="s">
        <v>157</v>
      </c>
      <c r="C138" s="3" t="s">
        <v>157</v>
      </c>
      <c r="D138" s="4">
        <v>99</v>
      </c>
      <c r="E138" s="4">
        <v>157</v>
      </c>
      <c r="F138" s="4">
        <f t="shared" si="36"/>
        <v>256</v>
      </c>
      <c r="G138" s="4">
        <v>28417</v>
      </c>
      <c r="H138" s="4">
        <v>12863</v>
      </c>
      <c r="I138" s="4">
        <f t="shared" si="37"/>
        <v>41280</v>
      </c>
      <c r="J138" s="4">
        <v>36733</v>
      </c>
      <c r="K138" s="4">
        <v>15250</v>
      </c>
      <c r="L138" s="4">
        <f t="shared" si="38"/>
        <v>51983</v>
      </c>
      <c r="M138" s="4">
        <v>15483</v>
      </c>
      <c r="N138" s="4">
        <v>13961</v>
      </c>
      <c r="O138" s="4">
        <f t="shared" si="39"/>
        <v>29444</v>
      </c>
      <c r="P138" s="4">
        <v>11760</v>
      </c>
      <c r="Q138" s="4">
        <v>8638</v>
      </c>
      <c r="R138" s="4">
        <f t="shared" si="40"/>
        <v>20398</v>
      </c>
      <c r="S138" s="4">
        <v>99</v>
      </c>
      <c r="T138" s="4">
        <v>76</v>
      </c>
      <c r="U138" s="4">
        <f t="shared" si="41"/>
        <v>175</v>
      </c>
      <c r="V138" s="4">
        <v>76</v>
      </c>
      <c r="W138" s="4">
        <v>12809</v>
      </c>
      <c r="X138" s="4">
        <f t="shared" si="42"/>
        <v>12885</v>
      </c>
      <c r="Y138" s="4">
        <v>36402</v>
      </c>
      <c r="Z138" s="4">
        <v>15060</v>
      </c>
      <c r="AA138" s="4">
        <f t="shared" si="43"/>
        <v>51462</v>
      </c>
      <c r="AB138" s="4">
        <v>15454</v>
      </c>
      <c r="AC138" s="4">
        <v>13932</v>
      </c>
      <c r="AD138" s="4">
        <f t="shared" si="44"/>
        <v>29386</v>
      </c>
      <c r="AE138" s="4">
        <v>11797</v>
      </c>
      <c r="AF138" s="4">
        <v>8620</v>
      </c>
      <c r="AG138" s="4">
        <f t="shared" si="45"/>
        <v>20417</v>
      </c>
      <c r="AH138" s="4">
        <v>98</v>
      </c>
      <c r="AI138" s="4">
        <v>76</v>
      </c>
      <c r="AJ138" s="4">
        <f t="shared" si="46"/>
        <v>174</v>
      </c>
      <c r="AK138" s="4">
        <v>27964</v>
      </c>
      <c r="AL138" s="4">
        <v>12607</v>
      </c>
      <c r="AM138" s="4">
        <f t="shared" si="47"/>
        <v>40571</v>
      </c>
      <c r="AN138" s="4">
        <v>15234</v>
      </c>
      <c r="AO138" s="4">
        <v>13775</v>
      </c>
      <c r="AP138" s="4">
        <f t="shared" si="48"/>
        <v>29009</v>
      </c>
      <c r="AQ138" s="4">
        <v>11549</v>
      </c>
      <c r="AR138" s="4">
        <v>8475</v>
      </c>
      <c r="AS138" s="4">
        <f t="shared" si="49"/>
        <v>20024</v>
      </c>
      <c r="AT138" s="4">
        <v>2786</v>
      </c>
      <c r="AU138" s="4">
        <v>4740</v>
      </c>
      <c r="AV138" s="4">
        <f t="shared" si="50"/>
        <v>7526</v>
      </c>
      <c r="AW138">
        <v>92492</v>
      </c>
      <c r="AX138">
        <v>23535</v>
      </c>
      <c r="AY138">
        <v>7526</v>
      </c>
      <c r="AZ138">
        <v>50869</v>
      </c>
      <c r="BA138">
        <v>14118</v>
      </c>
      <c r="BB138">
        <v>37653</v>
      </c>
      <c r="BC138">
        <f t="shared" si="51"/>
        <v>143361</v>
      </c>
      <c r="BD138">
        <v>383644</v>
      </c>
      <c r="BE138">
        <v>477464</v>
      </c>
      <c r="BF138">
        <v>2196</v>
      </c>
      <c r="BG138">
        <v>1.0221184369729595</v>
      </c>
      <c r="BH138">
        <f t="shared" si="52"/>
        <v>447133.24921077094</v>
      </c>
      <c r="BI138">
        <f t="shared" si="53"/>
        <v>203.61259071528733</v>
      </c>
      <c r="BJ138">
        <v>2.2776000000000001</v>
      </c>
      <c r="BK138">
        <v>32.4467</v>
      </c>
    </row>
    <row r="139" spans="1:63" ht="12.5" x14ac:dyDescent="0.25">
      <c r="A139" s="3" t="s">
        <v>19</v>
      </c>
      <c r="B139" s="3" t="s">
        <v>158</v>
      </c>
      <c r="C139" s="3" t="s">
        <v>158</v>
      </c>
      <c r="D139" s="4">
        <v>68</v>
      </c>
      <c r="E139" s="4">
        <v>42</v>
      </c>
      <c r="F139" s="4">
        <f t="shared" si="36"/>
        <v>110</v>
      </c>
      <c r="G139" s="4">
        <v>43058</v>
      </c>
      <c r="H139" s="4">
        <v>21629</v>
      </c>
      <c r="I139" s="4">
        <f t="shared" si="37"/>
        <v>64687</v>
      </c>
      <c r="J139" s="4">
        <v>36633</v>
      </c>
      <c r="K139" s="4">
        <v>11849</v>
      </c>
      <c r="L139" s="4">
        <f t="shared" si="38"/>
        <v>48482</v>
      </c>
      <c r="M139" s="4">
        <v>21495</v>
      </c>
      <c r="N139" s="4">
        <v>20103</v>
      </c>
      <c r="O139" s="4">
        <f t="shared" si="39"/>
        <v>41598</v>
      </c>
      <c r="P139" s="4">
        <v>20207</v>
      </c>
      <c r="Q139" s="4">
        <v>14763</v>
      </c>
      <c r="R139" s="4">
        <f t="shared" si="40"/>
        <v>34970</v>
      </c>
      <c r="S139" s="4">
        <v>52</v>
      </c>
      <c r="T139" s="4">
        <v>36</v>
      </c>
      <c r="U139" s="4">
        <f t="shared" si="41"/>
        <v>88</v>
      </c>
      <c r="V139" s="4">
        <v>36</v>
      </c>
      <c r="W139" s="4">
        <v>21130</v>
      </c>
      <c r="X139" s="4">
        <f t="shared" si="42"/>
        <v>21166</v>
      </c>
      <c r="Y139" s="4">
        <v>34369</v>
      </c>
      <c r="Z139" s="4">
        <v>11371</v>
      </c>
      <c r="AA139" s="4">
        <f t="shared" si="43"/>
        <v>45740</v>
      </c>
      <c r="AB139" s="4">
        <v>20921</v>
      </c>
      <c r="AC139" s="4">
        <v>19479</v>
      </c>
      <c r="AD139" s="4">
        <f t="shared" si="44"/>
        <v>40400</v>
      </c>
      <c r="AE139" s="4">
        <v>19178</v>
      </c>
      <c r="AF139" s="4">
        <v>14430</v>
      </c>
      <c r="AG139" s="4">
        <f t="shared" si="45"/>
        <v>33608</v>
      </c>
      <c r="AH139" s="4">
        <v>52</v>
      </c>
      <c r="AI139" s="4">
        <v>37</v>
      </c>
      <c r="AJ139" s="4">
        <f t="shared" si="46"/>
        <v>89</v>
      </c>
      <c r="AK139" s="4">
        <v>41825</v>
      </c>
      <c r="AL139" s="4">
        <v>21068</v>
      </c>
      <c r="AM139" s="4">
        <f t="shared" si="47"/>
        <v>62893</v>
      </c>
      <c r="AN139" s="4">
        <v>20918</v>
      </c>
      <c r="AO139" s="4">
        <v>19461</v>
      </c>
      <c r="AP139" s="4">
        <f t="shared" si="48"/>
        <v>40379</v>
      </c>
      <c r="AQ139" s="4">
        <v>19131</v>
      </c>
      <c r="AR139" s="4">
        <v>14451</v>
      </c>
      <c r="AS139" s="4">
        <f t="shared" si="49"/>
        <v>33582</v>
      </c>
      <c r="AT139" s="4">
        <v>982</v>
      </c>
      <c r="AU139" s="4">
        <v>2064</v>
      </c>
      <c r="AV139" s="4">
        <f t="shared" si="50"/>
        <v>3046</v>
      </c>
      <c r="AW139">
        <v>121461</v>
      </c>
      <c r="AX139">
        <v>24998</v>
      </c>
      <c r="AY139">
        <v>3046</v>
      </c>
      <c r="AZ139">
        <v>68386</v>
      </c>
      <c r="BA139">
        <v>20145</v>
      </c>
      <c r="BB139">
        <v>45143</v>
      </c>
      <c r="BC139">
        <f t="shared" si="51"/>
        <v>189847</v>
      </c>
      <c r="BD139">
        <v>178004</v>
      </c>
      <c r="BE139">
        <v>240159</v>
      </c>
      <c r="BF139">
        <v>3326</v>
      </c>
      <c r="BG139">
        <v>1.0304025160705272</v>
      </c>
      <c r="BH139">
        <f t="shared" si="52"/>
        <v>219522.04260741189</v>
      </c>
      <c r="BI139">
        <f t="shared" si="53"/>
        <v>66.00181677913767</v>
      </c>
      <c r="BJ139">
        <v>2.9430999999999998</v>
      </c>
      <c r="BK139">
        <v>32.808399999999999</v>
      </c>
    </row>
    <row r="140" spans="1:63" ht="12.5" x14ac:dyDescent="0.25">
      <c r="A140" s="3" t="s">
        <v>20</v>
      </c>
      <c r="B140" s="3" t="s">
        <v>159</v>
      </c>
      <c r="C140" s="3" t="s">
        <v>159</v>
      </c>
      <c r="D140" s="4">
        <v>74</v>
      </c>
      <c r="E140" s="4">
        <v>63</v>
      </c>
      <c r="F140" s="4">
        <f t="shared" si="36"/>
        <v>137</v>
      </c>
      <c r="G140" s="4">
        <v>18477</v>
      </c>
      <c r="H140" s="4">
        <v>8693</v>
      </c>
      <c r="I140" s="4">
        <f t="shared" si="37"/>
        <v>27170</v>
      </c>
      <c r="J140" s="4">
        <v>20904</v>
      </c>
      <c r="K140" s="4">
        <v>8557</v>
      </c>
      <c r="L140" s="4">
        <f t="shared" si="38"/>
        <v>29461</v>
      </c>
      <c r="M140" s="4">
        <v>17651</v>
      </c>
      <c r="N140" s="4">
        <v>16701</v>
      </c>
      <c r="O140" s="4">
        <f t="shared" si="39"/>
        <v>34352</v>
      </c>
      <c r="P140" s="4">
        <v>10181</v>
      </c>
      <c r="Q140" s="4">
        <v>7819</v>
      </c>
      <c r="R140" s="4">
        <f t="shared" si="40"/>
        <v>18000</v>
      </c>
      <c r="S140" s="4">
        <v>76</v>
      </c>
      <c r="T140" s="4">
        <v>60</v>
      </c>
      <c r="U140" s="4">
        <f t="shared" si="41"/>
        <v>136</v>
      </c>
      <c r="V140" s="4">
        <v>60</v>
      </c>
      <c r="W140" s="4">
        <v>7813</v>
      </c>
      <c r="X140" s="4">
        <f t="shared" si="42"/>
        <v>7873</v>
      </c>
      <c r="Y140" s="4">
        <v>18709</v>
      </c>
      <c r="Z140" s="4">
        <v>7914</v>
      </c>
      <c r="AA140" s="4">
        <f t="shared" si="43"/>
        <v>26623</v>
      </c>
      <c r="AB140" s="4">
        <v>16601</v>
      </c>
      <c r="AC140" s="4">
        <v>15545</v>
      </c>
      <c r="AD140" s="4">
        <f t="shared" si="44"/>
        <v>32146</v>
      </c>
      <c r="AE140" s="4">
        <v>9191</v>
      </c>
      <c r="AF140" s="4">
        <v>7006</v>
      </c>
      <c r="AG140" s="4">
        <f t="shared" si="45"/>
        <v>16197</v>
      </c>
      <c r="AH140" s="4">
        <v>73</v>
      </c>
      <c r="AI140" s="4">
        <v>63</v>
      </c>
      <c r="AJ140" s="4">
        <f t="shared" si="46"/>
        <v>136</v>
      </c>
      <c r="AK140" s="4">
        <v>17835</v>
      </c>
      <c r="AL140" s="4">
        <v>8372</v>
      </c>
      <c r="AM140" s="4">
        <f t="shared" si="47"/>
        <v>26207</v>
      </c>
      <c r="AN140" s="4">
        <v>17093</v>
      </c>
      <c r="AO140" s="4">
        <v>16135</v>
      </c>
      <c r="AP140" s="4">
        <f t="shared" si="48"/>
        <v>33228</v>
      </c>
      <c r="AQ140" s="4">
        <v>9864</v>
      </c>
      <c r="AR140" s="4">
        <v>7550</v>
      </c>
      <c r="AS140" s="4">
        <f t="shared" si="49"/>
        <v>17414</v>
      </c>
      <c r="AT140" s="4">
        <v>1128</v>
      </c>
      <c r="AU140" s="4">
        <v>2172</v>
      </c>
      <c r="AV140" s="4">
        <f t="shared" si="50"/>
        <v>3300</v>
      </c>
      <c r="AW140">
        <v>67287</v>
      </c>
      <c r="AX140">
        <v>14983</v>
      </c>
      <c r="AY140">
        <v>3300</v>
      </c>
      <c r="AZ140">
        <v>41833</v>
      </c>
      <c r="BA140">
        <v>16764</v>
      </c>
      <c r="BB140">
        <v>31747</v>
      </c>
      <c r="BC140">
        <f t="shared" si="51"/>
        <v>109120</v>
      </c>
      <c r="BD140">
        <v>158037</v>
      </c>
      <c r="BE140">
        <v>206961</v>
      </c>
      <c r="BF140">
        <v>877</v>
      </c>
      <c r="BG140">
        <v>1.0273371041253969</v>
      </c>
      <c r="BH140">
        <f t="shared" si="52"/>
        <v>190875.23861521124</v>
      </c>
      <c r="BI140">
        <f t="shared" si="53"/>
        <v>217.64565406523516</v>
      </c>
      <c r="BJ140">
        <v>2.4738000000000002</v>
      </c>
      <c r="BK140">
        <v>31.399899999999999</v>
      </c>
    </row>
    <row r="141" spans="1:63" ht="12.5" x14ac:dyDescent="0.25">
      <c r="A141" s="3" t="s">
        <v>34</v>
      </c>
      <c r="B141" s="3" t="s">
        <v>160</v>
      </c>
      <c r="C141" s="3" t="s">
        <v>160</v>
      </c>
      <c r="D141" s="4">
        <v>16</v>
      </c>
      <c r="E141" s="4">
        <v>28</v>
      </c>
      <c r="F141" s="4">
        <f t="shared" si="36"/>
        <v>44</v>
      </c>
      <c r="G141" s="4">
        <v>15672</v>
      </c>
      <c r="H141" s="4">
        <v>8221</v>
      </c>
      <c r="I141" s="4">
        <f t="shared" si="37"/>
        <v>23893</v>
      </c>
      <c r="J141" s="4">
        <v>23623</v>
      </c>
      <c r="K141" s="4">
        <v>8194</v>
      </c>
      <c r="L141" s="4">
        <f t="shared" si="38"/>
        <v>31817</v>
      </c>
      <c r="M141" s="4">
        <v>15841</v>
      </c>
      <c r="N141" s="4">
        <v>13689</v>
      </c>
      <c r="O141" s="4">
        <f t="shared" si="39"/>
        <v>29530</v>
      </c>
      <c r="P141" s="4">
        <v>11992</v>
      </c>
      <c r="Q141" s="4">
        <v>9487</v>
      </c>
      <c r="R141" s="4">
        <f t="shared" si="40"/>
        <v>21479</v>
      </c>
      <c r="S141" s="4">
        <v>16</v>
      </c>
      <c r="T141" s="4">
        <v>28</v>
      </c>
      <c r="U141" s="4">
        <f t="shared" si="41"/>
        <v>44</v>
      </c>
      <c r="V141" s="4">
        <v>28</v>
      </c>
      <c r="W141" s="4">
        <v>8169</v>
      </c>
      <c r="X141" s="4">
        <f t="shared" si="42"/>
        <v>8197</v>
      </c>
      <c r="Y141" s="4">
        <v>23559</v>
      </c>
      <c r="Z141" s="4">
        <v>8061</v>
      </c>
      <c r="AA141" s="4">
        <f t="shared" si="43"/>
        <v>31620</v>
      </c>
      <c r="AB141" s="4">
        <v>15814</v>
      </c>
      <c r="AC141" s="4">
        <v>13640</v>
      </c>
      <c r="AD141" s="4">
        <f t="shared" si="44"/>
        <v>29454</v>
      </c>
      <c r="AE141" s="4">
        <v>11960</v>
      </c>
      <c r="AF141" s="4">
        <v>9471</v>
      </c>
      <c r="AG141" s="4">
        <f t="shared" si="45"/>
        <v>21431</v>
      </c>
      <c r="AH141" s="4">
        <v>16</v>
      </c>
      <c r="AI141" s="4">
        <v>28</v>
      </c>
      <c r="AJ141" s="4">
        <f t="shared" si="46"/>
        <v>44</v>
      </c>
      <c r="AK141" s="4">
        <v>15290</v>
      </c>
      <c r="AL141" s="4">
        <v>8002</v>
      </c>
      <c r="AM141" s="4">
        <f t="shared" si="47"/>
        <v>23292</v>
      </c>
      <c r="AN141" s="4">
        <v>15320</v>
      </c>
      <c r="AO141" s="4">
        <v>13357</v>
      </c>
      <c r="AP141" s="4">
        <f t="shared" si="48"/>
        <v>28677</v>
      </c>
      <c r="AQ141" s="4">
        <v>11616</v>
      </c>
      <c r="AR141" s="4">
        <v>9204</v>
      </c>
      <c r="AS141" s="4">
        <f t="shared" si="49"/>
        <v>20820</v>
      </c>
      <c r="AT141" s="4">
        <v>1061</v>
      </c>
      <c r="AU141" s="4">
        <v>2089</v>
      </c>
      <c r="AV141" s="4">
        <f t="shared" si="50"/>
        <v>3150</v>
      </c>
      <c r="AW141">
        <v>67144</v>
      </c>
      <c r="AX141">
        <v>6153</v>
      </c>
      <c r="AY141">
        <v>3150</v>
      </c>
      <c r="AZ141">
        <v>39619</v>
      </c>
      <c r="BA141">
        <v>13717</v>
      </c>
      <c r="BB141">
        <v>19870</v>
      </c>
      <c r="BC141">
        <f t="shared" si="51"/>
        <v>106763</v>
      </c>
      <c r="BD141">
        <v>275128</v>
      </c>
      <c r="BE141">
        <v>334697</v>
      </c>
      <c r="BF141">
        <v>796</v>
      </c>
      <c r="BG141">
        <v>1.0197922398222241</v>
      </c>
      <c r="BH141">
        <f t="shared" si="52"/>
        <v>315585.26045238029</v>
      </c>
      <c r="BI141">
        <f t="shared" si="53"/>
        <v>396.46389504067878</v>
      </c>
      <c r="BJ141">
        <v>1.2009000000000001</v>
      </c>
      <c r="BK141">
        <v>33.707099999999997</v>
      </c>
    </row>
    <row r="142" spans="1:63" ht="12.5" x14ac:dyDescent="0.25">
      <c r="A142" s="3" t="s">
        <v>45</v>
      </c>
      <c r="B142" s="3" t="s">
        <v>161</v>
      </c>
      <c r="C142" s="3" t="s">
        <v>161</v>
      </c>
      <c r="D142" s="4">
        <v>4</v>
      </c>
      <c r="E142" s="4">
        <v>4</v>
      </c>
      <c r="F142" s="4">
        <f t="shared" si="36"/>
        <v>8</v>
      </c>
      <c r="G142" s="4">
        <v>17074</v>
      </c>
      <c r="H142" s="4">
        <v>13252</v>
      </c>
      <c r="I142" s="4">
        <f t="shared" si="37"/>
        <v>30326</v>
      </c>
      <c r="J142" s="4">
        <v>19333</v>
      </c>
      <c r="K142" s="4">
        <v>10758</v>
      </c>
      <c r="L142" s="4">
        <f t="shared" si="38"/>
        <v>30091</v>
      </c>
      <c r="M142" s="4">
        <v>6129</v>
      </c>
      <c r="N142" s="4">
        <v>6015</v>
      </c>
      <c r="O142" s="4">
        <f t="shared" si="39"/>
        <v>12144</v>
      </c>
      <c r="P142" s="4">
        <v>8139</v>
      </c>
      <c r="Q142" s="4">
        <v>7118</v>
      </c>
      <c r="R142" s="4">
        <f t="shared" si="40"/>
        <v>15257</v>
      </c>
      <c r="S142" s="4">
        <v>4</v>
      </c>
      <c r="T142" s="4">
        <v>4</v>
      </c>
      <c r="U142" s="4">
        <f t="shared" si="41"/>
        <v>8</v>
      </c>
      <c r="V142" s="4">
        <v>4</v>
      </c>
      <c r="W142" s="4">
        <v>13218</v>
      </c>
      <c r="X142" s="4">
        <f t="shared" si="42"/>
        <v>13222</v>
      </c>
      <c r="Y142" s="4">
        <v>19317</v>
      </c>
      <c r="Z142" s="4">
        <v>11773</v>
      </c>
      <c r="AA142" s="4">
        <f t="shared" si="43"/>
        <v>31090</v>
      </c>
      <c r="AB142" s="4">
        <v>6122</v>
      </c>
      <c r="AC142" s="4">
        <v>6003</v>
      </c>
      <c r="AD142" s="4">
        <f t="shared" si="44"/>
        <v>12125</v>
      </c>
      <c r="AE142" s="4">
        <v>8119</v>
      </c>
      <c r="AF142" s="4">
        <v>7108</v>
      </c>
      <c r="AG142" s="4">
        <f t="shared" si="45"/>
        <v>15227</v>
      </c>
      <c r="AH142" s="4">
        <v>3</v>
      </c>
      <c r="AI142" s="4">
        <v>4</v>
      </c>
      <c r="AJ142" s="4">
        <f t="shared" si="46"/>
        <v>7</v>
      </c>
      <c r="AK142" s="4">
        <v>16843</v>
      </c>
      <c r="AL142" s="4">
        <v>13100</v>
      </c>
      <c r="AM142" s="4">
        <f t="shared" si="47"/>
        <v>29943</v>
      </c>
      <c r="AN142" s="4">
        <v>6091</v>
      </c>
      <c r="AO142" s="4">
        <v>5936</v>
      </c>
      <c r="AP142" s="4">
        <f t="shared" si="48"/>
        <v>12027</v>
      </c>
      <c r="AQ142" s="4">
        <v>8022</v>
      </c>
      <c r="AR142" s="4">
        <v>7045</v>
      </c>
      <c r="AS142" s="4">
        <f t="shared" si="49"/>
        <v>15067</v>
      </c>
      <c r="AT142" s="4">
        <v>313</v>
      </c>
      <c r="AU142" s="4">
        <v>830</v>
      </c>
      <c r="AV142" s="4">
        <f t="shared" si="50"/>
        <v>1143</v>
      </c>
      <c r="AW142">
        <v>50679</v>
      </c>
      <c r="AX142">
        <v>8380</v>
      </c>
      <c r="AY142">
        <v>1143</v>
      </c>
      <c r="AZ142">
        <v>37147</v>
      </c>
      <c r="BA142">
        <v>6019</v>
      </c>
      <c r="BB142">
        <v>14399</v>
      </c>
      <c r="BC142">
        <f t="shared" si="51"/>
        <v>87826</v>
      </c>
      <c r="BD142">
        <v>276746</v>
      </c>
      <c r="BE142">
        <v>346885</v>
      </c>
      <c r="BF142">
        <v>1528</v>
      </c>
      <c r="BG142">
        <v>1.0228463902031422</v>
      </c>
      <c r="BH142">
        <f t="shared" si="52"/>
        <v>324156.15333973739</v>
      </c>
      <c r="BI142">
        <f t="shared" si="53"/>
        <v>212.14407941082288</v>
      </c>
      <c r="BJ142">
        <v>0.70830000000000004</v>
      </c>
      <c r="BK142">
        <v>31.354199999999999</v>
      </c>
    </row>
    <row r="143" spans="1:63" ht="12.5" x14ac:dyDescent="0.25">
      <c r="A143" s="3" t="s">
        <v>74</v>
      </c>
      <c r="B143" s="3" t="s">
        <v>162</v>
      </c>
      <c r="C143" s="3" t="s">
        <v>162</v>
      </c>
      <c r="D143" s="4">
        <v>0</v>
      </c>
      <c r="E143" s="4">
        <v>0</v>
      </c>
      <c r="F143" s="4">
        <f t="shared" si="36"/>
        <v>0</v>
      </c>
      <c r="G143" s="4">
        <v>138</v>
      </c>
      <c r="H143" s="4">
        <v>253</v>
      </c>
      <c r="I143" s="4">
        <f t="shared" si="37"/>
        <v>391</v>
      </c>
      <c r="J143" s="4">
        <v>582</v>
      </c>
      <c r="K143" s="4">
        <v>1167</v>
      </c>
      <c r="L143" s="4">
        <f t="shared" si="38"/>
        <v>1749</v>
      </c>
      <c r="M143" s="4">
        <v>104</v>
      </c>
      <c r="N143" s="4">
        <v>87</v>
      </c>
      <c r="O143" s="4">
        <f t="shared" si="39"/>
        <v>191</v>
      </c>
      <c r="P143" s="4">
        <v>38</v>
      </c>
      <c r="Q143" s="4">
        <v>55</v>
      </c>
      <c r="R143" s="4">
        <f t="shared" si="40"/>
        <v>93</v>
      </c>
      <c r="S143" s="4">
        <v>0</v>
      </c>
      <c r="T143" s="4">
        <v>0</v>
      </c>
      <c r="U143" s="4">
        <f t="shared" si="41"/>
        <v>0</v>
      </c>
      <c r="V143" s="4">
        <v>0</v>
      </c>
      <c r="W143" s="4">
        <v>245</v>
      </c>
      <c r="X143" s="4">
        <f t="shared" si="42"/>
        <v>245</v>
      </c>
      <c r="Y143" s="4">
        <v>559</v>
      </c>
      <c r="Z143" s="4">
        <v>1157</v>
      </c>
      <c r="AA143" s="4">
        <f t="shared" si="43"/>
        <v>1716</v>
      </c>
      <c r="AB143" s="4">
        <v>100</v>
      </c>
      <c r="AC143" s="4">
        <v>83</v>
      </c>
      <c r="AD143" s="4">
        <f t="shared" si="44"/>
        <v>183</v>
      </c>
      <c r="AE143" s="4">
        <v>33</v>
      </c>
      <c r="AF143" s="4">
        <v>51</v>
      </c>
      <c r="AG143" s="4">
        <f t="shared" si="45"/>
        <v>84</v>
      </c>
      <c r="AH143" s="4">
        <v>0</v>
      </c>
      <c r="AI143" s="4">
        <v>0</v>
      </c>
      <c r="AJ143" s="4">
        <f t="shared" si="46"/>
        <v>0</v>
      </c>
      <c r="AK143" s="4">
        <v>130</v>
      </c>
      <c r="AL143" s="4">
        <v>238</v>
      </c>
      <c r="AM143" s="4">
        <f t="shared" si="47"/>
        <v>368</v>
      </c>
      <c r="AN143" s="4">
        <v>98</v>
      </c>
      <c r="AO143" s="4">
        <v>80</v>
      </c>
      <c r="AP143" s="4">
        <f t="shared" si="48"/>
        <v>178</v>
      </c>
      <c r="AQ143" s="4">
        <v>33</v>
      </c>
      <c r="AR143" s="4">
        <v>49</v>
      </c>
      <c r="AS143" s="4">
        <f t="shared" si="49"/>
        <v>82</v>
      </c>
      <c r="AT143" s="4">
        <v>14</v>
      </c>
      <c r="AU143" s="4">
        <v>19</v>
      </c>
      <c r="AV143" s="4">
        <f t="shared" si="50"/>
        <v>33</v>
      </c>
      <c r="AW143">
        <v>862</v>
      </c>
      <c r="AX143">
        <v>64</v>
      </c>
      <c r="AY143">
        <v>33</v>
      </c>
      <c r="AZ143">
        <v>1562</v>
      </c>
      <c r="BA143">
        <v>87</v>
      </c>
      <c r="BB143">
        <v>151</v>
      </c>
      <c r="BC143">
        <f t="shared" si="51"/>
        <v>2424</v>
      </c>
      <c r="BD143">
        <v>196896</v>
      </c>
      <c r="BE143">
        <v>249454</v>
      </c>
      <c r="BF143">
        <v>660</v>
      </c>
      <c r="BG143">
        <v>1.023942001537578</v>
      </c>
      <c r="BH143">
        <f t="shared" si="52"/>
        <v>232361.62156764342</v>
      </c>
      <c r="BI143">
        <f t="shared" si="53"/>
        <v>352.06306298127794</v>
      </c>
      <c r="BJ143">
        <v>1.1516999999999999</v>
      </c>
      <c r="BK143">
        <v>29.8352</v>
      </c>
    </row>
    <row r="144" spans="1:63" ht="12.5" x14ac:dyDescent="0.25">
      <c r="A144" s="3" t="s">
        <v>30</v>
      </c>
      <c r="B144" s="3" t="s">
        <v>163</v>
      </c>
      <c r="C144" s="3" t="s">
        <v>163</v>
      </c>
      <c r="D144" s="4">
        <v>4</v>
      </c>
      <c r="E144" s="4">
        <v>5</v>
      </c>
      <c r="F144" s="4">
        <f t="shared" si="36"/>
        <v>9</v>
      </c>
      <c r="G144" s="4">
        <v>3686</v>
      </c>
      <c r="H144" s="4">
        <v>3037</v>
      </c>
      <c r="I144" s="4">
        <f t="shared" si="37"/>
        <v>6723</v>
      </c>
      <c r="J144" s="4">
        <v>4826</v>
      </c>
      <c r="K144" s="4">
        <v>3007</v>
      </c>
      <c r="L144" s="4">
        <f t="shared" si="38"/>
        <v>7833</v>
      </c>
      <c r="M144" s="4">
        <v>1579</v>
      </c>
      <c r="N144" s="4">
        <v>1402</v>
      </c>
      <c r="O144" s="4">
        <f t="shared" si="39"/>
        <v>2981</v>
      </c>
      <c r="P144" s="4">
        <v>1760</v>
      </c>
      <c r="Q144" s="4">
        <v>1521</v>
      </c>
      <c r="R144" s="4">
        <f t="shared" si="40"/>
        <v>3281</v>
      </c>
      <c r="S144" s="4">
        <v>4</v>
      </c>
      <c r="T144" s="4">
        <v>4</v>
      </c>
      <c r="U144" s="4">
        <f t="shared" si="41"/>
        <v>8</v>
      </c>
      <c r="V144" s="4">
        <v>4</v>
      </c>
      <c r="W144" s="4">
        <v>3009</v>
      </c>
      <c r="X144" s="4">
        <f t="shared" si="42"/>
        <v>3013</v>
      </c>
      <c r="Y144" s="4">
        <v>4665</v>
      </c>
      <c r="Z144" s="4">
        <v>2942</v>
      </c>
      <c r="AA144" s="4">
        <f t="shared" si="43"/>
        <v>7607</v>
      </c>
      <c r="AB144" s="4">
        <v>1565</v>
      </c>
      <c r="AC144" s="4">
        <v>1389</v>
      </c>
      <c r="AD144" s="4">
        <f t="shared" si="44"/>
        <v>2954</v>
      </c>
      <c r="AE144" s="4">
        <v>1748</v>
      </c>
      <c r="AF144" s="4">
        <v>1518</v>
      </c>
      <c r="AG144" s="4">
        <f t="shared" si="45"/>
        <v>3266</v>
      </c>
      <c r="AH144" s="4">
        <v>4</v>
      </c>
      <c r="AI144" s="4">
        <v>4</v>
      </c>
      <c r="AJ144" s="4">
        <f t="shared" si="46"/>
        <v>8</v>
      </c>
      <c r="AK144" s="4">
        <v>3586</v>
      </c>
      <c r="AL144" s="4">
        <v>2961</v>
      </c>
      <c r="AM144" s="4">
        <f t="shared" si="47"/>
        <v>6547</v>
      </c>
      <c r="AN144" s="4">
        <v>1540</v>
      </c>
      <c r="AO144" s="4">
        <v>1347</v>
      </c>
      <c r="AP144" s="4">
        <f t="shared" si="48"/>
        <v>2887</v>
      </c>
      <c r="AQ144" s="4">
        <v>1726</v>
      </c>
      <c r="AR144" s="4">
        <v>1493</v>
      </c>
      <c r="AS144" s="4">
        <f t="shared" si="49"/>
        <v>3219</v>
      </c>
      <c r="AT144" s="4">
        <v>54</v>
      </c>
      <c r="AU144" s="4">
        <v>163</v>
      </c>
      <c r="AV144" s="4">
        <f t="shared" si="50"/>
        <v>217</v>
      </c>
      <c r="AW144">
        <v>11855</v>
      </c>
      <c r="AX144">
        <v>1580</v>
      </c>
      <c r="AY144">
        <v>217</v>
      </c>
      <c r="AZ144">
        <v>8972</v>
      </c>
      <c r="BA144">
        <v>1407</v>
      </c>
      <c r="BB144">
        <v>2987</v>
      </c>
      <c r="BC144">
        <f t="shared" si="51"/>
        <v>20827</v>
      </c>
      <c r="BD144">
        <v>129149</v>
      </c>
      <c r="BE144">
        <v>168211</v>
      </c>
      <c r="BF144">
        <v>1096</v>
      </c>
      <c r="BG144">
        <v>1.0267774791355662</v>
      </c>
      <c r="BH144">
        <f t="shared" si="52"/>
        <v>155390.83099524738</v>
      </c>
      <c r="BI144">
        <f t="shared" si="53"/>
        <v>141.77995528763446</v>
      </c>
      <c r="BJ144">
        <v>0.26419999999999999</v>
      </c>
      <c r="BK144">
        <v>30.1084</v>
      </c>
    </row>
    <row r="145" spans="1:63" ht="12.5" x14ac:dyDescent="0.25">
      <c r="A145" s="3" t="s">
        <v>74</v>
      </c>
      <c r="B145" s="3" t="s">
        <v>164</v>
      </c>
      <c r="C145" s="3" t="s">
        <v>164</v>
      </c>
      <c r="D145" s="4">
        <v>0</v>
      </c>
      <c r="E145" s="4">
        <v>0</v>
      </c>
      <c r="F145" s="4">
        <f t="shared" si="36"/>
        <v>0</v>
      </c>
      <c r="G145" s="4">
        <v>894</v>
      </c>
      <c r="H145" s="4">
        <v>774</v>
      </c>
      <c r="I145" s="4">
        <f t="shared" si="37"/>
        <v>1668</v>
      </c>
      <c r="J145" s="4">
        <v>1203</v>
      </c>
      <c r="K145" s="4">
        <v>947</v>
      </c>
      <c r="L145" s="4">
        <f t="shared" si="38"/>
        <v>2150</v>
      </c>
      <c r="M145" s="4">
        <v>424</v>
      </c>
      <c r="N145" s="4">
        <v>400</v>
      </c>
      <c r="O145" s="4">
        <f t="shared" si="39"/>
        <v>824</v>
      </c>
      <c r="P145" s="4">
        <v>468</v>
      </c>
      <c r="Q145" s="4">
        <v>409</v>
      </c>
      <c r="R145" s="4">
        <f t="shared" si="40"/>
        <v>877</v>
      </c>
      <c r="S145" s="4">
        <v>0</v>
      </c>
      <c r="T145" s="4">
        <v>0</v>
      </c>
      <c r="U145" s="4">
        <f t="shared" si="41"/>
        <v>0</v>
      </c>
      <c r="V145" s="4">
        <v>0</v>
      </c>
      <c r="W145" s="4">
        <v>769</v>
      </c>
      <c r="X145" s="4">
        <f t="shared" si="42"/>
        <v>769</v>
      </c>
      <c r="Y145" s="4">
        <v>1166</v>
      </c>
      <c r="Z145" s="4">
        <v>925</v>
      </c>
      <c r="AA145" s="4">
        <f t="shared" si="43"/>
        <v>2091</v>
      </c>
      <c r="AB145" s="4">
        <v>420</v>
      </c>
      <c r="AC145" s="4">
        <v>390</v>
      </c>
      <c r="AD145" s="4">
        <f t="shared" si="44"/>
        <v>810</v>
      </c>
      <c r="AE145" s="4">
        <v>464</v>
      </c>
      <c r="AF145" s="4">
        <v>401</v>
      </c>
      <c r="AG145" s="4">
        <f t="shared" si="45"/>
        <v>865</v>
      </c>
      <c r="AH145" s="4">
        <v>0</v>
      </c>
      <c r="AI145" s="4">
        <v>0</v>
      </c>
      <c r="AJ145" s="4">
        <f t="shared" si="46"/>
        <v>0</v>
      </c>
      <c r="AK145" s="4">
        <v>774</v>
      </c>
      <c r="AL145" s="4">
        <v>675</v>
      </c>
      <c r="AM145" s="4">
        <f t="shared" si="47"/>
        <v>1449</v>
      </c>
      <c r="AN145" s="4">
        <v>359</v>
      </c>
      <c r="AO145" s="4">
        <v>322</v>
      </c>
      <c r="AP145" s="4">
        <f t="shared" si="48"/>
        <v>681</v>
      </c>
      <c r="AQ145" s="4">
        <v>385</v>
      </c>
      <c r="AR145" s="4">
        <v>336</v>
      </c>
      <c r="AS145" s="4">
        <f t="shared" si="49"/>
        <v>721</v>
      </c>
      <c r="AT145" s="4">
        <v>3</v>
      </c>
      <c r="AU145" s="4">
        <v>35</v>
      </c>
      <c r="AV145" s="4">
        <f t="shared" si="50"/>
        <v>38</v>
      </c>
      <c r="AW145">
        <v>2989</v>
      </c>
      <c r="AX145">
        <v>63</v>
      </c>
      <c r="AY145">
        <v>38</v>
      </c>
      <c r="AZ145">
        <v>2530</v>
      </c>
      <c r="BA145">
        <v>400</v>
      </c>
      <c r="BB145">
        <v>463</v>
      </c>
      <c r="BC145">
        <f t="shared" si="51"/>
        <v>5519</v>
      </c>
      <c r="BD145">
        <v>100726</v>
      </c>
      <c r="BE145">
        <v>132355</v>
      </c>
      <c r="BF145">
        <v>426</v>
      </c>
      <c r="BG145">
        <v>1.027684665909369</v>
      </c>
      <c r="BH145">
        <f t="shared" si="52"/>
        <v>121944.08040492762</v>
      </c>
      <c r="BI145">
        <f t="shared" si="53"/>
        <v>286.2537098707221</v>
      </c>
      <c r="BJ145">
        <v>1.1326000000000001</v>
      </c>
      <c r="BK145">
        <v>30.043399999999998</v>
      </c>
    </row>
    <row r="146" spans="1:63" ht="12.5" x14ac:dyDescent="0.25">
      <c r="A146" s="3" t="s">
        <v>74</v>
      </c>
      <c r="B146" s="3" t="s">
        <v>165</v>
      </c>
      <c r="C146" s="3" t="s">
        <v>165</v>
      </c>
      <c r="D146" s="4">
        <v>3</v>
      </c>
      <c r="E146" s="4">
        <v>2</v>
      </c>
      <c r="F146" s="4">
        <f t="shared" si="36"/>
        <v>5</v>
      </c>
      <c r="G146" s="4">
        <v>7142</v>
      </c>
      <c r="H146" s="4">
        <v>5861</v>
      </c>
      <c r="I146" s="4">
        <f t="shared" si="37"/>
        <v>13003</v>
      </c>
      <c r="J146" s="4">
        <v>10124</v>
      </c>
      <c r="K146" s="4">
        <v>7154</v>
      </c>
      <c r="L146" s="4">
        <f t="shared" si="38"/>
        <v>17278</v>
      </c>
      <c r="M146" s="4">
        <v>3206</v>
      </c>
      <c r="N146" s="4">
        <v>2973</v>
      </c>
      <c r="O146" s="4">
        <f t="shared" si="39"/>
        <v>6179</v>
      </c>
      <c r="P146" s="4">
        <v>2950</v>
      </c>
      <c r="Q146" s="4">
        <v>2593</v>
      </c>
      <c r="R146" s="4">
        <f t="shared" si="40"/>
        <v>5543</v>
      </c>
      <c r="S146" s="4">
        <v>2</v>
      </c>
      <c r="T146" s="4">
        <v>18</v>
      </c>
      <c r="U146" s="4">
        <f t="shared" si="41"/>
        <v>20</v>
      </c>
      <c r="V146" s="4">
        <v>18</v>
      </c>
      <c r="W146" s="4">
        <v>5679</v>
      </c>
      <c r="X146" s="4">
        <f t="shared" si="42"/>
        <v>5697</v>
      </c>
      <c r="Y146" s="4">
        <v>9168</v>
      </c>
      <c r="Z146" s="4">
        <v>6787</v>
      </c>
      <c r="AA146" s="4">
        <f t="shared" si="43"/>
        <v>15955</v>
      </c>
      <c r="AB146" s="4">
        <v>2989</v>
      </c>
      <c r="AC146" s="4">
        <v>2766</v>
      </c>
      <c r="AD146" s="4">
        <f t="shared" si="44"/>
        <v>5755</v>
      </c>
      <c r="AE146" s="4">
        <v>2807</v>
      </c>
      <c r="AF146" s="4">
        <v>2491</v>
      </c>
      <c r="AG146" s="4">
        <f t="shared" si="45"/>
        <v>5298</v>
      </c>
      <c r="AH146" s="4">
        <v>2</v>
      </c>
      <c r="AI146" s="4">
        <v>2</v>
      </c>
      <c r="AJ146" s="4">
        <f t="shared" si="46"/>
        <v>4</v>
      </c>
      <c r="AK146" s="4">
        <v>6780</v>
      </c>
      <c r="AL146" s="4">
        <v>5623</v>
      </c>
      <c r="AM146" s="4">
        <f t="shared" si="47"/>
        <v>12403</v>
      </c>
      <c r="AN146" s="4">
        <v>2946</v>
      </c>
      <c r="AO146" s="4">
        <v>2757</v>
      </c>
      <c r="AP146" s="4">
        <f t="shared" si="48"/>
        <v>5703</v>
      </c>
      <c r="AQ146" s="4">
        <v>2784</v>
      </c>
      <c r="AR146" s="4">
        <v>2479</v>
      </c>
      <c r="AS146" s="4">
        <f t="shared" si="49"/>
        <v>5263</v>
      </c>
      <c r="AT146" s="4">
        <v>109</v>
      </c>
      <c r="AU146" s="4">
        <v>390</v>
      </c>
      <c r="AV146" s="4">
        <f t="shared" si="50"/>
        <v>499</v>
      </c>
      <c r="AW146">
        <v>23425</v>
      </c>
      <c r="AX146">
        <v>3994</v>
      </c>
      <c r="AY146">
        <v>499</v>
      </c>
      <c r="AZ146">
        <v>18583</v>
      </c>
      <c r="BA146">
        <v>2975</v>
      </c>
      <c r="BB146">
        <v>6969</v>
      </c>
      <c r="BC146">
        <f t="shared" si="51"/>
        <v>42008</v>
      </c>
      <c r="BD146">
        <v>314694</v>
      </c>
      <c r="BE146">
        <v>376110</v>
      </c>
      <c r="BF146">
        <v>1381</v>
      </c>
      <c r="BG146">
        <v>1.0179879606332198</v>
      </c>
      <c r="BH146">
        <f t="shared" si="52"/>
        <v>356522.5098483903</v>
      </c>
      <c r="BI146">
        <f t="shared" si="53"/>
        <v>258.16257049123124</v>
      </c>
      <c r="BJ146">
        <v>0.75180000000000002</v>
      </c>
      <c r="BK146">
        <v>29.927800000000001</v>
      </c>
    </row>
    <row r="147" spans="1:63" ht="12.5" x14ac:dyDescent="0.25">
      <c r="A147" s="3" t="s">
        <v>30</v>
      </c>
      <c r="B147" s="3" t="s">
        <v>166</v>
      </c>
      <c r="C147" s="3" t="s">
        <v>166</v>
      </c>
      <c r="D147" s="4">
        <v>2</v>
      </c>
      <c r="E147" s="4">
        <v>0</v>
      </c>
      <c r="F147" s="4">
        <f t="shared" si="36"/>
        <v>2</v>
      </c>
      <c r="G147" s="4">
        <v>467</v>
      </c>
      <c r="H147" s="4">
        <v>393</v>
      </c>
      <c r="I147" s="4">
        <f t="shared" si="37"/>
        <v>860</v>
      </c>
      <c r="J147" s="4">
        <v>1642</v>
      </c>
      <c r="K147" s="4">
        <v>936</v>
      </c>
      <c r="L147" s="4">
        <f t="shared" si="38"/>
        <v>2578</v>
      </c>
      <c r="M147" s="4">
        <v>183</v>
      </c>
      <c r="N147" s="4">
        <v>166</v>
      </c>
      <c r="O147" s="4">
        <f t="shared" si="39"/>
        <v>349</v>
      </c>
      <c r="P147" s="4">
        <v>170</v>
      </c>
      <c r="Q147" s="4">
        <v>135</v>
      </c>
      <c r="R147" s="4">
        <f t="shared" si="40"/>
        <v>305</v>
      </c>
      <c r="S147" s="4">
        <v>2</v>
      </c>
      <c r="T147" s="4">
        <v>0</v>
      </c>
      <c r="U147" s="4">
        <f t="shared" si="41"/>
        <v>2</v>
      </c>
      <c r="V147" s="4">
        <v>0</v>
      </c>
      <c r="W147" s="4">
        <v>385</v>
      </c>
      <c r="X147" s="4">
        <f t="shared" si="42"/>
        <v>385</v>
      </c>
      <c r="Y147" s="4">
        <v>1595</v>
      </c>
      <c r="Z147" s="4">
        <v>920</v>
      </c>
      <c r="AA147" s="4">
        <f t="shared" si="43"/>
        <v>2515</v>
      </c>
      <c r="AB147" s="4">
        <v>181</v>
      </c>
      <c r="AC147" s="4">
        <v>161</v>
      </c>
      <c r="AD147" s="4">
        <f t="shared" si="44"/>
        <v>342</v>
      </c>
      <c r="AE147" s="4">
        <v>169</v>
      </c>
      <c r="AF147" s="4">
        <v>132</v>
      </c>
      <c r="AG147" s="4">
        <f t="shared" si="45"/>
        <v>301</v>
      </c>
      <c r="AH147" s="4">
        <v>2</v>
      </c>
      <c r="AI147" s="4">
        <v>0</v>
      </c>
      <c r="AJ147" s="4">
        <f t="shared" si="46"/>
        <v>2</v>
      </c>
      <c r="AK147" s="4">
        <v>449</v>
      </c>
      <c r="AL147" s="4">
        <v>382</v>
      </c>
      <c r="AM147" s="4">
        <f t="shared" si="47"/>
        <v>831</v>
      </c>
      <c r="AN147" s="4">
        <v>181</v>
      </c>
      <c r="AO147" s="4">
        <v>171</v>
      </c>
      <c r="AP147" s="4">
        <f t="shared" si="48"/>
        <v>352</v>
      </c>
      <c r="AQ147" s="4">
        <v>164</v>
      </c>
      <c r="AR147" s="4">
        <v>130</v>
      </c>
      <c r="AS147" s="4">
        <f t="shared" si="49"/>
        <v>294</v>
      </c>
      <c r="AT147" s="4">
        <v>6</v>
      </c>
      <c r="AU147" s="4">
        <v>16</v>
      </c>
      <c r="AV147" s="4">
        <f t="shared" si="50"/>
        <v>22</v>
      </c>
      <c r="AW147">
        <v>2464</v>
      </c>
      <c r="AX147">
        <v>353</v>
      </c>
      <c r="AY147">
        <v>22</v>
      </c>
      <c r="AZ147">
        <v>1630</v>
      </c>
      <c r="BA147">
        <v>166</v>
      </c>
      <c r="BB147">
        <v>519</v>
      </c>
      <c r="BC147">
        <f t="shared" si="51"/>
        <v>4094</v>
      </c>
      <c r="BD147">
        <v>127725</v>
      </c>
      <c r="BE147">
        <v>162967</v>
      </c>
      <c r="BF147">
        <v>542</v>
      </c>
      <c r="BG147">
        <v>1.0246661181240813</v>
      </c>
      <c r="BH147">
        <f t="shared" si="52"/>
        <v>151479.03961335888</v>
      </c>
      <c r="BI147">
        <f t="shared" si="53"/>
        <v>279.48162290287615</v>
      </c>
      <c r="BJ147">
        <v>0.74760000000000004</v>
      </c>
      <c r="BK147">
        <v>30.481999999999999</v>
      </c>
    </row>
    <row r="148" spans="1:63" ht="12.5" x14ac:dyDescent="0.25">
      <c r="A148" s="3" t="s">
        <v>45</v>
      </c>
      <c r="B148" s="3" t="s">
        <v>167</v>
      </c>
      <c r="C148" s="3" t="s">
        <v>167</v>
      </c>
      <c r="D148" s="4">
        <v>21</v>
      </c>
      <c r="E148" s="4">
        <v>3</v>
      </c>
      <c r="F148" s="4">
        <f t="shared" si="36"/>
        <v>24</v>
      </c>
      <c r="G148" s="4">
        <v>7986</v>
      </c>
      <c r="H148" s="4">
        <v>6193</v>
      </c>
      <c r="I148" s="4">
        <f t="shared" si="37"/>
        <v>14179</v>
      </c>
      <c r="J148" s="4">
        <v>12023</v>
      </c>
      <c r="K148" s="4">
        <v>7905</v>
      </c>
      <c r="L148" s="4">
        <f t="shared" si="38"/>
        <v>19928</v>
      </c>
      <c r="M148" s="4">
        <v>4327</v>
      </c>
      <c r="N148" s="4">
        <v>3752</v>
      </c>
      <c r="O148" s="4">
        <f t="shared" si="39"/>
        <v>8079</v>
      </c>
      <c r="P148" s="4">
        <v>4128</v>
      </c>
      <c r="Q148" s="4">
        <v>3413</v>
      </c>
      <c r="R148" s="4">
        <f t="shared" si="40"/>
        <v>7541</v>
      </c>
      <c r="S148" s="4">
        <v>1</v>
      </c>
      <c r="T148" s="4">
        <v>3</v>
      </c>
      <c r="U148" s="4">
        <f t="shared" si="41"/>
        <v>4</v>
      </c>
      <c r="V148" s="4">
        <v>3</v>
      </c>
      <c r="W148" s="4">
        <v>6045</v>
      </c>
      <c r="X148" s="4">
        <f t="shared" si="42"/>
        <v>6048</v>
      </c>
      <c r="Y148" s="4">
        <v>11440</v>
      </c>
      <c r="Z148" s="4">
        <v>7565</v>
      </c>
      <c r="AA148" s="4">
        <f t="shared" si="43"/>
        <v>19005</v>
      </c>
      <c r="AB148" s="4">
        <v>4220</v>
      </c>
      <c r="AC148" s="4">
        <v>3655</v>
      </c>
      <c r="AD148" s="4">
        <f t="shared" si="44"/>
        <v>7875</v>
      </c>
      <c r="AE148" s="4">
        <v>4010</v>
      </c>
      <c r="AF148" s="4">
        <v>3341</v>
      </c>
      <c r="AG148" s="4">
        <f t="shared" si="45"/>
        <v>7351</v>
      </c>
      <c r="AH148" s="4">
        <v>1</v>
      </c>
      <c r="AI148" s="4">
        <v>3</v>
      </c>
      <c r="AJ148" s="4">
        <f t="shared" si="46"/>
        <v>4</v>
      </c>
      <c r="AK148" s="4">
        <v>7882</v>
      </c>
      <c r="AL148" s="4">
        <v>6107</v>
      </c>
      <c r="AM148" s="4">
        <f t="shared" si="47"/>
        <v>13989</v>
      </c>
      <c r="AN148" s="4">
        <v>4270</v>
      </c>
      <c r="AO148" s="4">
        <v>3654</v>
      </c>
      <c r="AP148" s="4">
        <f t="shared" si="48"/>
        <v>7924</v>
      </c>
      <c r="AQ148" s="4">
        <v>4043</v>
      </c>
      <c r="AR148" s="4">
        <v>3377</v>
      </c>
      <c r="AS148" s="4">
        <f t="shared" si="49"/>
        <v>7420</v>
      </c>
      <c r="AT148" s="4">
        <v>244</v>
      </c>
      <c r="AU148" s="4">
        <v>704</v>
      </c>
      <c r="AV148" s="4">
        <f t="shared" si="50"/>
        <v>948</v>
      </c>
      <c r="AW148">
        <v>28485</v>
      </c>
      <c r="AX148">
        <v>5336</v>
      </c>
      <c r="AY148">
        <v>948</v>
      </c>
      <c r="AZ148">
        <v>21266</v>
      </c>
      <c r="BA148">
        <v>3755</v>
      </c>
      <c r="BB148">
        <v>9091</v>
      </c>
      <c r="BC148">
        <f t="shared" si="51"/>
        <v>49751</v>
      </c>
      <c r="BD148">
        <v>252597</v>
      </c>
      <c r="BE148">
        <v>305971</v>
      </c>
      <c r="BF148">
        <v>2317</v>
      </c>
      <c r="BG148">
        <v>1.0193544138203419</v>
      </c>
      <c r="BH148">
        <f t="shared" si="52"/>
        <v>288871.46412446996</v>
      </c>
      <c r="BI148">
        <f t="shared" si="53"/>
        <v>124.67477950991366</v>
      </c>
      <c r="BJ148">
        <v>6.3799999999999996E-2</v>
      </c>
      <c r="BK148">
        <v>31.354199999999999</v>
      </c>
    </row>
    <row r="149" spans="1:63" ht="12.5" x14ac:dyDescent="0.25">
      <c r="A149" s="3" t="s">
        <v>27</v>
      </c>
      <c r="B149" s="3" t="s">
        <v>168</v>
      </c>
      <c r="C149" s="3" t="s">
        <v>168</v>
      </c>
      <c r="D149" s="4">
        <v>8</v>
      </c>
      <c r="E149" s="4">
        <v>6</v>
      </c>
      <c r="F149" s="4">
        <f t="shared" si="36"/>
        <v>14</v>
      </c>
      <c r="G149" s="4">
        <v>21993</v>
      </c>
      <c r="H149" s="4">
        <v>10075</v>
      </c>
      <c r="I149" s="4">
        <f t="shared" si="37"/>
        <v>32068</v>
      </c>
      <c r="J149" s="4">
        <v>20569</v>
      </c>
      <c r="K149" s="4">
        <v>6329</v>
      </c>
      <c r="L149" s="4">
        <f t="shared" si="38"/>
        <v>26898</v>
      </c>
      <c r="M149" s="4">
        <v>9277</v>
      </c>
      <c r="N149" s="4">
        <v>8986</v>
      </c>
      <c r="O149" s="4">
        <f t="shared" si="39"/>
        <v>18263</v>
      </c>
      <c r="P149" s="4">
        <v>11431</v>
      </c>
      <c r="Q149" s="4">
        <v>8844</v>
      </c>
      <c r="R149" s="4">
        <f t="shared" si="40"/>
        <v>20275</v>
      </c>
      <c r="S149" s="4">
        <v>7</v>
      </c>
      <c r="T149" s="4">
        <v>6</v>
      </c>
      <c r="U149" s="4">
        <f t="shared" si="41"/>
        <v>13</v>
      </c>
      <c r="V149" s="4">
        <v>6</v>
      </c>
      <c r="W149" s="4">
        <v>9996</v>
      </c>
      <c r="X149" s="4">
        <f t="shared" si="42"/>
        <v>10002</v>
      </c>
      <c r="Y149" s="4">
        <v>19662</v>
      </c>
      <c r="Z149" s="4">
        <v>6138</v>
      </c>
      <c r="AA149" s="4">
        <f t="shared" si="43"/>
        <v>25800</v>
      </c>
      <c r="AB149" s="4">
        <v>9003</v>
      </c>
      <c r="AC149" s="4">
        <v>8636</v>
      </c>
      <c r="AD149" s="4">
        <f t="shared" si="44"/>
        <v>17639</v>
      </c>
      <c r="AE149" s="4">
        <v>11345</v>
      </c>
      <c r="AF149" s="4">
        <v>8775</v>
      </c>
      <c r="AG149" s="4">
        <f t="shared" si="45"/>
        <v>20120</v>
      </c>
      <c r="AH149" s="4">
        <v>7</v>
      </c>
      <c r="AI149" s="4">
        <v>6</v>
      </c>
      <c r="AJ149" s="4">
        <f t="shared" si="46"/>
        <v>13</v>
      </c>
      <c r="AK149" s="4">
        <v>21184</v>
      </c>
      <c r="AL149" s="4">
        <v>9878</v>
      </c>
      <c r="AM149" s="4">
        <f t="shared" si="47"/>
        <v>31062</v>
      </c>
      <c r="AN149" s="4">
        <v>8879</v>
      </c>
      <c r="AO149" s="4">
        <v>8516</v>
      </c>
      <c r="AP149" s="4">
        <f t="shared" si="48"/>
        <v>17395</v>
      </c>
      <c r="AQ149" s="4">
        <v>11181</v>
      </c>
      <c r="AR149" s="4">
        <v>8634</v>
      </c>
      <c r="AS149" s="4">
        <f t="shared" si="49"/>
        <v>19815</v>
      </c>
      <c r="AT149" s="4">
        <v>1056</v>
      </c>
      <c r="AU149" s="4">
        <v>1891</v>
      </c>
      <c r="AV149" s="4">
        <f t="shared" si="50"/>
        <v>2947</v>
      </c>
      <c r="AW149">
        <v>63278</v>
      </c>
      <c r="AX149">
        <v>3756</v>
      </c>
      <c r="AY149">
        <v>2947</v>
      </c>
      <c r="AZ149">
        <v>34240</v>
      </c>
      <c r="BA149">
        <v>8992</v>
      </c>
      <c r="BB149">
        <v>12748</v>
      </c>
      <c r="BC149">
        <f t="shared" si="51"/>
        <v>97518</v>
      </c>
      <c r="BD149">
        <v>285903</v>
      </c>
      <c r="BE149">
        <v>358123</v>
      </c>
      <c r="BF149">
        <v>1495</v>
      </c>
      <c r="BG149">
        <v>1.02277793496547</v>
      </c>
      <c r="BH149">
        <f t="shared" si="52"/>
        <v>334725.01021586516</v>
      </c>
      <c r="BI149">
        <f t="shared" si="53"/>
        <v>223.89632790358874</v>
      </c>
      <c r="BJ149">
        <v>1.4994000000000001</v>
      </c>
      <c r="BK149">
        <v>33.548999999999999</v>
      </c>
    </row>
    <row r="150" spans="1:63" ht="12.5" x14ac:dyDescent="0.25">
      <c r="A150" s="3" t="s">
        <v>30</v>
      </c>
      <c r="B150" s="3" t="s">
        <v>169</v>
      </c>
      <c r="C150" s="3" t="s">
        <v>169</v>
      </c>
      <c r="D150" s="4">
        <v>1</v>
      </c>
      <c r="E150" s="4">
        <v>0</v>
      </c>
      <c r="F150" s="4">
        <f t="shared" si="36"/>
        <v>1</v>
      </c>
      <c r="G150" s="4">
        <v>312</v>
      </c>
      <c r="H150" s="4">
        <v>321</v>
      </c>
      <c r="I150" s="4">
        <f t="shared" si="37"/>
        <v>633</v>
      </c>
      <c r="J150" s="4">
        <v>751</v>
      </c>
      <c r="K150" s="4">
        <v>569</v>
      </c>
      <c r="L150" s="4">
        <f t="shared" si="38"/>
        <v>1320</v>
      </c>
      <c r="M150" s="4">
        <v>114</v>
      </c>
      <c r="N150" s="4">
        <v>118</v>
      </c>
      <c r="O150" s="4">
        <f t="shared" si="39"/>
        <v>232</v>
      </c>
      <c r="P150" s="4">
        <v>109</v>
      </c>
      <c r="Q150" s="4">
        <v>102</v>
      </c>
      <c r="R150" s="4">
        <f t="shared" si="40"/>
        <v>211</v>
      </c>
      <c r="S150" s="4">
        <v>1</v>
      </c>
      <c r="T150" s="4">
        <v>0</v>
      </c>
      <c r="U150" s="4">
        <f t="shared" si="41"/>
        <v>1</v>
      </c>
      <c r="V150" s="4">
        <v>0</v>
      </c>
      <c r="W150" s="4">
        <v>315</v>
      </c>
      <c r="X150" s="4">
        <f t="shared" si="42"/>
        <v>315</v>
      </c>
      <c r="Y150" s="4">
        <v>693</v>
      </c>
      <c r="Z150" s="4">
        <v>525</v>
      </c>
      <c r="AA150" s="4">
        <f t="shared" si="43"/>
        <v>1218</v>
      </c>
      <c r="AB150" s="4">
        <v>105</v>
      </c>
      <c r="AC150" s="4">
        <v>106</v>
      </c>
      <c r="AD150" s="4">
        <f t="shared" si="44"/>
        <v>211</v>
      </c>
      <c r="AE150" s="4">
        <v>105</v>
      </c>
      <c r="AF150" s="4">
        <v>97</v>
      </c>
      <c r="AG150" s="4">
        <f t="shared" si="45"/>
        <v>202</v>
      </c>
      <c r="AH150" s="4">
        <v>1</v>
      </c>
      <c r="AI150" s="4">
        <v>0</v>
      </c>
      <c r="AJ150" s="4">
        <f t="shared" si="46"/>
        <v>1</v>
      </c>
      <c r="AK150" s="4">
        <v>304</v>
      </c>
      <c r="AL150" s="4">
        <v>315</v>
      </c>
      <c r="AM150" s="4">
        <f t="shared" si="47"/>
        <v>619</v>
      </c>
      <c r="AN150" s="4">
        <v>105</v>
      </c>
      <c r="AO150" s="4">
        <v>106</v>
      </c>
      <c r="AP150" s="4">
        <f t="shared" si="48"/>
        <v>211</v>
      </c>
      <c r="AQ150" s="4">
        <v>104</v>
      </c>
      <c r="AR150" s="4">
        <v>96</v>
      </c>
      <c r="AS150" s="4">
        <f t="shared" si="49"/>
        <v>200</v>
      </c>
      <c r="AT150" s="4">
        <v>3</v>
      </c>
      <c r="AU150" s="4">
        <v>16</v>
      </c>
      <c r="AV150" s="4">
        <f t="shared" si="50"/>
        <v>19</v>
      </c>
      <c r="AW150">
        <v>1287</v>
      </c>
      <c r="AX150">
        <v>286</v>
      </c>
      <c r="AY150">
        <v>19</v>
      </c>
      <c r="AZ150">
        <v>1110</v>
      </c>
      <c r="BA150">
        <v>118</v>
      </c>
      <c r="BB150">
        <v>404</v>
      </c>
      <c r="BC150">
        <f t="shared" si="51"/>
        <v>2397</v>
      </c>
      <c r="BD150">
        <v>207343</v>
      </c>
      <c r="BE150">
        <v>252275</v>
      </c>
      <c r="BF150">
        <v>327</v>
      </c>
      <c r="BG150">
        <v>1.0198081624285462</v>
      </c>
      <c r="BH150">
        <f t="shared" si="52"/>
        <v>237858.5481973401</v>
      </c>
      <c r="BI150">
        <f t="shared" si="53"/>
        <v>727.39617185730924</v>
      </c>
      <c r="BJ150">
        <v>0.55149999999999999</v>
      </c>
      <c r="BK150">
        <v>30.389700000000001</v>
      </c>
    </row>
    <row r="151" spans="1:63" ht="12.5" x14ac:dyDescent="0.25">
      <c r="A151" s="3" t="s">
        <v>36</v>
      </c>
      <c r="B151" s="3" t="s">
        <v>170</v>
      </c>
      <c r="C151" s="3" t="s">
        <v>170</v>
      </c>
      <c r="D151" s="4">
        <v>40</v>
      </c>
      <c r="E151" s="4">
        <v>21</v>
      </c>
      <c r="F151" s="4">
        <f t="shared" si="36"/>
        <v>61</v>
      </c>
      <c r="G151" s="4">
        <v>8147</v>
      </c>
      <c r="H151" s="4">
        <v>4661</v>
      </c>
      <c r="I151" s="4">
        <f t="shared" si="37"/>
        <v>12808</v>
      </c>
      <c r="J151" s="4">
        <v>18005</v>
      </c>
      <c r="K151" s="4">
        <v>11796</v>
      </c>
      <c r="L151" s="4">
        <f t="shared" si="38"/>
        <v>29801</v>
      </c>
      <c r="M151" s="4">
        <v>5033</v>
      </c>
      <c r="N151" s="4">
        <v>4116</v>
      </c>
      <c r="O151" s="4">
        <f t="shared" si="39"/>
        <v>9149</v>
      </c>
      <c r="P151" s="4">
        <v>3831</v>
      </c>
      <c r="Q151" s="4">
        <v>2868</v>
      </c>
      <c r="R151" s="4">
        <f t="shared" si="40"/>
        <v>6699</v>
      </c>
      <c r="S151" s="4">
        <v>39</v>
      </c>
      <c r="T151" s="4">
        <v>21</v>
      </c>
      <c r="U151" s="4">
        <f t="shared" si="41"/>
        <v>60</v>
      </c>
      <c r="V151" s="4">
        <v>21</v>
      </c>
      <c r="W151" s="4">
        <v>4417</v>
      </c>
      <c r="X151" s="4">
        <f t="shared" si="42"/>
        <v>4438</v>
      </c>
      <c r="Y151" s="4">
        <v>16765</v>
      </c>
      <c r="Z151" s="4">
        <v>8982</v>
      </c>
      <c r="AA151" s="4">
        <f t="shared" si="43"/>
        <v>25747</v>
      </c>
      <c r="AB151" s="4">
        <v>4607</v>
      </c>
      <c r="AC151" s="4">
        <v>3826</v>
      </c>
      <c r="AD151" s="4">
        <f t="shared" si="44"/>
        <v>8433</v>
      </c>
      <c r="AE151" s="4">
        <v>3639</v>
      </c>
      <c r="AF151" s="4">
        <v>2702</v>
      </c>
      <c r="AG151" s="4">
        <f t="shared" si="45"/>
        <v>6341</v>
      </c>
      <c r="AH151" s="4">
        <v>40</v>
      </c>
      <c r="AI151" s="4">
        <v>21</v>
      </c>
      <c r="AJ151" s="4">
        <f t="shared" si="46"/>
        <v>61</v>
      </c>
      <c r="AK151" s="4">
        <v>7684</v>
      </c>
      <c r="AL151" s="4">
        <v>4395</v>
      </c>
      <c r="AM151" s="4">
        <f t="shared" si="47"/>
        <v>12079</v>
      </c>
      <c r="AN151" s="4">
        <v>4600</v>
      </c>
      <c r="AO151" s="4">
        <v>3773</v>
      </c>
      <c r="AP151" s="4">
        <f t="shared" si="48"/>
        <v>8373</v>
      </c>
      <c r="AQ151" s="4">
        <v>3605</v>
      </c>
      <c r="AR151" s="4">
        <v>2686</v>
      </c>
      <c r="AS151" s="4">
        <f t="shared" si="49"/>
        <v>6291</v>
      </c>
      <c r="AT151" s="4">
        <v>459</v>
      </c>
      <c r="AU151" s="4">
        <v>1152</v>
      </c>
      <c r="AV151" s="4">
        <f t="shared" si="50"/>
        <v>1611</v>
      </c>
      <c r="AW151">
        <v>35056</v>
      </c>
      <c r="AX151">
        <v>5752</v>
      </c>
      <c r="AY151">
        <v>1611</v>
      </c>
      <c r="AZ151">
        <v>23462</v>
      </c>
      <c r="BA151">
        <v>4137</v>
      </c>
      <c r="BB151">
        <v>9889</v>
      </c>
      <c r="BC151">
        <f t="shared" si="51"/>
        <v>58518</v>
      </c>
      <c r="BD151">
        <v>242421</v>
      </c>
      <c r="BE151">
        <v>298363</v>
      </c>
      <c r="BF151">
        <v>383</v>
      </c>
      <c r="BG151">
        <v>1.0209805593314605</v>
      </c>
      <c r="BH151">
        <f t="shared" si="52"/>
        <v>280344.82727191999</v>
      </c>
      <c r="BI151">
        <f t="shared" si="53"/>
        <v>731.97082838621407</v>
      </c>
      <c r="BJ151">
        <v>1.2302</v>
      </c>
      <c r="BK151">
        <v>34.249099999999999</v>
      </c>
    </row>
    <row r="152" spans="1:63" ht="12.5" x14ac:dyDescent="0.25">
      <c r="A152" s="3" t="s">
        <v>27</v>
      </c>
      <c r="B152" s="3" t="s">
        <v>171</v>
      </c>
      <c r="C152" s="3" t="s">
        <v>171</v>
      </c>
      <c r="D152" s="4">
        <v>52</v>
      </c>
      <c r="E152" s="4">
        <v>53</v>
      </c>
      <c r="F152" s="4">
        <f t="shared" si="36"/>
        <v>105</v>
      </c>
      <c r="G152" s="4">
        <v>12266</v>
      </c>
      <c r="H152" s="4">
        <v>5711</v>
      </c>
      <c r="I152" s="4">
        <f t="shared" si="37"/>
        <v>17977</v>
      </c>
      <c r="J152" s="4">
        <v>23600</v>
      </c>
      <c r="K152" s="4">
        <v>9493</v>
      </c>
      <c r="L152" s="4">
        <f t="shared" si="38"/>
        <v>33093</v>
      </c>
      <c r="M152" s="4">
        <v>6590</v>
      </c>
      <c r="N152" s="4">
        <v>6384</v>
      </c>
      <c r="O152" s="4">
        <f t="shared" si="39"/>
        <v>12974</v>
      </c>
      <c r="P152" s="4">
        <v>4829</v>
      </c>
      <c r="Q152" s="4">
        <v>4097</v>
      </c>
      <c r="R152" s="4">
        <f t="shared" si="40"/>
        <v>8926</v>
      </c>
      <c r="S152" s="4">
        <v>50</v>
      </c>
      <c r="T152" s="4">
        <v>49</v>
      </c>
      <c r="U152" s="4">
        <f t="shared" si="41"/>
        <v>99</v>
      </c>
      <c r="V152" s="4">
        <v>49</v>
      </c>
      <c r="W152" s="4">
        <v>5607</v>
      </c>
      <c r="X152" s="4">
        <f t="shared" si="42"/>
        <v>5656</v>
      </c>
      <c r="Y152" s="4">
        <v>21887</v>
      </c>
      <c r="Z152" s="4">
        <v>8592</v>
      </c>
      <c r="AA152" s="4">
        <f t="shared" si="43"/>
        <v>30479</v>
      </c>
      <c r="AB152" s="4">
        <v>5952</v>
      </c>
      <c r="AC152" s="4">
        <v>5639</v>
      </c>
      <c r="AD152" s="4">
        <f t="shared" si="44"/>
        <v>11591</v>
      </c>
      <c r="AE152" s="4">
        <v>4513</v>
      </c>
      <c r="AF152" s="4">
        <v>3756</v>
      </c>
      <c r="AG152" s="4">
        <f t="shared" si="45"/>
        <v>8269</v>
      </c>
      <c r="AH152" s="4">
        <v>49</v>
      </c>
      <c r="AI152" s="4">
        <v>46</v>
      </c>
      <c r="AJ152" s="4">
        <f t="shared" si="46"/>
        <v>95</v>
      </c>
      <c r="AK152" s="4">
        <v>11033</v>
      </c>
      <c r="AL152" s="4">
        <v>5179</v>
      </c>
      <c r="AM152" s="4">
        <f t="shared" si="47"/>
        <v>16212</v>
      </c>
      <c r="AN152" s="4">
        <v>5638</v>
      </c>
      <c r="AO152" s="4">
        <v>5344</v>
      </c>
      <c r="AP152" s="4">
        <f t="shared" si="48"/>
        <v>10982</v>
      </c>
      <c r="AQ152" s="4">
        <v>4267</v>
      </c>
      <c r="AR152" s="4">
        <v>3564</v>
      </c>
      <c r="AS152" s="4">
        <f t="shared" si="49"/>
        <v>7831</v>
      </c>
      <c r="AT152" s="4">
        <v>341</v>
      </c>
      <c r="AU152" s="4">
        <v>767</v>
      </c>
      <c r="AV152" s="4">
        <f t="shared" si="50"/>
        <v>1108</v>
      </c>
      <c r="AW152">
        <v>47337</v>
      </c>
      <c r="AX152">
        <v>7018</v>
      </c>
      <c r="AY152">
        <v>1108</v>
      </c>
      <c r="AZ152">
        <v>25738</v>
      </c>
      <c r="BA152">
        <v>6437</v>
      </c>
      <c r="BB152">
        <v>13455</v>
      </c>
      <c r="BC152">
        <f t="shared" si="51"/>
        <v>73075</v>
      </c>
      <c r="BD152">
        <v>98501</v>
      </c>
      <c r="BE152">
        <v>134199</v>
      </c>
      <c r="BF152">
        <v>205</v>
      </c>
      <c r="BG152">
        <v>1.0314088748419097</v>
      </c>
      <c r="BH152">
        <f t="shared" si="52"/>
        <v>122308.5134148221</v>
      </c>
      <c r="BI152">
        <f t="shared" si="53"/>
        <v>596.62689470644921</v>
      </c>
    </row>
    <row r="153" spans="1:63" ht="12.5" x14ac:dyDescent="0.25">
      <c r="A153" s="3" t="s">
        <v>27</v>
      </c>
      <c r="B153" s="3" t="s">
        <v>172</v>
      </c>
      <c r="C153" s="3" t="s">
        <v>172</v>
      </c>
      <c r="D153" s="4">
        <v>24</v>
      </c>
      <c r="E153" s="4">
        <v>25</v>
      </c>
      <c r="F153" s="4">
        <f t="shared" si="36"/>
        <v>49</v>
      </c>
      <c r="G153" s="4">
        <v>20058</v>
      </c>
      <c r="H153" s="4">
        <v>8227</v>
      </c>
      <c r="I153" s="4">
        <f t="shared" si="37"/>
        <v>28285</v>
      </c>
      <c r="J153" s="4">
        <v>24422</v>
      </c>
      <c r="K153" s="4">
        <v>7736</v>
      </c>
      <c r="L153" s="4">
        <f t="shared" si="38"/>
        <v>32158</v>
      </c>
      <c r="M153" s="4">
        <v>8646</v>
      </c>
      <c r="N153" s="4">
        <v>7912</v>
      </c>
      <c r="O153" s="4">
        <f t="shared" si="39"/>
        <v>16558</v>
      </c>
      <c r="P153" s="4">
        <v>8636</v>
      </c>
      <c r="Q153" s="4">
        <v>6681</v>
      </c>
      <c r="R153" s="4">
        <f t="shared" si="40"/>
        <v>15317</v>
      </c>
      <c r="S153" s="4">
        <v>22</v>
      </c>
      <c r="T153" s="4">
        <v>23</v>
      </c>
      <c r="U153" s="4">
        <f t="shared" si="41"/>
        <v>45</v>
      </c>
      <c r="V153" s="4">
        <v>23</v>
      </c>
      <c r="W153" s="4">
        <v>8227</v>
      </c>
      <c r="X153" s="4">
        <f t="shared" si="42"/>
        <v>8250</v>
      </c>
      <c r="Y153" s="4">
        <v>24419</v>
      </c>
      <c r="Z153" s="4">
        <v>7734</v>
      </c>
      <c r="AA153" s="4">
        <f t="shared" si="43"/>
        <v>32153</v>
      </c>
      <c r="AB153" s="4">
        <v>8646</v>
      </c>
      <c r="AC153" s="4">
        <v>7923</v>
      </c>
      <c r="AD153" s="4">
        <f t="shared" si="44"/>
        <v>16569</v>
      </c>
      <c r="AE153" s="4">
        <v>8636</v>
      </c>
      <c r="AF153" s="4">
        <v>6688</v>
      </c>
      <c r="AG153" s="4">
        <f t="shared" si="45"/>
        <v>15324</v>
      </c>
      <c r="AH153" s="4">
        <v>22</v>
      </c>
      <c r="AI153" s="4">
        <v>23</v>
      </c>
      <c r="AJ153" s="4">
        <f t="shared" si="46"/>
        <v>45</v>
      </c>
      <c r="AK153" s="4">
        <v>19588</v>
      </c>
      <c r="AL153" s="4">
        <v>8067</v>
      </c>
      <c r="AM153" s="4">
        <f t="shared" si="47"/>
        <v>27655</v>
      </c>
      <c r="AN153" s="4">
        <v>8523</v>
      </c>
      <c r="AO153" s="4">
        <v>7805</v>
      </c>
      <c r="AP153" s="4">
        <f t="shared" si="48"/>
        <v>16328</v>
      </c>
      <c r="AQ153" s="4">
        <v>8513</v>
      </c>
      <c r="AR153" s="4">
        <v>6599</v>
      </c>
      <c r="AS153" s="4">
        <f t="shared" si="49"/>
        <v>15112</v>
      </c>
      <c r="AT153" s="4">
        <v>2206</v>
      </c>
      <c r="AU153" s="4">
        <v>4108</v>
      </c>
      <c r="AV153" s="4">
        <f t="shared" si="50"/>
        <v>6314</v>
      </c>
      <c r="AW153">
        <v>61786</v>
      </c>
      <c r="AX153">
        <v>10148</v>
      </c>
      <c r="AY153">
        <v>6314</v>
      </c>
      <c r="AZ153">
        <v>30581</v>
      </c>
      <c r="BA153">
        <v>7937</v>
      </c>
      <c r="BB153">
        <v>18085</v>
      </c>
      <c r="BC153">
        <f t="shared" si="51"/>
        <v>92367</v>
      </c>
      <c r="BD153">
        <v>198332</v>
      </c>
      <c r="BE153">
        <v>266189</v>
      </c>
      <c r="BF153">
        <v>1034</v>
      </c>
      <c r="BG153">
        <v>1.0298636541449853</v>
      </c>
      <c r="BH153">
        <f t="shared" si="52"/>
        <v>243697.40840411847</v>
      </c>
      <c r="BI153">
        <f t="shared" si="53"/>
        <v>235.68414739276449</v>
      </c>
      <c r="BJ153">
        <v>1.7229000000000001</v>
      </c>
      <c r="BK153">
        <v>33.527999999999999</v>
      </c>
    </row>
    <row r="154" spans="1:63" ht="12.5" x14ac:dyDescent="0.25">
      <c r="A154" s="3" t="s">
        <v>45</v>
      </c>
      <c r="B154" s="3"/>
      <c r="C154" s="3" t="s">
        <v>45</v>
      </c>
      <c r="D154" s="4">
        <v>799</v>
      </c>
      <c r="E154" s="4">
        <v>751</v>
      </c>
      <c r="F154" s="4">
        <f t="shared" si="36"/>
        <v>1550</v>
      </c>
      <c r="G154" s="4">
        <v>108782</v>
      </c>
      <c r="H154" s="4">
        <v>89282</v>
      </c>
      <c r="I154" s="4">
        <f t="shared" si="37"/>
        <v>198064</v>
      </c>
      <c r="J154" s="4">
        <v>188853</v>
      </c>
      <c r="K154" s="4">
        <v>125932</v>
      </c>
      <c r="L154" s="4">
        <f t="shared" si="38"/>
        <v>314785</v>
      </c>
      <c r="M154" s="4">
        <v>65146</v>
      </c>
      <c r="N154" s="4">
        <v>62226</v>
      </c>
      <c r="O154" s="4">
        <f t="shared" si="39"/>
        <v>127372</v>
      </c>
      <c r="P154" s="4">
        <v>60076</v>
      </c>
      <c r="Q154" s="4">
        <v>55863</v>
      </c>
      <c r="R154" s="4">
        <f t="shared" si="40"/>
        <v>115939</v>
      </c>
      <c r="S154" s="4">
        <v>414</v>
      </c>
      <c r="T154" s="4">
        <v>359</v>
      </c>
      <c r="U154" s="4">
        <f t="shared" si="41"/>
        <v>773</v>
      </c>
      <c r="V154" s="4">
        <v>359</v>
      </c>
      <c r="W154" s="4">
        <v>80436</v>
      </c>
      <c r="X154" s="4">
        <f t="shared" si="42"/>
        <v>80795</v>
      </c>
      <c r="Y154" s="4">
        <v>153316</v>
      </c>
      <c r="Z154" s="4">
        <v>102687</v>
      </c>
      <c r="AA154" s="4">
        <f t="shared" si="43"/>
        <v>256003</v>
      </c>
      <c r="AB154" s="4">
        <v>52994</v>
      </c>
      <c r="AC154" s="4">
        <v>50284</v>
      </c>
      <c r="AD154" s="4">
        <f t="shared" si="44"/>
        <v>103278</v>
      </c>
      <c r="AE154" s="4">
        <v>52164</v>
      </c>
      <c r="AF154" s="4">
        <v>47177</v>
      </c>
      <c r="AG154" s="4">
        <f t="shared" si="45"/>
        <v>99341</v>
      </c>
      <c r="AH154" s="4">
        <v>359</v>
      </c>
      <c r="AI154" s="4">
        <v>253</v>
      </c>
      <c r="AJ154" s="4">
        <f t="shared" si="46"/>
        <v>612</v>
      </c>
      <c r="AK154" s="4">
        <v>96838</v>
      </c>
      <c r="AL154" s="4">
        <v>80521</v>
      </c>
      <c r="AM154" s="4">
        <f t="shared" si="47"/>
        <v>177359</v>
      </c>
      <c r="AN154" s="4">
        <v>53237</v>
      </c>
      <c r="AO154" s="4">
        <v>169301</v>
      </c>
      <c r="AP154" s="4">
        <f t="shared" si="48"/>
        <v>222538</v>
      </c>
      <c r="AQ154" s="4">
        <v>51988</v>
      </c>
      <c r="AR154" s="4">
        <v>47185</v>
      </c>
      <c r="AS154" s="4">
        <f t="shared" si="49"/>
        <v>99173</v>
      </c>
      <c r="AT154" s="4">
        <v>2784</v>
      </c>
      <c r="AU154" s="4">
        <v>9875</v>
      </c>
      <c r="AV154" s="4">
        <f t="shared" si="50"/>
        <v>12659</v>
      </c>
      <c r="AW154">
        <v>423656</v>
      </c>
      <c r="AX154">
        <v>81746</v>
      </c>
      <c r="AY154">
        <v>12659</v>
      </c>
      <c r="AZ154">
        <v>334054</v>
      </c>
      <c r="BA154">
        <v>62977</v>
      </c>
      <c r="BB154">
        <v>144723</v>
      </c>
      <c r="BC154">
        <f t="shared" si="51"/>
        <v>757710</v>
      </c>
      <c r="BG154" t="e">
        <v>#DIV/0!</v>
      </c>
      <c r="BH154" t="e">
        <f t="shared" si="52"/>
        <v>#DIV/0!</v>
      </c>
      <c r="BI154" t="e">
        <f t="shared" si="53"/>
        <v>#DIV/0!</v>
      </c>
    </row>
    <row r="155" spans="1:63" ht="12.5" x14ac:dyDescent="0.25">
      <c r="A155" s="3" t="s">
        <v>20</v>
      </c>
      <c r="B155" s="3" t="s">
        <v>173</v>
      </c>
      <c r="C155" s="3" t="s">
        <v>173</v>
      </c>
      <c r="D155" s="4">
        <v>93</v>
      </c>
      <c r="E155" s="4">
        <v>64</v>
      </c>
      <c r="F155" s="4">
        <f t="shared" si="36"/>
        <v>157</v>
      </c>
      <c r="G155" s="4">
        <v>47352</v>
      </c>
      <c r="H155" s="4">
        <v>25849</v>
      </c>
      <c r="I155" s="4">
        <f t="shared" si="37"/>
        <v>73201</v>
      </c>
      <c r="J155" s="4">
        <v>51349</v>
      </c>
      <c r="K155" s="4">
        <v>17065</v>
      </c>
      <c r="L155" s="4">
        <f t="shared" si="38"/>
        <v>68414</v>
      </c>
      <c r="M155" s="4">
        <v>28048</v>
      </c>
      <c r="N155" s="4">
        <v>27036</v>
      </c>
      <c r="O155" s="4">
        <f t="shared" si="39"/>
        <v>55084</v>
      </c>
      <c r="P155" s="4">
        <v>23018</v>
      </c>
      <c r="Q155" s="4">
        <v>17658</v>
      </c>
      <c r="R155" s="4">
        <f t="shared" si="40"/>
        <v>40676</v>
      </c>
      <c r="S155" s="4">
        <v>74</v>
      </c>
      <c r="T155" s="4">
        <v>50</v>
      </c>
      <c r="U155" s="4">
        <f t="shared" si="41"/>
        <v>124</v>
      </c>
      <c r="V155" s="4">
        <v>50</v>
      </c>
      <c r="W155" s="4">
        <v>23177</v>
      </c>
      <c r="X155" s="4">
        <f t="shared" si="42"/>
        <v>23227</v>
      </c>
      <c r="Y155" s="4">
        <v>39585</v>
      </c>
      <c r="Z155" s="4">
        <v>13947</v>
      </c>
      <c r="AA155" s="4">
        <f t="shared" si="43"/>
        <v>53532</v>
      </c>
      <c r="AB155" s="4">
        <v>24019</v>
      </c>
      <c r="AC155" s="4">
        <v>23117</v>
      </c>
      <c r="AD155" s="4">
        <f t="shared" si="44"/>
        <v>47136</v>
      </c>
      <c r="AE155" s="4">
        <v>20892</v>
      </c>
      <c r="AF155" s="4">
        <v>15895</v>
      </c>
      <c r="AG155" s="4">
        <f t="shared" si="45"/>
        <v>36787</v>
      </c>
      <c r="AH155" s="4">
        <v>128</v>
      </c>
      <c r="AI155" s="4">
        <v>90</v>
      </c>
      <c r="AJ155" s="4">
        <f t="shared" si="46"/>
        <v>218</v>
      </c>
      <c r="AK155" s="4">
        <v>39931</v>
      </c>
      <c r="AL155" s="4">
        <v>23794</v>
      </c>
      <c r="AM155" s="4">
        <f t="shared" si="47"/>
        <v>63725</v>
      </c>
      <c r="AN155" s="4">
        <v>25103</v>
      </c>
      <c r="AO155" s="4">
        <v>23180</v>
      </c>
      <c r="AP155" s="4">
        <f t="shared" si="48"/>
        <v>48283</v>
      </c>
      <c r="AQ155" s="4">
        <v>21276</v>
      </c>
      <c r="AR155" s="4">
        <v>16235</v>
      </c>
      <c r="AS155" s="4">
        <f t="shared" si="49"/>
        <v>37511</v>
      </c>
      <c r="AT155" s="4">
        <v>1606</v>
      </c>
      <c r="AU155" s="4">
        <v>4591</v>
      </c>
      <c r="AV155" s="4">
        <f t="shared" si="50"/>
        <v>6197</v>
      </c>
      <c r="AW155">
        <v>149860</v>
      </c>
      <c r="AX155">
        <v>36283</v>
      </c>
      <c r="AY155">
        <v>6197</v>
      </c>
      <c r="AZ155">
        <v>87672</v>
      </c>
      <c r="BA155">
        <v>27100</v>
      </c>
      <c r="BB155">
        <v>63383</v>
      </c>
      <c r="BC155">
        <f t="shared" si="51"/>
        <v>237532</v>
      </c>
      <c r="BD155">
        <v>199303</v>
      </c>
      <c r="BE155">
        <v>323253</v>
      </c>
      <c r="BF155">
        <v>1200</v>
      </c>
      <c r="BG155">
        <v>1.0495493712969339</v>
      </c>
      <c r="BH155">
        <f t="shared" si="52"/>
        <v>279597.92605323339</v>
      </c>
      <c r="BI155">
        <f t="shared" si="53"/>
        <v>232.99827171102783</v>
      </c>
      <c r="BJ155">
        <v>3.1709999999999998</v>
      </c>
      <c r="BK155">
        <v>31.1252</v>
      </c>
    </row>
    <row r="156" spans="1:63" ht="12.5" x14ac:dyDescent="0.25">
      <c r="A156" s="3" t="s">
        <v>27</v>
      </c>
      <c r="B156" s="3"/>
      <c r="C156" s="3" t="s">
        <v>27</v>
      </c>
      <c r="D156" s="4">
        <v>258</v>
      </c>
      <c r="E156" s="4">
        <v>230</v>
      </c>
      <c r="F156" s="4">
        <f t="shared" si="36"/>
        <v>488</v>
      </c>
      <c r="G156" s="4">
        <v>181978</v>
      </c>
      <c r="H156" s="4">
        <v>86548</v>
      </c>
      <c r="I156" s="4">
        <f t="shared" si="37"/>
        <v>268526</v>
      </c>
      <c r="J156" s="4">
        <v>220194</v>
      </c>
      <c r="K156" s="4">
        <v>85544</v>
      </c>
      <c r="L156" s="4">
        <f t="shared" si="38"/>
        <v>305738</v>
      </c>
      <c r="M156" s="4">
        <v>91325</v>
      </c>
      <c r="N156" s="4">
        <v>84593</v>
      </c>
      <c r="O156" s="4">
        <f t="shared" si="39"/>
        <v>175918</v>
      </c>
      <c r="P156" s="4">
        <v>86526</v>
      </c>
      <c r="Q156" s="4">
        <v>66278</v>
      </c>
      <c r="R156" s="4">
        <f t="shared" si="40"/>
        <v>152804</v>
      </c>
      <c r="S156" s="4">
        <v>251</v>
      </c>
      <c r="T156" s="4">
        <v>213</v>
      </c>
      <c r="U156" s="4">
        <f t="shared" si="41"/>
        <v>464</v>
      </c>
      <c r="V156" s="4">
        <v>213</v>
      </c>
      <c r="W156" s="4">
        <v>85689</v>
      </c>
      <c r="X156" s="4">
        <f t="shared" si="42"/>
        <v>85902</v>
      </c>
      <c r="Y156" s="4">
        <v>216294</v>
      </c>
      <c r="Z156" s="4">
        <v>83526</v>
      </c>
      <c r="AA156" s="4">
        <f t="shared" si="43"/>
        <v>299820</v>
      </c>
      <c r="AB156" s="4">
        <v>89588</v>
      </c>
      <c r="AC156" s="4">
        <v>82766</v>
      </c>
      <c r="AD156" s="4">
        <f t="shared" si="44"/>
        <v>172354</v>
      </c>
      <c r="AE156" s="4">
        <v>85593</v>
      </c>
      <c r="AF156" s="4">
        <v>65337</v>
      </c>
      <c r="AG156" s="4">
        <f t="shared" si="45"/>
        <v>150930</v>
      </c>
      <c r="AH156" s="4">
        <v>249</v>
      </c>
      <c r="AI156" s="4">
        <v>228</v>
      </c>
      <c r="AJ156" s="4">
        <f t="shared" si="46"/>
        <v>477</v>
      </c>
      <c r="AK156" s="4">
        <v>177271</v>
      </c>
      <c r="AL156" s="4">
        <v>84336</v>
      </c>
      <c r="AM156" s="4">
        <f t="shared" si="47"/>
        <v>261607</v>
      </c>
      <c r="AN156" s="4">
        <v>88014</v>
      </c>
      <c r="AO156" s="4">
        <v>81351</v>
      </c>
      <c r="AP156" s="4">
        <f t="shared" si="48"/>
        <v>169365</v>
      </c>
      <c r="AQ156" s="4">
        <v>84413</v>
      </c>
      <c r="AR156" s="4">
        <v>64785</v>
      </c>
      <c r="AS156" s="4">
        <f t="shared" si="49"/>
        <v>149198</v>
      </c>
      <c r="AT156" s="4">
        <v>11906</v>
      </c>
      <c r="AU156" s="4">
        <v>23606</v>
      </c>
      <c r="AV156" s="4">
        <f t="shared" si="50"/>
        <v>35512</v>
      </c>
      <c r="AW156">
        <v>580281</v>
      </c>
      <c r="AX156">
        <v>102667</v>
      </c>
      <c r="AY156">
        <v>35512</v>
      </c>
      <c r="AZ156">
        <v>323193</v>
      </c>
      <c r="BA156">
        <v>84823</v>
      </c>
      <c r="BB156">
        <v>187490</v>
      </c>
      <c r="BC156">
        <f t="shared" si="51"/>
        <v>903474</v>
      </c>
      <c r="BD156">
        <v>1819708</v>
      </c>
      <c r="BE156">
        <v>2462387</v>
      </c>
      <c r="BF156">
        <v>11650</v>
      </c>
      <c r="BG156">
        <v>1.0307075576791365</v>
      </c>
      <c r="BH156">
        <f t="shared" si="52"/>
        <v>2248795.3163553239</v>
      </c>
      <c r="BI156">
        <f t="shared" si="53"/>
        <v>193.02964088886901</v>
      </c>
      <c r="BJ156">
        <v>1.7159</v>
      </c>
      <c r="BK156">
        <v>33.6111</v>
      </c>
    </row>
    <row r="157" spans="1:63" ht="12.5" x14ac:dyDescent="0.25">
      <c r="A157" s="3" t="s">
        <v>51</v>
      </c>
      <c r="B157" s="3"/>
      <c r="C157" s="3" t="s">
        <v>51</v>
      </c>
      <c r="D157" s="4">
        <v>424</v>
      </c>
      <c r="E157" s="4">
        <v>308</v>
      </c>
      <c r="F157" s="4">
        <f t="shared" si="36"/>
        <v>732</v>
      </c>
      <c r="G157" s="4">
        <v>114371</v>
      </c>
      <c r="H157" s="4">
        <v>82409</v>
      </c>
      <c r="I157" s="4">
        <f t="shared" si="37"/>
        <v>196780</v>
      </c>
      <c r="J157" s="4">
        <v>180438</v>
      </c>
      <c r="K157" s="4">
        <v>106462</v>
      </c>
      <c r="L157" s="4">
        <f t="shared" si="38"/>
        <v>286900</v>
      </c>
      <c r="M157" s="4">
        <v>71205</v>
      </c>
      <c r="N157" s="4">
        <v>64425</v>
      </c>
      <c r="O157" s="4">
        <f t="shared" si="39"/>
        <v>135630</v>
      </c>
      <c r="P157" s="4">
        <v>57898</v>
      </c>
      <c r="Q157" s="4">
        <v>47955</v>
      </c>
      <c r="R157" s="4">
        <f t="shared" si="40"/>
        <v>105853</v>
      </c>
      <c r="S157" s="4">
        <v>353</v>
      </c>
      <c r="T157" s="4">
        <v>338</v>
      </c>
      <c r="U157" s="4">
        <f t="shared" si="41"/>
        <v>691</v>
      </c>
      <c r="V157" s="4">
        <v>338</v>
      </c>
      <c r="W157" s="4">
        <v>78392</v>
      </c>
      <c r="X157" s="4">
        <f t="shared" si="42"/>
        <v>78730</v>
      </c>
      <c r="Y157" s="4">
        <v>167053</v>
      </c>
      <c r="Z157" s="4">
        <v>100774</v>
      </c>
      <c r="AA157" s="4">
        <f t="shared" si="43"/>
        <v>267827</v>
      </c>
      <c r="AB157" s="4">
        <v>67044</v>
      </c>
      <c r="AC157" s="4">
        <v>60575</v>
      </c>
      <c r="AD157" s="4">
        <f t="shared" si="44"/>
        <v>127619</v>
      </c>
      <c r="AE157" s="4">
        <v>55120</v>
      </c>
      <c r="AF157" s="4">
        <v>45553</v>
      </c>
      <c r="AG157" s="4">
        <f t="shared" si="45"/>
        <v>100673</v>
      </c>
      <c r="AH157" s="4">
        <v>345</v>
      </c>
      <c r="AI157" s="4">
        <v>213</v>
      </c>
      <c r="AJ157" s="4">
        <f t="shared" si="46"/>
        <v>558</v>
      </c>
      <c r="AK157" s="4">
        <v>106899</v>
      </c>
      <c r="AL157" s="4">
        <v>77648</v>
      </c>
      <c r="AM157" s="4">
        <f t="shared" si="47"/>
        <v>184547</v>
      </c>
      <c r="AN157" s="4">
        <v>66125</v>
      </c>
      <c r="AO157" s="4">
        <v>59689</v>
      </c>
      <c r="AP157" s="4">
        <f t="shared" si="48"/>
        <v>125814</v>
      </c>
      <c r="AQ157" s="4">
        <v>54382</v>
      </c>
      <c r="AR157" s="4">
        <v>44837</v>
      </c>
      <c r="AS157" s="4">
        <f t="shared" si="49"/>
        <v>99219</v>
      </c>
      <c r="AT157" s="4">
        <v>3730</v>
      </c>
      <c r="AU157" s="4">
        <v>9132</v>
      </c>
      <c r="AV157" s="4">
        <f t="shared" si="50"/>
        <v>12862</v>
      </c>
      <c r="AW157">
        <v>424336</v>
      </c>
      <c r="AX157">
        <v>82345</v>
      </c>
      <c r="AY157">
        <v>12862</v>
      </c>
      <c r="AZ157">
        <v>301559</v>
      </c>
      <c r="BA157">
        <v>64733</v>
      </c>
      <c r="BB157">
        <v>147078</v>
      </c>
      <c r="BC157">
        <f t="shared" si="51"/>
        <v>725895</v>
      </c>
      <c r="BD157">
        <v>1587531</v>
      </c>
      <c r="BE157">
        <v>2154161</v>
      </c>
      <c r="BF157">
        <v>8383</v>
      </c>
      <c r="BG157">
        <v>1.0309927099382574</v>
      </c>
      <c r="BH157">
        <f t="shared" si="52"/>
        <v>1965673.4675255937</v>
      </c>
      <c r="BI157">
        <f t="shared" si="53"/>
        <v>234.4832956609321</v>
      </c>
      <c r="BJ157">
        <v>0.3886</v>
      </c>
      <c r="BK157">
        <v>30.343599999999999</v>
      </c>
    </row>
    <row r="158" spans="1:63" ht="12.5" x14ac:dyDescent="0.25">
      <c r="A158" s="3" t="s">
        <v>34</v>
      </c>
      <c r="B158" s="3" t="s">
        <v>174</v>
      </c>
      <c r="C158" s="3" t="s">
        <v>174</v>
      </c>
      <c r="D158" s="4">
        <v>73</v>
      </c>
      <c r="E158" s="4">
        <v>68</v>
      </c>
      <c r="F158" s="4">
        <f t="shared" si="36"/>
        <v>141</v>
      </c>
      <c r="G158" s="4">
        <v>27118</v>
      </c>
      <c r="H158" s="4">
        <v>16603</v>
      </c>
      <c r="I158" s="4">
        <f t="shared" si="37"/>
        <v>43721</v>
      </c>
      <c r="J158" s="4">
        <v>37366</v>
      </c>
      <c r="K158" s="4">
        <v>15950</v>
      </c>
      <c r="L158" s="4">
        <f t="shared" si="38"/>
        <v>53316</v>
      </c>
      <c r="M158" s="4">
        <v>24174</v>
      </c>
      <c r="N158" s="4">
        <v>22213</v>
      </c>
      <c r="O158" s="4">
        <f t="shared" si="39"/>
        <v>46387</v>
      </c>
      <c r="P158" s="4">
        <v>19424</v>
      </c>
      <c r="Q158" s="4">
        <v>15987</v>
      </c>
      <c r="R158" s="4">
        <f t="shared" si="40"/>
        <v>35411</v>
      </c>
      <c r="S158" s="4">
        <v>71</v>
      </c>
      <c r="T158" s="4">
        <v>65</v>
      </c>
      <c r="U158" s="4">
        <f t="shared" si="41"/>
        <v>136</v>
      </c>
      <c r="V158" s="4">
        <v>65</v>
      </c>
      <c r="W158" s="4">
        <v>16386</v>
      </c>
      <c r="X158" s="4">
        <f t="shared" si="42"/>
        <v>16451</v>
      </c>
      <c r="Y158" s="4">
        <v>36478</v>
      </c>
      <c r="Z158" s="4">
        <v>15411</v>
      </c>
      <c r="AA158" s="4">
        <f t="shared" si="43"/>
        <v>51889</v>
      </c>
      <c r="AB158" s="4">
        <v>23623</v>
      </c>
      <c r="AC158" s="4">
        <v>21696</v>
      </c>
      <c r="AD158" s="4">
        <f t="shared" si="44"/>
        <v>45319</v>
      </c>
      <c r="AE158" s="4">
        <v>19196</v>
      </c>
      <c r="AF158" s="4">
        <v>15820</v>
      </c>
      <c r="AG158" s="4">
        <f t="shared" si="45"/>
        <v>35016</v>
      </c>
      <c r="AH158" s="4">
        <v>73</v>
      </c>
      <c r="AI158" s="4">
        <v>66</v>
      </c>
      <c r="AJ158" s="4">
        <f t="shared" si="46"/>
        <v>139</v>
      </c>
      <c r="AK158" s="4">
        <v>26325</v>
      </c>
      <c r="AL158" s="4">
        <v>16214</v>
      </c>
      <c r="AM158" s="4">
        <f t="shared" si="47"/>
        <v>42539</v>
      </c>
      <c r="AN158" s="4">
        <v>23432</v>
      </c>
      <c r="AO158" s="4">
        <v>21523</v>
      </c>
      <c r="AP158" s="4">
        <f t="shared" si="48"/>
        <v>44955</v>
      </c>
      <c r="AQ158" s="4">
        <v>18981</v>
      </c>
      <c r="AR158" s="4">
        <v>15677</v>
      </c>
      <c r="AS158" s="4">
        <f t="shared" si="49"/>
        <v>34658</v>
      </c>
      <c r="AT158" s="4">
        <v>1179</v>
      </c>
      <c r="AU158" s="4">
        <v>2094</v>
      </c>
      <c r="AV158" s="4">
        <f t="shared" si="50"/>
        <v>3273</v>
      </c>
      <c r="AW158">
        <v>108155</v>
      </c>
      <c r="AX158">
        <v>8887</v>
      </c>
      <c r="AY158">
        <v>3273</v>
      </c>
      <c r="AZ158">
        <v>70821</v>
      </c>
      <c r="BA158">
        <v>22281</v>
      </c>
      <c r="BB158">
        <v>31168</v>
      </c>
      <c r="BC158">
        <f t="shared" si="51"/>
        <v>178976</v>
      </c>
      <c r="BD158">
        <v>1881415</v>
      </c>
      <c r="BE158">
        <v>2372489</v>
      </c>
      <c r="BF158">
        <v>4504</v>
      </c>
      <c r="BG158">
        <v>1.0234625611089589</v>
      </c>
      <c r="BH158">
        <f t="shared" si="52"/>
        <v>2213035.2211630978</v>
      </c>
      <c r="BI158">
        <f t="shared" si="53"/>
        <v>491.34885016942667</v>
      </c>
      <c r="BJ158">
        <v>0.3886</v>
      </c>
      <c r="BK158">
        <v>30.343599999999999</v>
      </c>
    </row>
    <row r="159" spans="1:63" ht="12.5" x14ac:dyDescent="0.25">
      <c r="A159" s="3" t="s">
        <v>45</v>
      </c>
      <c r="B159" s="3" t="s">
        <v>175</v>
      </c>
      <c r="C159" s="3" t="s">
        <v>175</v>
      </c>
      <c r="D159" s="4">
        <v>654</v>
      </c>
      <c r="E159" s="4">
        <v>577</v>
      </c>
      <c r="F159" s="4">
        <f t="shared" si="36"/>
        <v>1231</v>
      </c>
      <c r="G159" s="4">
        <v>32041</v>
      </c>
      <c r="H159" s="4">
        <v>26185</v>
      </c>
      <c r="I159" s="4">
        <f t="shared" si="37"/>
        <v>58226</v>
      </c>
      <c r="J159" s="4">
        <v>75301</v>
      </c>
      <c r="K159" s="4">
        <v>53852</v>
      </c>
      <c r="L159" s="4">
        <f t="shared" si="38"/>
        <v>129153</v>
      </c>
      <c r="M159" s="4">
        <v>27478</v>
      </c>
      <c r="N159" s="4">
        <v>26158</v>
      </c>
      <c r="O159" s="4">
        <f t="shared" si="39"/>
        <v>53636</v>
      </c>
      <c r="P159" s="4">
        <v>21223</v>
      </c>
      <c r="Q159" s="4">
        <v>20772</v>
      </c>
      <c r="R159" s="4">
        <f t="shared" si="40"/>
        <v>41995</v>
      </c>
      <c r="S159" s="4">
        <v>315</v>
      </c>
      <c r="T159" s="4">
        <v>229</v>
      </c>
      <c r="U159" s="4">
        <f t="shared" si="41"/>
        <v>544</v>
      </c>
      <c r="V159" s="4">
        <v>229</v>
      </c>
      <c r="W159" s="4">
        <v>19383</v>
      </c>
      <c r="X159" s="4">
        <f t="shared" si="42"/>
        <v>19612</v>
      </c>
      <c r="Y159" s="4">
        <v>50271</v>
      </c>
      <c r="Z159" s="4">
        <v>35251</v>
      </c>
      <c r="AA159" s="4">
        <f t="shared" si="43"/>
        <v>85522</v>
      </c>
      <c r="AB159" s="4">
        <v>17831</v>
      </c>
      <c r="AC159" s="4">
        <v>16499</v>
      </c>
      <c r="AD159" s="4">
        <f t="shared" si="44"/>
        <v>34330</v>
      </c>
      <c r="AE159" s="4">
        <v>14787</v>
      </c>
      <c r="AF159" s="4">
        <v>13299</v>
      </c>
      <c r="AG159" s="4">
        <f t="shared" si="45"/>
        <v>28086</v>
      </c>
      <c r="AH159" s="4">
        <v>263</v>
      </c>
      <c r="AI159" s="4">
        <v>188</v>
      </c>
      <c r="AJ159" s="4">
        <f t="shared" si="46"/>
        <v>451</v>
      </c>
      <c r="AK159" s="4">
        <v>23613</v>
      </c>
      <c r="AL159" s="4">
        <v>19588</v>
      </c>
      <c r="AM159" s="4">
        <f t="shared" si="47"/>
        <v>43201</v>
      </c>
      <c r="AN159" s="4">
        <v>18122</v>
      </c>
      <c r="AO159" s="4">
        <v>16758</v>
      </c>
      <c r="AP159" s="4">
        <f t="shared" si="48"/>
        <v>34880</v>
      </c>
      <c r="AQ159" s="4">
        <v>14706</v>
      </c>
      <c r="AR159" s="4">
        <v>13287</v>
      </c>
      <c r="AS159" s="4">
        <f t="shared" si="49"/>
        <v>27993</v>
      </c>
      <c r="AT159" s="4">
        <v>981</v>
      </c>
      <c r="AU159" s="4">
        <v>4008</v>
      </c>
      <c r="AV159" s="4">
        <f t="shared" si="50"/>
        <v>4989</v>
      </c>
      <c r="AW159">
        <v>156697</v>
      </c>
      <c r="AX159">
        <v>30151</v>
      </c>
      <c r="AY159">
        <v>4989</v>
      </c>
      <c r="AZ159">
        <v>127544</v>
      </c>
      <c r="BA159">
        <v>26735</v>
      </c>
      <c r="BB159">
        <v>56886</v>
      </c>
      <c r="BC159">
        <f t="shared" si="51"/>
        <v>284241</v>
      </c>
      <c r="BD159">
        <v>1997418</v>
      </c>
      <c r="BE159">
        <v>3411177</v>
      </c>
      <c r="BF159">
        <v>1884</v>
      </c>
      <c r="BG159">
        <v>1.0549783070228487</v>
      </c>
      <c r="BH159">
        <f t="shared" si="52"/>
        <v>2905184.1502089221</v>
      </c>
      <c r="BI159">
        <f t="shared" si="53"/>
        <v>1542.0298037202347</v>
      </c>
      <c r="BJ159">
        <v>6.3E-2</v>
      </c>
      <c r="BK159">
        <v>32.4467</v>
      </c>
    </row>
    <row r="160" spans="1:63" ht="12.5" x14ac:dyDescent="0.25">
      <c r="A160" s="3" t="s">
        <v>20</v>
      </c>
      <c r="B160" s="3"/>
      <c r="C160" s="3" t="s">
        <v>20</v>
      </c>
      <c r="D160" s="4">
        <v>687</v>
      </c>
      <c r="E160" s="4">
        <v>549</v>
      </c>
      <c r="F160" s="4">
        <f t="shared" si="36"/>
        <v>1236</v>
      </c>
      <c r="G160" s="4">
        <v>371915</v>
      </c>
      <c r="H160" s="4">
        <v>222216</v>
      </c>
      <c r="I160" s="4">
        <f t="shared" si="37"/>
        <v>594131</v>
      </c>
      <c r="J160" s="4">
        <v>429386</v>
      </c>
      <c r="K160" s="4">
        <v>153254</v>
      </c>
      <c r="L160" s="4">
        <f t="shared" si="38"/>
        <v>582640</v>
      </c>
      <c r="M160" s="4">
        <v>289206</v>
      </c>
      <c r="N160" s="4">
        <v>267892</v>
      </c>
      <c r="O160" s="4">
        <f t="shared" si="39"/>
        <v>557098</v>
      </c>
      <c r="P160" s="4">
        <v>215126</v>
      </c>
      <c r="Q160" s="4">
        <v>167241</v>
      </c>
      <c r="R160" s="4">
        <f t="shared" si="40"/>
        <v>382367</v>
      </c>
      <c r="S160" s="4">
        <v>486</v>
      </c>
      <c r="T160" s="4">
        <v>431</v>
      </c>
      <c r="U160" s="4">
        <f t="shared" si="41"/>
        <v>917</v>
      </c>
      <c r="V160" s="4">
        <v>431</v>
      </c>
      <c r="W160" s="4">
        <v>211404</v>
      </c>
      <c r="X160" s="4">
        <f t="shared" si="42"/>
        <v>211835</v>
      </c>
      <c r="Y160" s="4">
        <v>372585</v>
      </c>
      <c r="Z160" s="4">
        <v>141041</v>
      </c>
      <c r="AA160" s="4">
        <f t="shared" si="43"/>
        <v>513626</v>
      </c>
      <c r="AB160" s="4">
        <v>265994</v>
      </c>
      <c r="AC160" s="4">
        <v>252502</v>
      </c>
      <c r="AD160" s="4">
        <f t="shared" si="44"/>
        <v>518496</v>
      </c>
      <c r="AE160" s="4">
        <v>202656</v>
      </c>
      <c r="AF160" s="4">
        <v>158889</v>
      </c>
      <c r="AG160" s="4">
        <f t="shared" si="45"/>
        <v>361545</v>
      </c>
      <c r="AH160" s="4">
        <v>525</v>
      </c>
      <c r="AI160" s="4">
        <v>463</v>
      </c>
      <c r="AJ160" s="4">
        <f t="shared" si="46"/>
        <v>988</v>
      </c>
      <c r="AK160" s="4">
        <v>350151</v>
      </c>
      <c r="AL160" s="4">
        <v>211713</v>
      </c>
      <c r="AM160" s="4">
        <f t="shared" si="47"/>
        <v>561864</v>
      </c>
      <c r="AN160" s="4">
        <v>267154</v>
      </c>
      <c r="AO160" s="4">
        <v>251844</v>
      </c>
      <c r="AP160" s="4">
        <f t="shared" si="48"/>
        <v>518998</v>
      </c>
      <c r="AQ160" s="4">
        <v>207838</v>
      </c>
      <c r="AR160" s="4">
        <v>159072</v>
      </c>
      <c r="AS160" s="4">
        <f t="shared" si="49"/>
        <v>366910</v>
      </c>
      <c r="AT160" s="4">
        <v>14860</v>
      </c>
      <c r="AU160" s="4">
        <v>32803</v>
      </c>
      <c r="AV160" s="4">
        <f t="shared" si="50"/>
        <v>47663</v>
      </c>
      <c r="AW160">
        <v>1306320</v>
      </c>
      <c r="AX160">
        <v>311466</v>
      </c>
      <c r="AY160">
        <v>47663</v>
      </c>
      <c r="AZ160">
        <v>811152</v>
      </c>
      <c r="BA160">
        <v>268441</v>
      </c>
      <c r="BB160">
        <v>579907</v>
      </c>
      <c r="BC160">
        <f t="shared" si="51"/>
        <v>2117472</v>
      </c>
      <c r="BD160">
        <v>2296403</v>
      </c>
      <c r="BE160">
        <v>3316255</v>
      </c>
      <c r="BF160">
        <v>10757</v>
      </c>
      <c r="BG160">
        <v>1.0374328154666972</v>
      </c>
      <c r="BH160">
        <f t="shared" si="52"/>
        <v>2970078.8154408531</v>
      </c>
      <c r="BI160">
        <f t="shared" si="53"/>
        <v>276.1066110849543</v>
      </c>
    </row>
    <row r="161" spans="1:63" ht="12.5" x14ac:dyDescent="0.25">
      <c r="A161" s="3" t="s">
        <v>20</v>
      </c>
      <c r="B161" s="3" t="s">
        <v>176</v>
      </c>
      <c r="C161" s="3" t="s">
        <v>176</v>
      </c>
      <c r="D161" s="4">
        <v>49</v>
      </c>
      <c r="E161" s="4">
        <v>52</v>
      </c>
      <c r="F161" s="4">
        <f t="shared" si="36"/>
        <v>101</v>
      </c>
      <c r="G161" s="4">
        <v>66544</v>
      </c>
      <c r="H161" s="4">
        <v>40191</v>
      </c>
      <c r="I161" s="4">
        <f t="shared" si="37"/>
        <v>106735</v>
      </c>
      <c r="J161" s="4">
        <v>95463</v>
      </c>
      <c r="K161" s="4">
        <v>24810</v>
      </c>
      <c r="L161" s="4">
        <f t="shared" si="38"/>
        <v>120273</v>
      </c>
      <c r="M161" s="4">
        <v>67720</v>
      </c>
      <c r="N161" s="4">
        <v>64500</v>
      </c>
      <c r="O161" s="4">
        <f t="shared" si="39"/>
        <v>132220</v>
      </c>
      <c r="P161" s="4">
        <v>44407</v>
      </c>
      <c r="Q161" s="4">
        <v>36565</v>
      </c>
      <c r="R161" s="4">
        <f t="shared" si="40"/>
        <v>80972</v>
      </c>
      <c r="S161" s="4">
        <v>40</v>
      </c>
      <c r="T161" s="4">
        <v>39</v>
      </c>
      <c r="U161" s="4">
        <f t="shared" si="41"/>
        <v>79</v>
      </c>
      <c r="V161" s="4">
        <v>39</v>
      </c>
      <c r="W161" s="4">
        <v>38122</v>
      </c>
      <c r="X161" s="4">
        <f t="shared" si="42"/>
        <v>38161</v>
      </c>
      <c r="Y161" s="4">
        <v>67085</v>
      </c>
      <c r="Z161" s="4">
        <v>23388</v>
      </c>
      <c r="AA161" s="4">
        <f t="shared" si="43"/>
        <v>90473</v>
      </c>
      <c r="AB161" s="4">
        <v>64864</v>
      </c>
      <c r="AC161" s="4">
        <v>62338</v>
      </c>
      <c r="AD161" s="4">
        <f t="shared" si="44"/>
        <v>127202</v>
      </c>
      <c r="AE161" s="4">
        <v>41578</v>
      </c>
      <c r="AF161" s="4">
        <v>34135</v>
      </c>
      <c r="AG161" s="4">
        <f t="shared" si="45"/>
        <v>75713</v>
      </c>
      <c r="AH161" s="4">
        <v>40</v>
      </c>
      <c r="AI161" s="4">
        <v>56</v>
      </c>
      <c r="AJ161" s="4">
        <f t="shared" si="46"/>
        <v>96</v>
      </c>
      <c r="AK161" s="4">
        <v>62955</v>
      </c>
      <c r="AL161" s="4">
        <v>37641</v>
      </c>
      <c r="AM161" s="4">
        <f t="shared" si="47"/>
        <v>100596</v>
      </c>
      <c r="AN161" s="4">
        <v>63872</v>
      </c>
      <c r="AO161" s="4">
        <v>61007</v>
      </c>
      <c r="AP161" s="4">
        <f t="shared" si="48"/>
        <v>124879</v>
      </c>
      <c r="AQ161" s="4">
        <v>41259</v>
      </c>
      <c r="AR161" s="4">
        <v>33624</v>
      </c>
      <c r="AS161" s="4">
        <f t="shared" si="49"/>
        <v>74883</v>
      </c>
      <c r="AT161" s="4">
        <v>2389</v>
      </c>
      <c r="AU161" s="4">
        <v>4689</v>
      </c>
      <c r="AV161" s="4">
        <f t="shared" si="50"/>
        <v>7078</v>
      </c>
      <c r="AW161">
        <v>274183</v>
      </c>
      <c r="AX161">
        <v>74821</v>
      </c>
      <c r="AY161">
        <v>7078</v>
      </c>
      <c r="AZ161">
        <v>166118</v>
      </c>
      <c r="BA161">
        <v>64552</v>
      </c>
      <c r="BB161">
        <v>139373</v>
      </c>
      <c r="BC161">
        <f t="shared" si="51"/>
        <v>440301</v>
      </c>
      <c r="BD161">
        <v>484822</v>
      </c>
      <c r="BE161">
        <v>945100</v>
      </c>
      <c r="BF161">
        <v>2323</v>
      </c>
      <c r="BG161">
        <v>1.0690291422253964</v>
      </c>
      <c r="BH161">
        <f t="shared" si="52"/>
        <v>773586.94115479162</v>
      </c>
      <c r="BI161">
        <f t="shared" si="53"/>
        <v>333.01202804769332</v>
      </c>
      <c r="BJ161">
        <v>3.4698000000000002</v>
      </c>
      <c r="BK161">
        <v>31.2483</v>
      </c>
    </row>
    <row r="162" spans="1:63" ht="12.5" x14ac:dyDescent="0.25">
      <c r="A162" s="3" t="s">
        <v>20</v>
      </c>
      <c r="B162" s="3" t="s">
        <v>177</v>
      </c>
      <c r="C162" s="3" t="s">
        <v>177</v>
      </c>
      <c r="D162" s="4">
        <v>23</v>
      </c>
      <c r="E162" s="4">
        <v>19</v>
      </c>
      <c r="F162" s="4">
        <f t="shared" si="36"/>
        <v>42</v>
      </c>
      <c r="G162" s="4">
        <v>16038</v>
      </c>
      <c r="H162" s="4">
        <v>9930</v>
      </c>
      <c r="I162" s="4">
        <f t="shared" si="37"/>
        <v>25968</v>
      </c>
      <c r="J162" s="4">
        <v>22005</v>
      </c>
      <c r="K162" s="4">
        <v>9543</v>
      </c>
      <c r="L162" s="4">
        <f t="shared" si="38"/>
        <v>31548</v>
      </c>
      <c r="M162" s="4">
        <v>15908</v>
      </c>
      <c r="N162" s="4">
        <v>14975</v>
      </c>
      <c r="O162" s="4">
        <f t="shared" si="39"/>
        <v>30883</v>
      </c>
      <c r="P162" s="4">
        <v>8409</v>
      </c>
      <c r="Q162" s="4">
        <v>7044</v>
      </c>
      <c r="R162" s="4">
        <f t="shared" si="40"/>
        <v>15453</v>
      </c>
      <c r="S162" s="4">
        <v>5</v>
      </c>
      <c r="T162" s="4"/>
      <c r="U162" s="4">
        <f t="shared" si="41"/>
        <v>5</v>
      </c>
      <c r="V162" s="4">
        <v>4</v>
      </c>
      <c r="W162" s="4">
        <v>9724</v>
      </c>
      <c r="X162" s="4">
        <f t="shared" si="42"/>
        <v>9728</v>
      </c>
      <c r="Y162" s="4">
        <v>20533</v>
      </c>
      <c r="Z162" s="4">
        <v>9039</v>
      </c>
      <c r="AA162" s="4">
        <f t="shared" si="43"/>
        <v>29572</v>
      </c>
      <c r="AB162" s="4">
        <v>14880</v>
      </c>
      <c r="AC162" s="4">
        <v>14001</v>
      </c>
      <c r="AD162" s="4">
        <f t="shared" si="44"/>
        <v>28881</v>
      </c>
      <c r="AE162" s="4">
        <v>8232</v>
      </c>
      <c r="AF162" s="4">
        <v>6912</v>
      </c>
      <c r="AG162" s="4">
        <f t="shared" si="45"/>
        <v>15144</v>
      </c>
      <c r="AJ162" s="4">
        <f t="shared" si="46"/>
        <v>0</v>
      </c>
      <c r="AK162" s="4">
        <v>15305</v>
      </c>
      <c r="AL162" s="4">
        <v>9104</v>
      </c>
      <c r="AM162" s="4">
        <f t="shared" si="47"/>
        <v>24409</v>
      </c>
      <c r="AN162" s="4">
        <v>14137</v>
      </c>
      <c r="AO162" s="4">
        <v>13279</v>
      </c>
      <c r="AP162" s="4">
        <f t="shared" si="48"/>
        <v>27416</v>
      </c>
      <c r="AQ162" s="4">
        <v>7823</v>
      </c>
      <c r="AR162" s="4">
        <v>6569</v>
      </c>
      <c r="AS162" s="4">
        <f t="shared" si="49"/>
        <v>14392</v>
      </c>
      <c r="AT162" s="4">
        <v>652</v>
      </c>
      <c r="AU162" s="4">
        <v>1124</v>
      </c>
      <c r="AV162" s="4">
        <f t="shared" si="50"/>
        <v>1776</v>
      </c>
      <c r="AW162">
        <v>62383</v>
      </c>
      <c r="AX162">
        <v>11885</v>
      </c>
      <c r="AY162">
        <v>1776</v>
      </c>
      <c r="AZ162">
        <v>41511</v>
      </c>
      <c r="BA162">
        <v>14994</v>
      </c>
      <c r="BB162">
        <v>26879</v>
      </c>
      <c r="BC162">
        <f t="shared" si="51"/>
        <v>103894</v>
      </c>
      <c r="BD162">
        <v>240081</v>
      </c>
      <c r="BE162">
        <v>312621</v>
      </c>
      <c r="BF162">
        <v>939</v>
      </c>
      <c r="BG162">
        <v>1.0267531304923041</v>
      </c>
      <c r="BH162">
        <f t="shared" si="52"/>
        <v>288815.196728184</v>
      </c>
      <c r="BI162">
        <f t="shared" si="53"/>
        <v>307.57741930584024</v>
      </c>
      <c r="BJ162">
        <v>2.4882</v>
      </c>
      <c r="BK162">
        <v>30.849900000000002</v>
      </c>
    </row>
    <row r="163" spans="1:63" ht="16" customHeight="1" x14ac:dyDescent="0.3">
      <c r="A163" s="3"/>
      <c r="B163" s="3"/>
      <c r="C163" s="5" t="s">
        <v>178</v>
      </c>
      <c r="D163" s="6">
        <f>SUM(D2:D162)</f>
        <v>11146</v>
      </c>
      <c r="E163" s="6">
        <v>9204</v>
      </c>
      <c r="F163" s="6">
        <f>SUM(F2:F162)</f>
        <v>20350</v>
      </c>
      <c r="G163" s="6">
        <f>SUM(G2:G162)</f>
        <v>3979302</v>
      </c>
      <c r="H163" s="6">
        <v>2410314</v>
      </c>
      <c r="I163" s="6">
        <f>SUM(I2:I162)</f>
        <v>6389616</v>
      </c>
      <c r="J163" s="6">
        <f>SUM(J2:J162)</f>
        <v>5593680</v>
      </c>
      <c r="K163" s="6">
        <v>2695638</v>
      </c>
      <c r="L163" s="6">
        <f>SUM(L2:L162)</f>
        <v>8289318</v>
      </c>
      <c r="M163" s="6">
        <f>SUM(M2:M162)</f>
        <v>3027578</v>
      </c>
      <c r="N163" s="6">
        <v>2762920</v>
      </c>
      <c r="O163" s="6">
        <f>SUM(O2:O162)</f>
        <v>5790498</v>
      </c>
      <c r="P163" s="6">
        <f>SUM(P2:P162)</f>
        <v>2228832</v>
      </c>
      <c r="Q163" s="6">
        <v>1775910</v>
      </c>
      <c r="R163" s="6">
        <f>SUM(R2:R162)</f>
        <v>4004742</v>
      </c>
      <c r="S163" s="6">
        <f>SUM(S2:S162)</f>
        <v>7548</v>
      </c>
      <c r="T163" s="6">
        <v>6284</v>
      </c>
      <c r="U163" s="6"/>
      <c r="V163" s="6">
        <f>SUM(V2:V162)</f>
        <v>6288</v>
      </c>
      <c r="W163" s="6">
        <v>2280854</v>
      </c>
      <c r="X163" s="6"/>
      <c r="Y163" s="6">
        <f>SUM(Y2:Y162)</f>
        <v>5132068</v>
      </c>
      <c r="Z163" s="6">
        <v>2466170</v>
      </c>
      <c r="AA163" s="6"/>
      <c r="AB163" s="6">
        <f>SUM(AB2:AB162)</f>
        <v>2847986</v>
      </c>
      <c r="AC163" s="6">
        <v>2609134</v>
      </c>
      <c r="AD163" s="6"/>
      <c r="AE163" s="6">
        <f>SUM(AE2:AE162)</f>
        <v>2115510</v>
      </c>
      <c r="AF163" s="6">
        <v>1687124</v>
      </c>
      <c r="AG163" s="6"/>
      <c r="AH163" s="6">
        <f>SUM(AH2:AH162)</f>
        <v>7562</v>
      </c>
      <c r="AI163" s="6">
        <v>5930</v>
      </c>
      <c r="AJ163" s="6"/>
      <c r="AK163" s="6">
        <f>SUM(AK2:AK162)</f>
        <v>3736626</v>
      </c>
      <c r="AL163" s="6">
        <v>2326940</v>
      </c>
      <c r="AM163" s="6"/>
      <c r="AN163" s="6">
        <f>SUM(AN2:AN162)</f>
        <v>2831962</v>
      </c>
      <c r="AO163" s="6">
        <v>2827254</v>
      </c>
      <c r="AP163" s="6"/>
      <c r="AQ163" s="6">
        <f>SUM(AQ2:AQ162)</f>
        <v>2111716</v>
      </c>
      <c r="AR163" s="6">
        <v>1675938</v>
      </c>
      <c r="AS163" s="6"/>
      <c r="AT163" s="6">
        <f>SUM(AT2:AT162)</f>
        <v>209232</v>
      </c>
      <c r="AU163" s="6">
        <f>SUM(AU2:AU162)</f>
        <v>448174</v>
      </c>
      <c r="AV163" s="6"/>
      <c r="AW163">
        <v>14840538</v>
      </c>
      <c r="AX163">
        <v>3400882</v>
      </c>
      <c r="AY163">
        <v>657406</v>
      </c>
      <c r="AZ163">
        <v>9653986</v>
      </c>
      <c r="BA163">
        <v>2772124</v>
      </c>
      <c r="BB163">
        <v>6173006</v>
      </c>
      <c r="BC163">
        <f>SUM(BC2:BC162)</f>
        <v>24494524</v>
      </c>
    </row>
    <row r="164" spans="1:63" ht="19.5" customHeight="1" x14ac:dyDescent="0.3">
      <c r="A164" s="3"/>
      <c r="B164" s="14" t="s">
        <v>217</v>
      </c>
      <c r="C164" s="3"/>
      <c r="AL164">
        <f ca="1">SUMIF(A1:A162, "West Nile", F2:F162)</f>
        <v>21288</v>
      </c>
    </row>
    <row r="165" spans="1:63" ht="15.75" customHeight="1" x14ac:dyDescent="0.3">
      <c r="B165" s="12" t="s">
        <v>214</v>
      </c>
      <c r="C165">
        <f>SUMIF(A2:A162, "West Nile", F2:F162)</f>
        <v>2472</v>
      </c>
      <c r="E165" s="15" t="s">
        <v>221</v>
      </c>
      <c r="H165" s="15" t="s">
        <v>222</v>
      </c>
    </row>
    <row r="166" spans="1:63" ht="15.75" customHeight="1" x14ac:dyDescent="0.25">
      <c r="B166" s="12" t="s">
        <v>19</v>
      </c>
      <c r="C166">
        <v>1356</v>
      </c>
      <c r="E166" s="12" t="s">
        <v>219</v>
      </c>
      <c r="F166">
        <f>SUMIF(A1:A162, "West NILE", O1:O162)</f>
        <v>1114196</v>
      </c>
      <c r="H166" s="12" t="s">
        <v>219</v>
      </c>
      <c r="I166">
        <f>SUMIF(A1:A162, "West NILE", R1:R162)</f>
        <v>764734</v>
      </c>
      <c r="K166">
        <f>SUMIF(A1:A162, "", BC1:BC162)</f>
        <v>0</v>
      </c>
      <c r="AY166">
        <f>SUMIF(A1:A162, "", BB1:BB162)</f>
        <v>0</v>
      </c>
    </row>
    <row r="167" spans="1:63" ht="15.75" customHeight="1" x14ac:dyDescent="0.25">
      <c r="B167" s="12" t="s">
        <v>30</v>
      </c>
      <c r="C167">
        <f>SUMIF(A2:A162, "Ankole", F2:F162)</f>
        <v>380</v>
      </c>
      <c r="E167" s="12" t="s">
        <v>19</v>
      </c>
      <c r="F167">
        <f>SUMIF(A1:A162, "ACHOLI", O1:O162)</f>
        <v>512872</v>
      </c>
      <c r="H167" s="12" t="s">
        <v>19</v>
      </c>
      <c r="I167">
        <f>SUMIF(A1:A162, "Acholi", R1:R162)</f>
        <v>399130</v>
      </c>
    </row>
    <row r="168" spans="1:63" ht="15.75" customHeight="1" x14ac:dyDescent="0.3">
      <c r="B168" s="11" t="s">
        <v>36</v>
      </c>
      <c r="C168">
        <f>SUMIF(A2:A162, "Bugisu", F2:F162)</f>
        <v>880</v>
      </c>
      <c r="E168" s="12" t="s">
        <v>30</v>
      </c>
      <c r="F168">
        <f>SUMIF(A1:A162, "ANKOLE", O1:O162)</f>
        <v>135250</v>
      </c>
      <c r="H168" s="12" t="s">
        <v>30</v>
      </c>
      <c r="I168">
        <f>SUMIF(A1:A162, "ankole", R1:R162)</f>
        <v>135166</v>
      </c>
      <c r="K168" s="15" t="s">
        <v>226</v>
      </c>
    </row>
    <row r="169" spans="1:63" ht="15.75" customHeight="1" x14ac:dyDescent="0.25">
      <c r="B169" s="11" t="s">
        <v>38</v>
      </c>
      <c r="C169">
        <f>SUMIF(A2:A162, "Busoga", F2:F162)</f>
        <v>1788</v>
      </c>
      <c r="E169" s="11" t="s">
        <v>36</v>
      </c>
      <c r="F169">
        <f>SUMIF(A1:A162, "BUGISU", O1:O162)</f>
        <v>168888</v>
      </c>
      <c r="H169" s="11" t="s">
        <v>36</v>
      </c>
      <c r="I169">
        <f>SUMIF(A1:A162, "Bugisu", R1:R162)</f>
        <v>109256</v>
      </c>
      <c r="K169" s="12" t="s">
        <v>219</v>
      </c>
      <c r="L169">
        <f>SUMIF(A1:A162, "West Nile", BC1:BC162)</f>
        <v>4234944</v>
      </c>
    </row>
    <row r="170" spans="1:63" ht="15.75" customHeight="1" x14ac:dyDescent="0.25">
      <c r="B170" s="11" t="s">
        <v>34</v>
      </c>
      <c r="C170">
        <f>SUMIF(A2:A162, "Bukedi", F2:F162)</f>
        <v>708</v>
      </c>
      <c r="E170" s="11" t="s">
        <v>38</v>
      </c>
      <c r="F170">
        <f>SUMIF(A1:A162, "BUSOGA", O1:O162)</f>
        <v>918522</v>
      </c>
      <c r="H170" s="11" t="s">
        <v>38</v>
      </c>
      <c r="I170">
        <f>SUMIF(A1:A162, "Busoga", R1:R162)</f>
        <v>537234</v>
      </c>
      <c r="K170" s="12" t="s">
        <v>19</v>
      </c>
      <c r="L170">
        <f>SUMIF(A1:A162, "Acholi", BC1:BC162)</f>
        <v>2292406</v>
      </c>
    </row>
    <row r="171" spans="1:63" ht="15.75" customHeight="1" x14ac:dyDescent="0.25">
      <c r="B171" s="11" t="s">
        <v>49</v>
      </c>
      <c r="C171">
        <f>SUMIF(A2:A162, "Bunyoro", F2:F162)</f>
        <v>614</v>
      </c>
      <c r="E171" s="11" t="s">
        <v>34</v>
      </c>
      <c r="F171">
        <f>SUMIF(A1:A162, "BUKEDI", O1:O162)</f>
        <v>486888</v>
      </c>
      <c r="H171" s="11" t="s">
        <v>34</v>
      </c>
      <c r="I171">
        <f>SUMIF(A1:A162, "Bukedi", R1:R162)</f>
        <v>339746</v>
      </c>
      <c r="K171" s="12" t="s">
        <v>30</v>
      </c>
      <c r="L171">
        <f>SUMIF(A1:A162, "Ankole", BC1:BC162)</f>
        <v>965456</v>
      </c>
    </row>
    <row r="172" spans="1:63" ht="15.75" customHeight="1" x14ac:dyDescent="0.25">
      <c r="B172" s="11" t="s">
        <v>84</v>
      </c>
      <c r="C172">
        <f>SUMIF(A2:A162, "Kampala", F2:F162)</f>
        <v>2732</v>
      </c>
      <c r="E172" s="11" t="s">
        <v>49</v>
      </c>
      <c r="F172">
        <f>SUMIF(A1:A162, "BUNYORO", O1:O162)</f>
        <v>271258</v>
      </c>
      <c r="H172" s="11" t="s">
        <v>49</v>
      </c>
      <c r="I172">
        <f>SUMIF(A1:A162, "Bunyoro", R1:R162)</f>
        <v>169498</v>
      </c>
      <c r="K172" s="11" t="s">
        <v>36</v>
      </c>
      <c r="L172">
        <f>SUMIF(A1:A162, "Bugisu", BC1:BC162)</f>
        <v>784898</v>
      </c>
    </row>
    <row r="173" spans="1:63" ht="15.75" customHeight="1" x14ac:dyDescent="0.25">
      <c r="B173" s="11" t="s">
        <v>215</v>
      </c>
      <c r="C173">
        <f>SUMIF(A2:A162, "South Central", F2:F162)</f>
        <v>3100</v>
      </c>
      <c r="E173" s="11" t="s">
        <v>84</v>
      </c>
      <c r="F173">
        <f>SUMIF(A1:A162, "KAMPALA", O1:O162)</f>
        <v>78526</v>
      </c>
      <c r="H173" s="11" t="s">
        <v>84</v>
      </c>
      <c r="I173">
        <f>SUMIF(A1:A162, "kampala", R1:R162)</f>
        <v>63762</v>
      </c>
      <c r="K173" s="11" t="s">
        <v>38</v>
      </c>
      <c r="L173">
        <f>SUMIF(A1:A162, "Busoga", BC1:BC162)</f>
        <v>3377500</v>
      </c>
    </row>
    <row r="174" spans="1:63" ht="15.75" customHeight="1" x14ac:dyDescent="0.25">
      <c r="B174" s="11" t="s">
        <v>42</v>
      </c>
      <c r="C174">
        <f>SUMIF(A2:A162, "North Central", F2:F162)</f>
        <v>1450</v>
      </c>
      <c r="E174" s="11" t="s">
        <v>215</v>
      </c>
      <c r="F174">
        <f>SUMIF(A1:A162, "SOUTH CENTRAL", O1:O162)</f>
        <v>254744</v>
      </c>
      <c r="H174" s="11" t="s">
        <v>215</v>
      </c>
      <c r="I174">
        <f>SUMIF(A1:A162, "South Central", R1:R162)</f>
        <v>231878</v>
      </c>
      <c r="K174" s="11" t="s">
        <v>34</v>
      </c>
      <c r="L174">
        <f>SUMIF(A1:A162, "Bukedi", BC1:BC162)</f>
        <v>1713418</v>
      </c>
    </row>
    <row r="175" spans="1:63" ht="15.75" customHeight="1" x14ac:dyDescent="0.25">
      <c r="B175" s="11" t="s">
        <v>23</v>
      </c>
      <c r="C175">
        <f>SUMIF(A2:A162, "Lango", F2:F162)</f>
        <v>1096</v>
      </c>
      <c r="E175" s="11" t="s">
        <v>42</v>
      </c>
      <c r="F175">
        <f>SUMIF(A1:A162, "NORTH CENTRAL", O1:O162)</f>
        <v>381140</v>
      </c>
      <c r="H175" s="11" t="s">
        <v>42</v>
      </c>
      <c r="I175">
        <f>SUMIF(A1:A162, "North central", R1:R162)</f>
        <v>301310</v>
      </c>
      <c r="K175" s="11" t="s">
        <v>49</v>
      </c>
      <c r="L175">
        <f>SUMIF(A1:A162, "Bunyoro", BC1:BC162)</f>
        <v>1058768</v>
      </c>
    </row>
    <row r="176" spans="1:63" ht="15.75" customHeight="1" x14ac:dyDescent="0.25">
      <c r="B176" s="11" t="s">
        <v>74</v>
      </c>
      <c r="C176">
        <f>SUMIF(A2:A162, "Kigezi", F2:F162)</f>
        <v>48</v>
      </c>
      <c r="E176" s="11" t="s">
        <v>23</v>
      </c>
      <c r="F176">
        <f>SUMIF(A1:A162, "LANGO", O1:O162)</f>
        <v>375352</v>
      </c>
      <c r="H176" s="11" t="s">
        <v>23</v>
      </c>
      <c r="I176">
        <f>SUMIF(A1:A162, "Lango", R1:R162)</f>
        <v>260538</v>
      </c>
      <c r="K176" s="11" t="s">
        <v>84</v>
      </c>
      <c r="L176">
        <f>SUMIF(A1:A162, "Kampala", BC1:BC162)</f>
        <v>458856</v>
      </c>
    </row>
    <row r="177" spans="2:12" ht="15.75" customHeight="1" x14ac:dyDescent="0.25">
      <c r="B177" s="11" t="s">
        <v>17</v>
      </c>
      <c r="C177">
        <f>SUMIF(A2:A162, "Karamoja", F2:F162)</f>
        <v>1286</v>
      </c>
      <c r="E177" s="11" t="s">
        <v>74</v>
      </c>
      <c r="F177">
        <f>SUMIF(A1:A162, "KIGEZI", O1:O162)</f>
        <v>32968</v>
      </c>
      <c r="H177" s="11" t="s">
        <v>74</v>
      </c>
      <c r="I177">
        <f>SUMIF(A1:A162, "Kigezi", R1:R162)</f>
        <v>29960</v>
      </c>
      <c r="K177" s="11" t="s">
        <v>215</v>
      </c>
      <c r="L177">
        <f>SUMIF(A1:A162, "SoutH CENTRAL", BC1:BC162)</f>
        <v>1515420</v>
      </c>
    </row>
    <row r="178" spans="2:12" ht="15.75" customHeight="1" x14ac:dyDescent="0.25">
      <c r="B178" s="11" t="s">
        <v>27</v>
      </c>
      <c r="C178">
        <f>SUMIF(A2:A162, "Teso", F2:F162)</f>
        <v>976</v>
      </c>
      <c r="E178" s="11" t="s">
        <v>17</v>
      </c>
      <c r="F178">
        <f>SUMIF(A1:A162, "KARAMOJA", O1:O162)</f>
        <v>436798</v>
      </c>
      <c r="H178" s="11" t="s">
        <v>17</v>
      </c>
      <c r="I178">
        <f>SUMIF(A1:A162, "Karamoja", R1:R162)</f>
        <v>145216</v>
      </c>
      <c r="K178" s="11" t="s">
        <v>42</v>
      </c>
      <c r="L178">
        <f>SUMIF(A1:A162, "North central", BC1:BC162)</f>
        <v>1930912</v>
      </c>
    </row>
    <row r="179" spans="2:12" ht="15.75" customHeight="1" x14ac:dyDescent="0.25">
      <c r="B179" s="11" t="s">
        <v>51</v>
      </c>
      <c r="C179">
        <f>SUMIF(A2:A162, "Tooro", F2:F162)</f>
        <v>1464</v>
      </c>
      <c r="E179" s="11" t="s">
        <v>27</v>
      </c>
      <c r="F179">
        <f>SUMIF(A1:A162, "TESO", O1:O162)</f>
        <v>351836</v>
      </c>
      <c r="H179" s="11" t="s">
        <v>27</v>
      </c>
      <c r="I179">
        <f>SUMIF(A1:A162, "Teso", R1:R162)</f>
        <v>305608</v>
      </c>
      <c r="K179" s="11" t="s">
        <v>23</v>
      </c>
      <c r="L179">
        <f>SUMIF(A1:A162, "LANGO", BC1:BC162)</f>
        <v>1613424</v>
      </c>
    </row>
    <row r="180" spans="2:12" ht="15.75" customHeight="1" x14ac:dyDescent="0.3">
      <c r="B180" s="13" t="s">
        <v>216</v>
      </c>
      <c r="C180">
        <f>SUM(C165:C179)</f>
        <v>20350</v>
      </c>
      <c r="E180" s="11" t="s">
        <v>51</v>
      </c>
      <c r="F180">
        <f>SUMIF(A1:A162, "TOORO", O1:O162)</f>
        <v>271260</v>
      </c>
      <c r="H180" s="11" t="s">
        <v>51</v>
      </c>
      <c r="I180">
        <f>SUMIF(A1:A162, "Tooro", R1:R162)</f>
        <v>211706</v>
      </c>
      <c r="K180" s="11" t="s">
        <v>74</v>
      </c>
      <c r="L180">
        <f>SUMIF(A1:A162, "KIGEZI", BC1:BC162)</f>
        <v>234846</v>
      </c>
    </row>
    <row r="181" spans="2:12" ht="15.75" customHeight="1" x14ac:dyDescent="0.3">
      <c r="E181" s="13" t="s">
        <v>216</v>
      </c>
      <c r="F181">
        <f>SUM(F166:F180)</f>
        <v>5790498</v>
      </c>
      <c r="H181" s="13" t="s">
        <v>216</v>
      </c>
      <c r="I181">
        <f>SUM(I166:I180)</f>
        <v>4004742</v>
      </c>
      <c r="K181" s="11" t="s">
        <v>17</v>
      </c>
      <c r="L181">
        <f>SUMIF(A1:A162, "KARAMOJA", BC1:BC162)</f>
        <v>1054938</v>
      </c>
    </row>
    <row r="182" spans="2:12" ht="15.75" customHeight="1" x14ac:dyDescent="0.3">
      <c r="B182" s="15" t="s">
        <v>218</v>
      </c>
      <c r="E182" s="11" t="s">
        <v>220</v>
      </c>
      <c r="K182" s="11" t="s">
        <v>27</v>
      </c>
      <c r="L182">
        <f>SUMIF(A1:A162, "TESO", BC1:BC162)</f>
        <v>1806948</v>
      </c>
    </row>
    <row r="183" spans="2:12" ht="15.75" customHeight="1" x14ac:dyDescent="0.3">
      <c r="B183" s="12" t="s">
        <v>219</v>
      </c>
      <c r="C183">
        <f>SUMIF(A1:A162, "West Nile", I1:I162)</f>
        <v>1188262</v>
      </c>
      <c r="E183" s="12" t="s">
        <v>219</v>
      </c>
      <c r="F183">
        <f>SUMIF(A1:A162, "West Nile", L1:L162)</f>
        <v>1165280</v>
      </c>
      <c r="H183" s="15" t="s">
        <v>223</v>
      </c>
      <c r="K183" s="11" t="s">
        <v>51</v>
      </c>
      <c r="L183">
        <f>SUMIF(A1:A162, "TOORO", BC1:BC162)</f>
        <v>1451790</v>
      </c>
    </row>
    <row r="184" spans="2:12" ht="15.75" customHeight="1" x14ac:dyDescent="0.3">
      <c r="B184" s="12" t="s">
        <v>19</v>
      </c>
      <c r="C184">
        <f>SUMIF(A1:A162, "Acholi", I1:I162)</f>
        <v>757262</v>
      </c>
      <c r="E184" s="12" t="s">
        <v>19</v>
      </c>
      <c r="F184">
        <f>SUMIF(A1:A162, "Acholi", L1:L162)</f>
        <v>621786</v>
      </c>
      <c r="H184" s="12" t="s">
        <v>219</v>
      </c>
      <c r="I184">
        <f>SUMIF(A1:A162, "west Nile", BB1:BB162)</f>
        <v>1159814</v>
      </c>
      <c r="K184" s="13" t="s">
        <v>216</v>
      </c>
      <c r="L184">
        <f>SUM(L169:L183)</f>
        <v>24494524</v>
      </c>
    </row>
    <row r="185" spans="2:12" ht="15.75" customHeight="1" x14ac:dyDescent="0.25">
      <c r="B185" s="12" t="s">
        <v>30</v>
      </c>
      <c r="C185">
        <f>SUMIF(A1:A162, "Ankole", I1:I162)</f>
        <v>275926</v>
      </c>
      <c r="E185" s="12" t="s">
        <v>30</v>
      </c>
      <c r="F185">
        <f>SUMIF(A1:A162, "Ankole", L1:L162)</f>
        <v>418734</v>
      </c>
      <c r="H185" s="12" t="s">
        <v>19</v>
      </c>
      <c r="I185">
        <f>SUMIF(A1:A162, "Acholi", BB1:BB162)</f>
        <v>641632</v>
      </c>
    </row>
    <row r="186" spans="2:12" ht="15.75" customHeight="1" x14ac:dyDescent="0.25">
      <c r="B186" s="11" t="s">
        <v>36</v>
      </c>
      <c r="C186">
        <f>SUMIF(A1:A162, "Bugisu", I1:I162)</f>
        <v>183074</v>
      </c>
      <c r="E186" s="11" t="s">
        <v>36</v>
      </c>
      <c r="F186">
        <f>SUMIF(A1:A162, "Bugisu", L1:L162)</f>
        <v>322800</v>
      </c>
      <c r="H186" s="12" t="s">
        <v>30</v>
      </c>
      <c r="I186">
        <f>SUMIF(A1:A162, "Ankole", BB1:BB162)</f>
        <v>151904</v>
      </c>
    </row>
    <row r="187" spans="2:12" ht="15.75" customHeight="1" x14ac:dyDescent="0.25">
      <c r="B187" s="11" t="s">
        <v>38</v>
      </c>
      <c r="C187">
        <f>SUMIF(A1:A162, "Busoga", I1:I162)</f>
        <v>703476</v>
      </c>
      <c r="E187" s="11" t="s">
        <v>38</v>
      </c>
      <c r="F187">
        <f>SUMIF(A1:A162, "Busoga", L1:L162)</f>
        <v>1216480</v>
      </c>
      <c r="H187" s="11" t="s">
        <v>36</v>
      </c>
      <c r="I187">
        <f>SUMIF(A1:A162, "Bugisu", BB1:BB162)</f>
        <v>165330</v>
      </c>
    </row>
    <row r="188" spans="2:12" ht="15.75" customHeight="1" x14ac:dyDescent="0.25">
      <c r="B188" s="11" t="s">
        <v>34</v>
      </c>
      <c r="C188">
        <f>SUMIF(A1:A162, "Bukedi", I1:I162)</f>
        <v>381844</v>
      </c>
      <c r="E188" s="11" t="s">
        <v>34</v>
      </c>
      <c r="F188">
        <f>SUMIF(A1:A162, "Bukedi", L1:L162)</f>
        <v>504232</v>
      </c>
      <c r="H188" s="11" t="s">
        <v>38</v>
      </c>
      <c r="I188">
        <f>SUMIF(A1:A162, "Busoga", BB1:BB162)</f>
        <v>969356</v>
      </c>
    </row>
    <row r="189" spans="2:12" ht="15.75" customHeight="1" x14ac:dyDescent="0.25">
      <c r="B189" s="11" t="s">
        <v>49</v>
      </c>
      <c r="C189">
        <f>SUMIF(A1:A162, "Bunyoro", I1:I162)</f>
        <v>267694</v>
      </c>
      <c r="E189" s="11" t="s">
        <v>49</v>
      </c>
      <c r="F189">
        <f>SUMIF(A1:A162, "bUNYORO", L1:L162)</f>
        <v>349704</v>
      </c>
      <c r="H189" s="11" t="s">
        <v>34</v>
      </c>
      <c r="I189">
        <f>SUMIF(A1:A162, "Bukedi", BB1:BB162)</f>
        <v>362234</v>
      </c>
    </row>
    <row r="190" spans="2:12" ht="15.75" customHeight="1" x14ac:dyDescent="0.25">
      <c r="B190" s="11" t="s">
        <v>84</v>
      </c>
      <c r="C190">
        <f>SUMIF(A1:A162, "Kampala", I1:I162)</f>
        <v>85164</v>
      </c>
      <c r="E190" s="11" t="s">
        <v>84</v>
      </c>
      <c r="F190">
        <f>SUMIF(A1:A162, "kampala", L1:L162)</f>
        <v>228672</v>
      </c>
      <c r="H190" s="11" t="s">
        <v>49</v>
      </c>
      <c r="I190">
        <f>SUMIF(A1:A162, "Bunyoro", BB1:BB162)</f>
        <v>299352</v>
      </c>
    </row>
    <row r="191" spans="2:12" ht="15.75" customHeight="1" x14ac:dyDescent="0.25">
      <c r="B191" s="11" t="s">
        <v>215</v>
      </c>
      <c r="C191">
        <f>SUMIF(A1:A162, "South Central", I1:I162)</f>
        <v>396128</v>
      </c>
      <c r="E191" s="11" t="s">
        <v>215</v>
      </c>
      <c r="F191">
        <f>SUMIF(A1:A162, "South Central", L1:L162)</f>
        <v>629570</v>
      </c>
      <c r="H191" s="11" t="s">
        <v>84</v>
      </c>
      <c r="I191">
        <f>SUMIF(A1:A162, "Kampala", BB1:BB162)</f>
        <v>97314</v>
      </c>
    </row>
    <row r="192" spans="2:12" ht="15.75" customHeight="1" x14ac:dyDescent="0.25">
      <c r="B192" s="11" t="s">
        <v>42</v>
      </c>
      <c r="C192">
        <f>SUMIF(A1:A162, "North Central", I1:I162)</f>
        <v>529344</v>
      </c>
      <c r="E192" s="11" t="s">
        <v>42</v>
      </c>
      <c r="F192">
        <f>SUMIF(A1:A162, "North central", L1:L162)</f>
        <v>717668</v>
      </c>
      <c r="H192" s="11" t="s">
        <v>215</v>
      </c>
      <c r="I192">
        <f>SUMIF(A1:A162, "South CEntral", BB1:BB162)</f>
        <v>289446</v>
      </c>
    </row>
    <row r="193" spans="2:9" ht="15.75" customHeight="1" x14ac:dyDescent="0.25">
      <c r="B193" s="11" t="s">
        <v>23</v>
      </c>
      <c r="C193">
        <f>SUMIF(A1:A162, "Lango", I1:I162)</f>
        <v>435500</v>
      </c>
      <c r="E193" s="11" t="s">
        <v>23</v>
      </c>
      <c r="F193">
        <f>SUMIF(A1:A162, "Lango", L1:L162)</f>
        <v>540938</v>
      </c>
      <c r="H193" s="11" t="s">
        <v>42</v>
      </c>
      <c r="I193">
        <f>SUMIF(A1:A162, "noRTH CENTRAL", BB1:BB162)</f>
        <v>473668</v>
      </c>
    </row>
    <row r="194" spans="2:9" ht="15.75" customHeight="1" x14ac:dyDescent="0.25">
      <c r="B194" s="11" t="s">
        <v>74</v>
      </c>
      <c r="C194">
        <f>SUMIF(A1:A162, "Kigezi", I1:I162)</f>
        <v>70460</v>
      </c>
      <c r="E194" s="11" t="s">
        <v>74</v>
      </c>
      <c r="F194">
        <f>SUMIF(A1:A162, "Kigezi", L1:L162)</f>
        <v>101410</v>
      </c>
      <c r="H194" s="11" t="s">
        <v>23</v>
      </c>
      <c r="I194">
        <f>SUMIF(A1:A162, "LANGO", BB1:BB162)</f>
        <v>397270</v>
      </c>
    </row>
    <row r="195" spans="2:9" ht="15.75" customHeight="1" x14ac:dyDescent="0.25">
      <c r="B195" s="11" t="s">
        <v>17</v>
      </c>
      <c r="C195">
        <f>SUMIF(A1:A162, "Karamoja", I1:I162)</f>
        <v>184870</v>
      </c>
      <c r="E195" s="11" t="s">
        <v>17</v>
      </c>
      <c r="F195">
        <f>SUMIF(A1:A162, "Karamoja", L1:L162)</f>
        <v>286768</v>
      </c>
      <c r="H195" s="11" t="s">
        <v>74</v>
      </c>
      <c r="I195">
        <f>SUMIF(A1:A162, "KIGEZI", BB1:BB162)</f>
        <v>36482</v>
      </c>
    </row>
    <row r="196" spans="2:9" ht="15.75" customHeight="1" x14ac:dyDescent="0.25">
      <c r="B196" s="11" t="s">
        <v>27</v>
      </c>
      <c r="C196">
        <f>SUMIF(A1:A162, "Teso", I1:I162)</f>
        <v>537052</v>
      </c>
      <c r="E196" s="11" t="s">
        <v>27</v>
      </c>
      <c r="F196">
        <f>SUMIF(A1:A162, "Teso", L1:L162)</f>
        <v>611476</v>
      </c>
      <c r="H196" s="11" t="s">
        <v>17</v>
      </c>
      <c r="I196">
        <f>SUMIF(A1:A162, "KARAMOJA", BB1:BB162)</f>
        <v>460068</v>
      </c>
    </row>
    <row r="197" spans="2:9" ht="15.75" customHeight="1" x14ac:dyDescent="0.25">
      <c r="B197" s="11" t="s">
        <v>51</v>
      </c>
      <c r="C197">
        <f>SUMIF(A1:A162, "Tooro", I1:I162)</f>
        <v>393560</v>
      </c>
      <c r="E197" s="11" t="s">
        <v>51</v>
      </c>
      <c r="F197">
        <f>SUMIF(A1:A162, "Tooro", L1:L162)</f>
        <v>573800</v>
      </c>
      <c r="H197" s="11" t="s">
        <v>27</v>
      </c>
      <c r="I197">
        <f>SUMIF(A1:A162, "TESO", BB1:BB162)</f>
        <v>374980</v>
      </c>
    </row>
    <row r="198" spans="2:9" ht="15.75" customHeight="1" x14ac:dyDescent="0.3">
      <c r="C198">
        <f>SUM(C183:C197)</f>
        <v>6389616</v>
      </c>
      <c r="E198" s="13" t="s">
        <v>216</v>
      </c>
      <c r="F198">
        <f>SUM(F183:F197)</f>
        <v>8289318</v>
      </c>
      <c r="H198" s="11" t="s">
        <v>51</v>
      </c>
      <c r="I198">
        <f>SUMIF(A1:A162, "TOORO", BB1:BB162)</f>
        <v>294156</v>
      </c>
    </row>
    <row r="199" spans="2:9" ht="15.75" customHeight="1" x14ac:dyDescent="0.3">
      <c r="H199" s="13" t="s">
        <v>216</v>
      </c>
      <c r="I199">
        <f>SUM(I184:I198)</f>
        <v>6173006</v>
      </c>
    </row>
    <row r="201" spans="2:9" ht="15.75" customHeight="1" x14ac:dyDescent="0.3">
      <c r="H201" s="15" t="s">
        <v>225</v>
      </c>
    </row>
    <row r="202" spans="2:9" ht="15.75" customHeight="1" x14ac:dyDescent="0.25">
      <c r="H202" s="12" t="s">
        <v>219</v>
      </c>
      <c r="I202">
        <f>SUMIF(A1:A162, "West NILE", AY1:AY162)</f>
        <v>95326</v>
      </c>
    </row>
    <row r="203" spans="2:9" ht="15.75" customHeight="1" x14ac:dyDescent="0.25">
      <c r="H203" s="12" t="s">
        <v>19</v>
      </c>
      <c r="I203">
        <f>SUMIF(A1:A162, "Acholi", AY1:AY162)</f>
        <v>51474</v>
      </c>
    </row>
    <row r="204" spans="2:9" ht="15.75" customHeight="1" x14ac:dyDescent="0.25">
      <c r="H204" s="12" t="s">
        <v>30</v>
      </c>
      <c r="I204">
        <f>SUMIF(A1:A162, "ankole", AY1:AY162)</f>
        <v>11090</v>
      </c>
    </row>
    <row r="205" spans="2:9" ht="15.75" customHeight="1" x14ac:dyDescent="0.25">
      <c r="H205" s="11" t="s">
        <v>36</v>
      </c>
      <c r="I205">
        <f>SUMIF(A1:A162, "Bugisu", AY1:AY162)</f>
        <v>23822</v>
      </c>
    </row>
    <row r="206" spans="2:9" ht="15.75" customHeight="1" x14ac:dyDescent="0.25">
      <c r="H206" s="11" t="s">
        <v>38</v>
      </c>
      <c r="I206">
        <f>SUMIF(A1:A162, "Busoga", AY1:AY162)</f>
        <v>131384</v>
      </c>
    </row>
    <row r="207" spans="2:9" ht="15.75" customHeight="1" x14ac:dyDescent="0.25">
      <c r="H207" s="11" t="s">
        <v>34</v>
      </c>
      <c r="I207">
        <f>SUMIF(A1:A162, "Bukedi", AY1:AY162)</f>
        <v>34538</v>
      </c>
    </row>
    <row r="208" spans="2:9" ht="15.75" customHeight="1" x14ac:dyDescent="0.25">
      <c r="H208" s="11" t="s">
        <v>49</v>
      </c>
      <c r="I208">
        <f>SUMIF(A1:A162, "Bunyoro", AY1:AY162)</f>
        <v>42382</v>
      </c>
    </row>
    <row r="209" spans="8:9" ht="15.75" customHeight="1" x14ac:dyDescent="0.25">
      <c r="H209" s="11" t="s">
        <v>84</v>
      </c>
      <c r="I209">
        <f>SUMIF(A1:A162, "Kampala", AY1:AY162)</f>
        <v>9088</v>
      </c>
    </row>
    <row r="210" spans="8:9" ht="15.75" customHeight="1" x14ac:dyDescent="0.25">
      <c r="H210" s="11" t="s">
        <v>215</v>
      </c>
      <c r="I210">
        <f>SUMIF(A1:A162, "South CENTRAL", AY1:AY162)</f>
        <v>25318</v>
      </c>
    </row>
    <row r="211" spans="8:9" ht="15.75" customHeight="1" x14ac:dyDescent="0.25">
      <c r="H211" s="11" t="s">
        <v>42</v>
      </c>
      <c r="I211">
        <f>SUMIF(A1:A162, "North central", AY1:AY162)</f>
        <v>52168</v>
      </c>
    </row>
    <row r="212" spans="8:9" ht="15.75" customHeight="1" x14ac:dyDescent="0.25">
      <c r="H212" s="11" t="s">
        <v>23</v>
      </c>
      <c r="I212">
        <f>SUMIF(A1:A162, "lango", AY1:AY162)</f>
        <v>61098</v>
      </c>
    </row>
    <row r="213" spans="8:9" ht="15.75" customHeight="1" x14ac:dyDescent="0.25">
      <c r="H213" s="11" t="s">
        <v>74</v>
      </c>
      <c r="I213">
        <f>SUMIF(A1:A162, "Kigezi", AY1:AY162)</f>
        <v>2610</v>
      </c>
    </row>
    <row r="214" spans="8:9" ht="15.75" customHeight="1" x14ac:dyDescent="0.25">
      <c r="H214" s="11" t="s">
        <v>17</v>
      </c>
      <c r="I214">
        <f>SUMIF(A1:A162, "karamoja", AY1:AY162)</f>
        <v>20360</v>
      </c>
    </row>
    <row r="215" spans="8:9" ht="15.75" customHeight="1" x14ac:dyDescent="0.25">
      <c r="H215" s="11" t="s">
        <v>27</v>
      </c>
      <c r="I215">
        <f>SUMIF(A1:A162, "Teso", AY1:AY162)</f>
        <v>71024</v>
      </c>
    </row>
    <row r="216" spans="8:9" ht="15.75" customHeight="1" x14ac:dyDescent="0.25">
      <c r="H216" s="11" t="s">
        <v>51</v>
      </c>
      <c r="I216">
        <f>SUMIF(A1:A162, "Tooro", AY1:AY162)</f>
        <v>25724</v>
      </c>
    </row>
    <row r="217" spans="8:9" ht="15.75" customHeight="1" x14ac:dyDescent="0.3">
      <c r="H217" s="13" t="s">
        <v>216</v>
      </c>
      <c r="I217">
        <f>SUM(I202:I216)</f>
        <v>657406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CHAMPION_BASH7</dc:creator>
  <cp:lastModifiedBy>ssimbwa bashir</cp:lastModifiedBy>
  <dcterms:created xsi:type="dcterms:W3CDTF">2025-05-25T21:10:36Z</dcterms:created>
  <dcterms:modified xsi:type="dcterms:W3CDTF">2025-09-04T17:22:50Z</dcterms:modified>
</cp:coreProperties>
</file>