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\MALARIA ANALYTICS\2022\TOTAL\"/>
    </mc:Choice>
  </mc:AlternateContent>
  <xr:revisionPtr revIDLastSave="0" documentId="13_ncr:1_{963A5ABE-853C-48FD-AC2B-3A815D9B231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7" sheetId="7" r:id="rId1"/>
    <sheet name="Sheet1" sheetId="1" r:id="rId2"/>
  </sheets>
  <calcPr calcId="181029"/>
  <pivotCaches>
    <pivotCache cacheId="2" r:id="rId3"/>
  </pivotCaches>
</workbook>
</file>

<file path=xl/calcChain.xml><?xml version="1.0" encoding="utf-8"?>
<calcChain xmlns="http://schemas.openxmlformats.org/spreadsheetml/2006/main"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2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82" i="1" s="1"/>
  <c r="BB163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99" i="1" s="1"/>
  <c r="L184" i="1"/>
  <c r="M184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9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C179" i="1" s="1"/>
  <c r="F29" i="1"/>
  <c r="F30" i="1"/>
  <c r="F31" i="1"/>
  <c r="F32" i="1"/>
  <c r="F33" i="1"/>
  <c r="C169" i="1" s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C177" i="1" s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" i="1"/>
  <c r="E163" i="1"/>
  <c r="C176" i="1" l="1"/>
  <c r="C165" i="1"/>
  <c r="C172" i="1"/>
  <c r="C173" i="1"/>
  <c r="C178" i="1"/>
  <c r="C171" i="1"/>
  <c r="C170" i="1"/>
  <c r="C167" i="1"/>
  <c r="C166" i="1"/>
  <c r="C168" i="1"/>
  <c r="C175" i="1"/>
  <c r="F163" i="1"/>
  <c r="C174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2" i="1"/>
  <c r="AX163" i="1"/>
  <c r="AW163" i="1"/>
  <c r="AT163" i="1"/>
  <c r="AQ163" i="1"/>
  <c r="AN163" i="1"/>
  <c r="AK163" i="1"/>
  <c r="AH163" i="1"/>
  <c r="AE163" i="1"/>
  <c r="AB163" i="1"/>
  <c r="Y163" i="1"/>
  <c r="V163" i="1"/>
  <c r="S163" i="1"/>
  <c r="P163" i="1"/>
  <c r="M163" i="1"/>
  <c r="J163" i="1"/>
  <c r="G163" i="1"/>
  <c r="D163" i="1"/>
  <c r="I178" i="1" l="1"/>
  <c r="C192" i="1"/>
  <c r="F172" i="1"/>
  <c r="F171" i="1"/>
  <c r="I174" i="1"/>
  <c r="F196" i="1"/>
  <c r="C180" i="1"/>
  <c r="F168" i="1"/>
  <c r="I180" i="1"/>
  <c r="F194" i="1"/>
  <c r="C187" i="1"/>
  <c r="I172" i="1"/>
  <c r="I171" i="1"/>
  <c r="I168" i="1"/>
  <c r="I167" i="1"/>
  <c r="F192" i="1"/>
  <c r="F198" i="1"/>
  <c r="F195" i="1"/>
  <c r="F187" i="1"/>
  <c r="F184" i="1"/>
  <c r="F173" i="1"/>
  <c r="L163" i="1"/>
  <c r="F167" i="1"/>
  <c r="I177" i="1"/>
  <c r="I169" i="1"/>
  <c r="F188" i="1"/>
  <c r="C195" i="1"/>
  <c r="C196" i="1"/>
  <c r="F175" i="1"/>
  <c r="I173" i="1"/>
  <c r="O163" i="1"/>
  <c r="C191" i="1"/>
  <c r="C197" i="1"/>
  <c r="C194" i="1"/>
  <c r="C186" i="1"/>
  <c r="C183" i="1"/>
  <c r="F178" i="1"/>
  <c r="F176" i="1"/>
  <c r="F170" i="1"/>
  <c r="F179" i="1"/>
  <c r="I175" i="1"/>
  <c r="R163" i="1"/>
  <c r="F191" i="1"/>
  <c r="F190" i="1"/>
  <c r="F189" i="1"/>
  <c r="F186" i="1"/>
  <c r="F185" i="1"/>
  <c r="I166" i="1"/>
  <c r="F197" i="1"/>
  <c r="C193" i="1"/>
  <c r="C190" i="1"/>
  <c r="I163" i="1"/>
  <c r="C189" i="1"/>
  <c r="C188" i="1"/>
  <c r="C185" i="1"/>
  <c r="C184" i="1"/>
  <c r="F174" i="1"/>
  <c r="F180" i="1"/>
  <c r="F177" i="1"/>
  <c r="F169" i="1"/>
  <c r="F166" i="1"/>
  <c r="I176" i="1"/>
  <c r="I170" i="1"/>
  <c r="I179" i="1"/>
  <c r="F193" i="1"/>
  <c r="F181" i="1" l="1"/>
  <c r="I181" i="1"/>
  <c r="C198" i="1"/>
  <c r="F199" i="1"/>
</calcChain>
</file>

<file path=xl/sharedStrings.xml><?xml version="1.0" encoding="utf-8"?>
<sst xmlns="http://schemas.openxmlformats.org/spreadsheetml/2006/main" count="823" uniqueCount="262">
  <si>
    <t>orgunitlevel2</t>
  </si>
  <si>
    <t>orgunitlevel3</t>
  </si>
  <si>
    <t>organisationunitname</t>
  </si>
  <si>
    <t>0-28 DAYS  FEMALE</t>
  </si>
  <si>
    <t>10-19YRS FEMALE</t>
  </si>
  <si>
    <t>20 + YRS FEMALE</t>
  </si>
  <si>
    <t>29DAYS - 4YRS FEMALE</t>
  </si>
  <si>
    <t>5-9YRS FEMALE</t>
  </si>
  <si>
    <t>MC FEMALE (B/S &amp; RDT POSITIVE) 0-28 DAYS</t>
  </si>
  <si>
    <t>10-19 YRS FEMALE MC(B/S &amp; RDT POSITIVE)</t>
  </si>
  <si>
    <t>20 + YEARS FEMALE MC (B/S &amp; RDT POSITIVE)</t>
  </si>
  <si>
    <t>29DAYS - 4YRS  FEMALE MC (B/S &amp; RDT  POSITIVE)</t>
  </si>
  <si>
    <t>5-9YRS FEMALE (B/S &amp; RDT POSITIVE)</t>
  </si>
  <si>
    <t>CT 0-28 DAYS FEMALE</t>
  </si>
  <si>
    <t>10-19 YRS FEMALE CT</t>
  </si>
  <si>
    <t>FEMALE CT 20 + YEARS</t>
  </si>
  <si>
    <t>29 DAYS - 4YRS FEMALE</t>
  </si>
  <si>
    <t>5-9YRS CT FEMALE</t>
  </si>
  <si>
    <t>PREG 10-19YRS</t>
  </si>
  <si>
    <t>20 + YRS PREG</t>
  </si>
  <si>
    <t>Karamoja</t>
  </si>
  <si>
    <t>Abim District</t>
  </si>
  <si>
    <t>Acholi</t>
  </si>
  <si>
    <t>West Nile</t>
  </si>
  <si>
    <t>Adjumani District</t>
  </si>
  <si>
    <t>Agago District</t>
  </si>
  <si>
    <t>Lango</t>
  </si>
  <si>
    <t>Alebtong District</t>
  </si>
  <si>
    <t>Amolatar District</t>
  </si>
  <si>
    <t>Amudat District</t>
  </si>
  <si>
    <t>Teso</t>
  </si>
  <si>
    <t>Amuria District</t>
  </si>
  <si>
    <t>Amuru District</t>
  </si>
  <si>
    <t>Ankole</t>
  </si>
  <si>
    <t>Apac District</t>
  </si>
  <si>
    <t>Arua City</t>
  </si>
  <si>
    <t>Arua District</t>
  </si>
  <si>
    <t>Bukedi</t>
  </si>
  <si>
    <t>Budaka District</t>
  </si>
  <si>
    <t>Bugisu</t>
  </si>
  <si>
    <t>Bududa District</t>
  </si>
  <si>
    <t>Busoga</t>
  </si>
  <si>
    <t>Bugiri District</t>
  </si>
  <si>
    <t>Bugweri District</t>
  </si>
  <si>
    <t>Buhweju District</t>
  </si>
  <si>
    <t>North Central</t>
  </si>
  <si>
    <t>Buikwe District</t>
  </si>
  <si>
    <t>Bukedea District</t>
  </si>
  <si>
    <t>South Central</t>
  </si>
  <si>
    <t>Bukomansimbi District</t>
  </si>
  <si>
    <t>Bukwo District</t>
  </si>
  <si>
    <t>Bulambuli District</t>
  </si>
  <si>
    <t>Bunyoro</t>
  </si>
  <si>
    <t>Buliisa District</t>
  </si>
  <si>
    <t>Tooro</t>
  </si>
  <si>
    <t>Bundibugyo District</t>
  </si>
  <si>
    <t>Bunyangabu District</t>
  </si>
  <si>
    <t>Bushenyi District</t>
  </si>
  <si>
    <t>Busia District</t>
  </si>
  <si>
    <t>Butaleja District</t>
  </si>
  <si>
    <t>Butambala District</t>
  </si>
  <si>
    <t>Butebo District</t>
  </si>
  <si>
    <t>Buvuma District</t>
  </si>
  <si>
    <t>Buyende District</t>
  </si>
  <si>
    <t>Dokolo District</t>
  </si>
  <si>
    <t>Fort Portal City</t>
  </si>
  <si>
    <t>Gomba District</t>
  </si>
  <si>
    <t>Gulu City</t>
  </si>
  <si>
    <t>Gulu District</t>
  </si>
  <si>
    <t>Hoima City</t>
  </si>
  <si>
    <t>Hoima District</t>
  </si>
  <si>
    <t>Ibanda District</t>
  </si>
  <si>
    <t>Iganga District</t>
  </si>
  <si>
    <t>Isingiro District</t>
  </si>
  <si>
    <t>Jinja City</t>
  </si>
  <si>
    <t>Jinja District</t>
  </si>
  <si>
    <t>Kaabong District</t>
  </si>
  <si>
    <t>Kigezi</t>
  </si>
  <si>
    <t>Kabale District</t>
  </si>
  <si>
    <t>Kabarole District</t>
  </si>
  <si>
    <t>Kaberamaido District</t>
  </si>
  <si>
    <t>Kagadi District</t>
  </si>
  <si>
    <t>Kakumiro District</t>
  </si>
  <si>
    <t>Kalaki District</t>
  </si>
  <si>
    <t>Kalangala District</t>
  </si>
  <si>
    <t>Kaliro District</t>
  </si>
  <si>
    <t>Kalungu District</t>
  </si>
  <si>
    <t>Kampala</t>
  </si>
  <si>
    <t>Kampala District</t>
  </si>
  <si>
    <t>Kamuli District</t>
  </si>
  <si>
    <t>Kamwenge District</t>
  </si>
  <si>
    <t>Kanungu District</t>
  </si>
  <si>
    <t>Kapchorwa District</t>
  </si>
  <si>
    <t>Kapelebyong District</t>
  </si>
  <si>
    <t>Karenga District</t>
  </si>
  <si>
    <t>Kasese District</t>
  </si>
  <si>
    <t>Kassanda District</t>
  </si>
  <si>
    <t>Katakwi District</t>
  </si>
  <si>
    <t>Kayunga District</t>
  </si>
  <si>
    <t>Kazo District</t>
  </si>
  <si>
    <t>Kibaale District</t>
  </si>
  <si>
    <t>Kiboga District</t>
  </si>
  <si>
    <t>Kibuku District</t>
  </si>
  <si>
    <t>Kikuube District</t>
  </si>
  <si>
    <t>Kiruhura District</t>
  </si>
  <si>
    <t>Kiryandongo District</t>
  </si>
  <si>
    <t>Kisoro District</t>
  </si>
  <si>
    <t>Kitagwenda District</t>
  </si>
  <si>
    <t>Kitgum District</t>
  </si>
  <si>
    <t>Koboko District</t>
  </si>
  <si>
    <t>Kole District</t>
  </si>
  <si>
    <t>Kotido District</t>
  </si>
  <si>
    <t>Kumi District</t>
  </si>
  <si>
    <t>Kwania District</t>
  </si>
  <si>
    <t>Kween District</t>
  </si>
  <si>
    <t>Kyankwanzi District</t>
  </si>
  <si>
    <t>Kyegegwa District</t>
  </si>
  <si>
    <t>Kyenjojo District</t>
  </si>
  <si>
    <t>Kyotera District</t>
  </si>
  <si>
    <t>Lamwo District</t>
  </si>
  <si>
    <t>Lira City</t>
  </si>
  <si>
    <t>Lira District</t>
  </si>
  <si>
    <t>Luuka District</t>
  </si>
  <si>
    <t>Luwero District</t>
  </si>
  <si>
    <t>Lwengo District</t>
  </si>
  <si>
    <t>Lyantonde District</t>
  </si>
  <si>
    <t>Madi-Okollo District</t>
  </si>
  <si>
    <t>Manafwa District</t>
  </si>
  <si>
    <t>Maracha District</t>
  </si>
  <si>
    <t>Masaka City</t>
  </si>
  <si>
    <t>Masaka District</t>
  </si>
  <si>
    <t>Masindi District</t>
  </si>
  <si>
    <t>Mayuge District</t>
  </si>
  <si>
    <t>Mbale City</t>
  </si>
  <si>
    <t>Mbale District</t>
  </si>
  <si>
    <t>Mbarara City</t>
  </si>
  <si>
    <t>Mbarara District</t>
  </si>
  <si>
    <t>Mitooma District</t>
  </si>
  <si>
    <t>Mityana District</t>
  </si>
  <si>
    <t>Moroto District</t>
  </si>
  <si>
    <t>Moyo District</t>
  </si>
  <si>
    <t>Mpigi District</t>
  </si>
  <si>
    <t>Mubende District</t>
  </si>
  <si>
    <t>Mukono District</t>
  </si>
  <si>
    <t>Nabilatuk District</t>
  </si>
  <si>
    <t>Nakapiripirit District</t>
  </si>
  <si>
    <t>Nakaseke District</t>
  </si>
  <si>
    <t>Nakasongola District</t>
  </si>
  <si>
    <t>Namayingo District</t>
  </si>
  <si>
    <t>Namisindwa District</t>
  </si>
  <si>
    <t>Namutumba District</t>
  </si>
  <si>
    <t>Napak District</t>
  </si>
  <si>
    <t>Nebbi District</t>
  </si>
  <si>
    <t>Ngora District</t>
  </si>
  <si>
    <t>Ntoroko District</t>
  </si>
  <si>
    <t>Ntungamo District</t>
  </si>
  <si>
    <t>Nwoya District</t>
  </si>
  <si>
    <t>Obongi District</t>
  </si>
  <si>
    <t>Omoro District</t>
  </si>
  <si>
    <t>Otuke District</t>
  </si>
  <si>
    <t>Oyam District</t>
  </si>
  <si>
    <t>Pader District</t>
  </si>
  <si>
    <t>Pakwach District</t>
  </si>
  <si>
    <t>Pallisa District</t>
  </si>
  <si>
    <t>Rakai District</t>
  </si>
  <si>
    <t>Rubanda District</t>
  </si>
  <si>
    <t>Rubirizi District</t>
  </si>
  <si>
    <t>Rukiga District</t>
  </si>
  <si>
    <t>Rukungiri District</t>
  </si>
  <si>
    <t>Rwampara District</t>
  </si>
  <si>
    <t>Sembabule District</t>
  </si>
  <si>
    <t>Serere District</t>
  </si>
  <si>
    <t>Sheema District</t>
  </si>
  <si>
    <t>Sironko District</t>
  </si>
  <si>
    <t>Soroti City</t>
  </si>
  <si>
    <t>Soroti District</t>
  </si>
  <si>
    <t>Terego District</t>
  </si>
  <si>
    <t>Tororo District</t>
  </si>
  <si>
    <t>Wakiso District</t>
  </si>
  <si>
    <t>Yumbe District</t>
  </si>
  <si>
    <t>Zombo District</t>
  </si>
  <si>
    <t xml:space="preserve">GRAND TOTAL </t>
  </si>
  <si>
    <t>0-28 DAYS MALE</t>
  </si>
  <si>
    <t>10-19 YRS MALE</t>
  </si>
  <si>
    <t>20+ YRS MALE</t>
  </si>
  <si>
    <t>29 DAYS TO 4YRS  MALE</t>
  </si>
  <si>
    <t>5-9YRS MALE</t>
  </si>
  <si>
    <t>MALE 0-28 DAYS MC(B/S &amp; RDT POSITIVE)</t>
  </si>
  <si>
    <t>10-19YRS MALE MC(B/S &amp; RDT POSITIVE)</t>
  </si>
  <si>
    <t>20 + YEARS MALE MC(B/S &amp; RDT POSITIVE)</t>
  </si>
  <si>
    <t>29DAYS TO 4YRS MALE MC(B/S &amp; RDT  POSITIVE)</t>
  </si>
  <si>
    <t>5-9YRS MALE MC(B/S &amp; RDT POSITIVE)</t>
  </si>
  <si>
    <t>20 + YRS MALE CT</t>
  </si>
  <si>
    <t>29 DAYS TO 4YRS MALE</t>
  </si>
  <si>
    <t>MALE 5-9YRS CT</t>
  </si>
  <si>
    <t>TOTAL FEMALE</t>
  </si>
  <si>
    <t>TOTAL MALE</t>
  </si>
  <si>
    <t>GRAND TOTAL</t>
  </si>
  <si>
    <t>&lt;FEMALE 5YRS</t>
  </si>
  <si>
    <t>&lt;MALE 5YRS</t>
  </si>
  <si>
    <t>TOTAL &lt; 5YRS GRAND TOTAL</t>
  </si>
  <si>
    <t>PREG TOTAL</t>
  </si>
  <si>
    <t>0-28 DAYS TOTAL</t>
  </si>
  <si>
    <t>10-19YRS  TOTAL</t>
  </si>
  <si>
    <t>20 + YRS TOTAL</t>
  </si>
  <si>
    <t>29 DAYS TO 4YRS TOTAL</t>
  </si>
  <si>
    <t>5- 9YRS TOTAL</t>
  </si>
  <si>
    <t>0-28 MC DAYS TOTAL</t>
  </si>
  <si>
    <t>10-19 YRS MC TOTAL</t>
  </si>
  <si>
    <t>20 + YRS  MC</t>
  </si>
  <si>
    <t>29 DAYS TO 4YRS  MC TOTAL</t>
  </si>
  <si>
    <t>5-9YRS MC TOTAL</t>
  </si>
  <si>
    <t>0-28 DAYS CT TOTAL</t>
  </si>
  <si>
    <t>MALE 0-28 DAYS CT</t>
  </si>
  <si>
    <t>10-19 YRS TOTAL CT</t>
  </si>
  <si>
    <t>20 + YRS CT TOTAL</t>
  </si>
  <si>
    <t>29 DAYS TO 4YRS CT TOTAL</t>
  </si>
  <si>
    <t>5-9YRS CT TOTAL</t>
  </si>
  <si>
    <t>TOTAL PREG</t>
  </si>
  <si>
    <t xml:space="preserve">West nile 0-28 days </t>
  </si>
  <si>
    <t xml:space="preserve">Ankole </t>
  </si>
  <si>
    <t>SUM</t>
  </si>
  <si>
    <t>10-19 YRS BY REGION</t>
  </si>
  <si>
    <t>West nile</t>
  </si>
  <si>
    <t>0-28 DAYS</t>
  </si>
  <si>
    <r>
      <rPr>
        <b/>
        <sz val="10"/>
        <color rgb="FFFF0000"/>
        <rFont val="Arial"/>
        <family val="2"/>
        <scheme val="minor"/>
      </rPr>
      <t>20 + YEARS</t>
    </r>
    <r>
      <rPr>
        <sz val="10"/>
        <color rgb="FF000000"/>
        <rFont val="Arial"/>
        <family val="2"/>
        <scheme val="minor"/>
      </rPr>
      <t xml:space="preserve"> </t>
    </r>
  </si>
  <si>
    <t xml:space="preserve">West nile </t>
  </si>
  <si>
    <t>29 DAYS TO 4YRS</t>
  </si>
  <si>
    <t>5-9YRS TOTAL</t>
  </si>
  <si>
    <t>&lt;5YRS CASES</t>
  </si>
  <si>
    <t xml:space="preserve">PREG CASES  BY REGION </t>
  </si>
  <si>
    <t>TOTAL CASES BY REGION</t>
  </si>
  <si>
    <t>Row Labels</t>
  </si>
  <si>
    <t>Grand Total</t>
  </si>
  <si>
    <t>Sum of 0-28 DAYS TOTAL</t>
  </si>
  <si>
    <t>Sum of 10-19YRS  TOTAL</t>
  </si>
  <si>
    <t>Sum of 20 + YRS TOTAL</t>
  </si>
  <si>
    <t>Sum of 29 DAYS TO 4YRS TOTAL</t>
  </si>
  <si>
    <t>Sum of 5- 9YRS TOTAL</t>
  </si>
  <si>
    <t>Sum of TOTAL PREG</t>
  </si>
  <si>
    <t>Sum of GRAND TOTAL</t>
  </si>
  <si>
    <t>Sum of TOTAL &lt; 5YRS GRAND TOTAL</t>
  </si>
  <si>
    <t>POPULATION IN 2014</t>
  </si>
  <si>
    <t>POPULATION IN 2024</t>
  </si>
  <si>
    <t>AREA(Km2)</t>
  </si>
  <si>
    <t>ANNUAL GROWTH RATE[Pt​=P0​×(1+r)t]</t>
  </si>
  <si>
    <r>
      <rPr>
        <b/>
        <sz val="10"/>
        <color rgb="FF0070C0"/>
        <rFont val="Arial"/>
        <family val="2"/>
        <scheme val="minor"/>
      </rPr>
      <t>TOTAL POPULATION [Pt = P0×(1+r)^6</t>
    </r>
    <r>
      <rPr>
        <sz val="10"/>
        <color rgb="FF0070C0"/>
        <rFont val="Arial"/>
        <family val="2"/>
        <scheme val="minor"/>
      </rPr>
      <t>]</t>
    </r>
  </si>
  <si>
    <t>POPULATION DENSITY(People per km2)</t>
  </si>
  <si>
    <t>CORDINATES (LONGITUDE ° E)</t>
  </si>
  <si>
    <t> 33.3486</t>
  </si>
  <si>
    <t> 33.7518</t>
  </si>
  <si>
    <t> 33.0339</t>
  </si>
  <si>
    <t> 30.0203</t>
  </si>
  <si>
    <t> 30.2974</t>
  </si>
  <si>
    <t> 33.1239</t>
  </si>
  <si>
    <t> 29.7426</t>
  </si>
  <si>
    <t> 30.0781</t>
  </si>
  <si>
    <t> 32.7633</t>
  </si>
  <si>
    <t> 34.0641</t>
  </si>
  <si>
    <t> 32.6277</t>
  </si>
  <si>
    <t> 30.6373</t>
  </si>
  <si>
    <t>CORDINATES (LATITUDE °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</si>
</sst>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5"/>
      <name val="Arial"/>
      <family val="2"/>
    </font>
    <font>
      <sz val="10"/>
      <color theme="5"/>
      <name val="Arial"/>
      <family val="2"/>
      <scheme val="minor"/>
    </font>
    <font>
      <b/>
      <sz val="10"/>
      <color rgb="FFFF6D01"/>
      <name val="Arial"/>
      <family val="2"/>
      <scheme val="minor"/>
    </font>
    <font>
      <b/>
      <sz val="10"/>
      <color theme="8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70C0"/>
      <name val="Arial"/>
      <family val="2"/>
    </font>
    <font>
      <sz val="10"/>
      <color rgb="FF000000"/>
      <name val="Arial"/>
      <family val="2"/>
    </font>
    <font>
      <sz val="10"/>
      <color rgb="FFEA4335"/>
      <name val="Arial"/>
      <family val="2"/>
    </font>
    <font>
      <b/>
      <sz val="10"/>
      <color rgb="FF0070C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"/>
      <family val="2"/>
    </font>
    <font>
      <b/>
      <sz val="10"/>
      <color rgb="FFC00000"/>
      <name val="Arial"/>
      <family val="2"/>
      <scheme val="minor"/>
    </font>
    <font>
      <sz val="7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7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10"/>
      <color rgb="FF0070C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1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right"/>
    </xf>
    <xf numFmtId="0" fontId="21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09.712525115741" createdVersion="8" refreshedVersion="8" minRefreshableVersion="3" recordCount="162" xr:uid="{66C54F18-49D1-48F5-B0F2-2549D9809DA9}">
  <cacheSource type="worksheet">
    <worksheetSource ref="A1:BF163" sheet="Sheet1"/>
  </cacheSource>
  <cacheFields count="58">
    <cacheField name="orgunitlevel2" numFmtId="0">
      <sharedItems containsBlank="1"/>
    </cacheField>
    <cacheField name="orgunitlevel3" numFmtId="0">
      <sharedItems containsBlank="1"/>
    </cacheField>
    <cacheField name="organisationunitname" numFmtId="0">
      <sharedItems count="162">
        <s v="Abim District"/>
        <s v="Acholi"/>
        <s v="Adjumani District"/>
        <s v="Agago District"/>
        <s v="Alebtong District"/>
        <s v="Amolatar District"/>
        <s v="Amudat District"/>
        <s v="Amuria District"/>
        <s v="Amuru District"/>
        <s v="Ankole"/>
        <s v="Apac District"/>
        <s v="Arua City"/>
        <s v="Arua District"/>
        <s v="Budaka District"/>
        <s v="Bududa District"/>
        <s v="Bugiri District"/>
        <s v="Bugisu"/>
        <s v="Bugweri District"/>
        <s v="Buhweju District"/>
        <s v="Buikwe District"/>
        <s v="Bukedea District"/>
        <s v="Bukedi"/>
        <s v="Bukomansimbi District"/>
        <s v="Bukwo District"/>
        <s v="Bulambuli District"/>
        <s v="Buliisa District"/>
        <s v="Bundibugyo District"/>
        <s v="Bunyangabu District"/>
        <s v="Bunyoro"/>
        <s v="Bushenyi District"/>
        <s v="Busia District"/>
        <s v="Busoga"/>
        <s v="Butaleja District"/>
        <s v="Butambala District"/>
        <s v="Butebo District"/>
        <s v="Buvuma District"/>
        <s v="Buyende District"/>
        <s v="Dokolo District"/>
        <s v="Fort Portal City"/>
        <s v="Gomba District"/>
        <s v="Gulu City"/>
        <s v="Gulu District"/>
        <s v="Hoima City"/>
        <s v="Hoima District"/>
        <s v="Ibanda District"/>
        <s v="Iganga District"/>
        <s v="Isingiro District"/>
        <s v="Jinja City"/>
        <s v="Jinja District"/>
        <s v="Kaabong District"/>
        <s v="Kabale District"/>
        <s v="Kabarole District"/>
        <s v="Kaberamaido District"/>
        <s v="Kagadi District"/>
        <s v="Kakumiro District"/>
        <s v="Kalaki District"/>
        <s v="Kalangala District"/>
        <s v="Kaliro District"/>
        <s v="Kalungu District"/>
        <s v="Kampala"/>
        <s v="Kampala District"/>
        <s v="Kamuli District"/>
        <s v="Kamwenge District"/>
        <s v="Kanungu District"/>
        <s v="Kapchorwa District"/>
        <s v="Kapelebyong District"/>
        <s v="Karamoja"/>
        <s v="Karenga District"/>
        <s v="Kasese District"/>
        <s v="Kassanda District"/>
        <s v="Katakwi District"/>
        <s v="Kayunga District"/>
        <s v="Kazo District"/>
        <s v="Kibaale District"/>
        <s v="Kiboga District"/>
        <s v="Kibuku District"/>
        <s v="Kigezi"/>
        <s v="Kikuube District"/>
        <s v="Kiruhura District"/>
        <s v="Kiryandongo District"/>
        <s v="Kisoro District"/>
        <s v="Kitagwenda District"/>
        <s v="Kitgum District"/>
        <s v="Koboko District"/>
        <s v="Kole District"/>
        <s v="Kotido District"/>
        <s v="Kumi District"/>
        <s v="Kwania District"/>
        <s v="Kween District"/>
        <s v="Kyankwanzi District"/>
        <s v="Kyegegwa District"/>
        <s v="Kyenjojo District"/>
        <s v="Kyotera District"/>
        <s v="Lamwo District"/>
        <s v="Lango"/>
        <s v="Lira City"/>
        <s v="Lira District"/>
        <s v="Luuka District"/>
        <s v="Luwero District"/>
        <s v="Lwengo District"/>
        <s v="Lyantonde District"/>
        <s v="Madi-Okollo District"/>
        <s v="Manafwa District"/>
        <s v="Maracha District"/>
        <s v="Masaka City"/>
        <s v="Masaka District"/>
        <s v="Masindi District"/>
        <s v="Mayuge District"/>
        <s v="Mbale City"/>
        <s v="Mbale District"/>
        <s v="Mbarara City"/>
        <s v="Mbarara District"/>
        <s v="Mitooma District"/>
        <s v="Mityana District"/>
        <s v="Moroto District"/>
        <s v="Moyo District"/>
        <s v="Mpigi District"/>
        <s v="Mubende District"/>
        <s v="Mukono District"/>
        <s v="Nabilatuk District"/>
        <s v="Nakapiripirit District"/>
        <s v="Nakaseke District"/>
        <s v="Nakasongola District"/>
        <s v="Namayingo District"/>
        <s v="Namisindwa District"/>
        <s v="Namutumba District"/>
        <s v="Napak District"/>
        <s v="Nebbi District"/>
        <s v="Ngora District"/>
        <s v="North Central"/>
        <s v="Ntoroko District"/>
        <s v="Ntungamo District"/>
        <s v="Nwoya District"/>
        <s v="Obongi District"/>
        <s v="Omoro District"/>
        <s v="Otuke District"/>
        <s v="Oyam District"/>
        <s v="Pader District"/>
        <s v="Pakwach District"/>
        <s v="Pallisa District"/>
        <s v="Rakai District"/>
        <s v="Rubanda District"/>
        <s v="Rubirizi District"/>
        <s v="Rukiga District"/>
        <s v="Rukungiri District"/>
        <s v="Rwampara District"/>
        <s v="Sembabule District"/>
        <s v="Serere District"/>
        <s v="Sheema District"/>
        <s v="Sironko District"/>
        <s v="Soroti City"/>
        <s v="Soroti District"/>
        <s v="South Central"/>
        <s v="Terego District"/>
        <s v="Teso"/>
        <s v="Tooro"/>
        <s v="Tororo District"/>
        <s v="Wakiso District"/>
        <s v="West Nile"/>
        <s v="Yumbe District"/>
        <s v="Zombo District"/>
        <s v="GRAND TOTAL "/>
      </sharedItems>
    </cacheField>
    <cacheField name="0-28 DAYS  FEMALE" numFmtId="0">
      <sharedItems containsSemiMixedTypes="0" containsString="0" containsNumber="1" containsInteger="1" minValue="0" maxValue="19828"/>
    </cacheField>
    <cacheField name="0-28 DAYS MALE" numFmtId="0">
      <sharedItems containsSemiMixedTypes="0" containsString="0" containsNumber="1" containsInteger="1" minValue="0" maxValue="15590"/>
    </cacheField>
    <cacheField name="0-28 DAYS TOTAL" numFmtId="0">
      <sharedItems containsSemiMixedTypes="0" containsString="0" containsNumber="1" containsInteger="1" minValue="0" maxValue="35418"/>
    </cacheField>
    <cacheField name="10-19YRS FEMALE" numFmtId="0">
      <sharedItems containsSemiMixedTypes="0" containsString="0" containsNumber="1" containsInteger="1" minValue="278" maxValue="5565126"/>
    </cacheField>
    <cacheField name="10-19 YRS MALE" numFmtId="0">
      <sharedItems containsSemiMixedTypes="0" containsString="0" containsNumber="1" containsInteger="1" minValue="487" maxValue="3641278"/>
    </cacheField>
    <cacheField name="10-19YRS  TOTAL" numFmtId="0">
      <sharedItems containsSemiMixedTypes="0" containsString="0" containsNumber="1" containsInteger="1" minValue="765" maxValue="9206404"/>
    </cacheField>
    <cacheField name="20 + YRS FEMALE" numFmtId="0">
      <sharedItems containsSemiMixedTypes="0" containsString="0" containsNumber="1" containsInteger="1" minValue="915" maxValue="7101224"/>
    </cacheField>
    <cacheField name="20+ YRS MALE" numFmtId="0">
      <sharedItems containsSemiMixedTypes="0" containsString="0" containsNumber="1" containsInteger="1" minValue="922" maxValue="3640916"/>
    </cacheField>
    <cacheField name="20 + YRS TOTAL" numFmtId="0">
      <sharedItems containsSemiMixedTypes="0" containsString="0" containsNumber="1" containsInteger="1" minValue="2113" maxValue="10742140"/>
    </cacheField>
    <cacheField name="29DAYS - 4YRS FEMALE" numFmtId="0">
      <sharedItems containsSemiMixedTypes="0" containsString="0" containsNumber="1" containsInteger="1" minValue="150" maxValue="3935886"/>
    </cacheField>
    <cacheField name="29 DAYS TO 4YRS  MALE" numFmtId="0">
      <sharedItems containsSemiMixedTypes="0" containsString="0" containsNumber="1" containsInteger="1" minValue="151" maxValue="3597184"/>
    </cacheField>
    <cacheField name="29 DAYS TO 4YRS TOTAL" numFmtId="0">
      <sharedItems containsSemiMixedTypes="0" containsString="0" containsNumber="1" containsInteger="1" minValue="301" maxValue="7533070"/>
    </cacheField>
    <cacheField name="5-9YRS FEMALE" numFmtId="0">
      <sharedItems containsSemiMixedTypes="0" containsString="0" containsNumber="1" containsInteger="1" minValue="99" maxValue="3086926"/>
    </cacheField>
    <cacheField name="5-9YRS MALE" numFmtId="0">
      <sharedItems containsSemiMixedTypes="0" containsString="0" containsNumber="1" containsInteger="1" minValue="107" maxValue="2533198"/>
    </cacheField>
    <cacheField name="5- 9YRS TOTAL" numFmtId="0">
      <sharedItems containsSemiMixedTypes="0" containsString="0" containsNumber="1" containsInteger="1" minValue="206" maxValue="5620124"/>
    </cacheField>
    <cacheField name="MC FEMALE (B/S &amp; RDT POSITIVE) 0-28 DAYS" numFmtId="0">
      <sharedItems containsSemiMixedTypes="0" containsString="0" containsNumber="1" containsInteger="1" minValue="0" maxValue="15828"/>
    </cacheField>
    <cacheField name="MALE 0-28 DAYS MC(B/S &amp; RDT POSITIVE)" numFmtId="0">
      <sharedItems containsSemiMixedTypes="0" containsString="0" containsNumber="1" containsInteger="1" minValue="0" maxValue="12632"/>
    </cacheField>
    <cacheField name="0-28 MC DAYS TOTAL" numFmtId="0">
      <sharedItems containsString="0" containsBlank="1" containsNumber="1" containsInteger="1" minValue="0" maxValue="1984"/>
    </cacheField>
    <cacheField name="10-19 YRS FEMALE MC(B/S &amp; RDT POSITIVE)" numFmtId="0">
      <sharedItems containsSemiMixedTypes="0" containsString="0" containsNumber="1" containsInteger="1" minValue="263" maxValue="5329468"/>
    </cacheField>
    <cacheField name="10-19YRS MALE MC(B/S &amp; RDT POSITIVE)" numFmtId="0">
      <sharedItems containsSemiMixedTypes="0" containsString="0" containsNumber="1" containsInteger="1" minValue="477" maxValue="3498370"/>
    </cacheField>
    <cacheField name="10-19 YRS MC TOTAL" numFmtId="0">
      <sharedItems containsString="0" containsBlank="1" containsNumber="1" containsInteger="1" minValue="740" maxValue="687340"/>
    </cacheField>
    <cacheField name="20 + YEARS FEMALE MC (B/S &amp; RDT POSITIVE)" numFmtId="0">
      <sharedItems containsSemiMixedTypes="0" containsString="0" containsNumber="1" containsInteger="1" minValue="865" maxValue="6650412"/>
    </cacheField>
    <cacheField name="20 + YEARS MALE MC(B/S &amp; RDT POSITIVE)" numFmtId="0">
      <sharedItems containsSemiMixedTypes="0" containsString="0" containsNumber="1" containsInteger="1" minValue="901" maxValue="3127996"/>
    </cacheField>
    <cacheField name="20 + YRS  MC" numFmtId="0">
      <sharedItems containsString="0" containsBlank="1" containsNumber="1" containsInteger="1" minValue="2038" maxValue="634385"/>
    </cacheField>
    <cacheField name="29DAYS - 4YRS  FEMALE MC (B/S &amp; RDT  POSITIVE)" numFmtId="0">
      <sharedItems containsSemiMixedTypes="0" containsString="0" containsNumber="1" containsInteger="1" minValue="147" maxValue="3792410"/>
    </cacheField>
    <cacheField name="29DAYS TO 4YRS MALE MC(B/S &amp; RDT  POSITIVE)" numFmtId="0">
      <sharedItems containsSemiMixedTypes="0" containsString="0" containsNumber="1" containsInteger="1" minValue="143" maxValue="3465126"/>
    </cacheField>
    <cacheField name="29 DAYS TO 4YRS  MC TOTAL" numFmtId="0">
      <sharedItems containsString="0" containsBlank="1" containsNumber="1" containsInteger="1" minValue="290" maxValue="568227"/>
    </cacheField>
    <cacheField name="5-9YRS FEMALE (B/S &amp; RDT POSITIVE)" numFmtId="0">
      <sharedItems containsSemiMixedTypes="0" containsString="0" containsNumber="1" containsInteger="1" minValue="94" maxValue="2975862"/>
    </cacheField>
    <cacheField name="5-9YRS MALE MC(B/S &amp; RDT POSITIVE)" numFmtId="0">
      <sharedItems containsSemiMixedTypes="0" containsString="0" containsNumber="1" containsInteger="1" minValue="105" maxValue="2440442"/>
    </cacheField>
    <cacheField name="5-9YRS MC TOTAL" numFmtId="0">
      <sharedItems containsString="0" containsBlank="1" containsNumber="1" containsInteger="1" minValue="199" maxValue="400417"/>
    </cacheField>
    <cacheField name="CT 0-28 DAYS FEMALE" numFmtId="0">
      <sharedItems containsSemiMixedTypes="0" containsString="0" containsNumber="1" containsInteger="1" minValue="0" maxValue="15628"/>
    </cacheField>
    <cacheField name="MALE 0-28 DAYS CT" numFmtId="0">
      <sharedItems containsSemiMixedTypes="0" containsString="0" containsNumber="1" containsInteger="1" minValue="0" maxValue="12528"/>
    </cacheField>
    <cacheField name="0-28 DAYS CT TOTAL" numFmtId="0">
      <sharedItems containsString="0" containsBlank="1" containsNumber="1" containsInteger="1" minValue="0" maxValue="1954"/>
    </cacheField>
    <cacheField name="10-19 YRS FEMALE CT" numFmtId="0">
      <sharedItems containsSemiMixedTypes="0" containsString="0" containsNumber="1" containsInteger="1" minValue="248" maxValue="5718122"/>
    </cacheField>
    <cacheField name="10-19 YRS MALE2" numFmtId="0">
      <sharedItems containsSemiMixedTypes="0" containsString="0" containsNumber="1" containsInteger="1" minValue="468" maxValue="3486994"/>
    </cacheField>
    <cacheField name="10-19 YRS TOTAL CT" numFmtId="0">
      <sharedItems containsString="0" containsBlank="1" containsNumber="1" containsInteger="1" minValue="716" maxValue="885331"/>
    </cacheField>
    <cacheField name="FEMALE CT 20 + YEARS" numFmtId="0">
      <sharedItems containsSemiMixedTypes="0" containsString="0" containsNumber="1" containsInteger="1" minValue="844" maxValue="6606464"/>
    </cacheField>
    <cacheField name="20 + YRS MALE CT" numFmtId="0">
      <sharedItems containsSemiMixedTypes="0" containsString="0" containsNumber="1" containsInteger="1" minValue="874" maxValue="3113264"/>
    </cacheField>
    <cacheField name="20 + YRS CT TOTAL" numFmtId="0">
      <sharedItems containsString="0" containsBlank="1" containsNumber="1" containsInteger="1" minValue="1988" maxValue="618938"/>
    </cacheField>
    <cacheField name="29 DAYS - 4YRS FEMALE" numFmtId="0">
      <sharedItems containsSemiMixedTypes="0" containsString="0" containsNumber="1" containsInteger="1" minValue="139" maxValue="3733688"/>
    </cacheField>
    <cacheField name="29 DAYS TO 4YRS MALE" numFmtId="0">
      <sharedItems containsSemiMixedTypes="0" containsString="0" containsNumber="1" containsInteger="1" minValue="1728" maxValue="11061218"/>
    </cacheField>
    <cacheField name="29 DAYS TO 4YRS CT TOTAL" numFmtId="0">
      <sharedItems containsString="0" containsBlank="1" containsNumber="1" containsInteger="1" minValue="2100" maxValue="1074690"/>
    </cacheField>
    <cacheField name="5-9YRS CT FEMALE" numFmtId="0">
      <sharedItems containsSemiMixedTypes="0" containsString="0" containsNumber="1" containsInteger="1" minValue="91" maxValue="2945074"/>
    </cacheField>
    <cacheField name="MALE 5-9YRS CT" numFmtId="0">
      <sharedItems containsSemiMixedTypes="0" containsString="0" containsNumber="1" containsInteger="1" minValue="98" maxValue="2436578"/>
    </cacheField>
    <cacheField name="5-9YRS CT TOTAL" numFmtId="0">
      <sharedItems containsString="0" containsBlank="1" containsNumber="1" containsInteger="1" minValue="189" maxValue="404091"/>
    </cacheField>
    <cacheField name="PREG 10-19YRS" numFmtId="0">
      <sharedItems containsSemiMixedTypes="0" containsString="0" containsNumber="1" containsInteger="1" minValue="1" maxValue="263020"/>
    </cacheField>
    <cacheField name="20 + YRS PREG" numFmtId="0">
      <sharedItems containsSemiMixedTypes="0" containsString="0" containsNumber="1" containsInteger="1" minValue="28" maxValue="562330"/>
    </cacheField>
    <cacheField name="TOTAL PREG" numFmtId="0">
      <sharedItems containsString="0" containsBlank="1" containsNumber="1" containsInteger="1" minValue="29" maxValue="75483"/>
    </cacheField>
    <cacheField name="TOTAL FEMALE" numFmtId="0">
      <sharedItems containsSemiMixedTypes="0" containsString="0" containsNumber="1" containsInteger="1" minValue="1442" maxValue="19708990"/>
    </cacheField>
    <cacheField name="TOTAL MALE" numFmtId="0">
      <sharedItems containsSemiMixedTypes="0" containsString="0" containsNumber="1" containsInteger="1" minValue="2448" maxValue="13428166"/>
    </cacheField>
    <cacheField name="GRAND TOTAL" numFmtId="0">
      <sharedItems containsSemiMixedTypes="0" containsString="0" containsNumber="1" containsInteger="1" minValue="4143" maxValue="33137156"/>
    </cacheField>
    <cacheField name="&lt;FEMALE 5YRS" numFmtId="0">
      <sharedItems containsSemiMixedTypes="0" containsString="0" containsNumber="1" containsInteger="1" minValue="150" maxValue="3955714"/>
    </cacheField>
    <cacheField name="&lt;MALE 5YRS" numFmtId="0">
      <sharedItems containsSemiMixedTypes="0" containsString="0" containsNumber="1" containsInteger="1" minValue="151" maxValue="3612774"/>
    </cacheField>
    <cacheField name="TOTAL &lt; 5YRS GRAND TOTAL" numFmtId="0">
      <sharedItems containsSemiMixedTypes="0" containsString="0" containsNumber="1" containsInteger="1" minValue="301" maxValue="7568488"/>
    </cacheField>
    <cacheField name="PREG TOTAL" numFmtId="0">
      <sharedItems containsSemiMixedTypes="0" containsString="0" containsNumber="1" containsInteger="1" minValue="29" maxValue="825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Karamoja"/>
    <s v="Abim District"/>
    <x v="0"/>
    <n v="12"/>
    <n v="18"/>
    <n v="30"/>
    <n v="14866"/>
    <n v="8361"/>
    <n v="23227"/>
    <n v="15518"/>
    <n v="7577"/>
    <n v="23095"/>
    <n v="11752"/>
    <n v="10340"/>
    <n v="22092"/>
    <n v="7392"/>
    <n v="5695"/>
    <n v="13087"/>
    <n v="12"/>
    <n v="17"/>
    <n v="29"/>
    <n v="14735"/>
    <n v="8130"/>
    <n v="22865"/>
    <n v="15190"/>
    <n v="7360"/>
    <n v="22550"/>
    <n v="11514"/>
    <n v="10145"/>
    <n v="21659"/>
    <n v="7237"/>
    <n v="5636"/>
    <n v="12873"/>
    <n v="12"/>
    <n v="17"/>
    <n v="29"/>
    <n v="14458"/>
    <n v="7894"/>
    <n v="22352"/>
    <n v="14952"/>
    <n v="7274"/>
    <n v="22226"/>
    <n v="11251"/>
    <n v="31168"/>
    <n v="42419"/>
    <n v="7067"/>
    <n v="5481"/>
    <n v="12548"/>
    <n v="536"/>
    <n v="984"/>
    <n v="1520"/>
    <n v="49540"/>
    <n v="31991"/>
    <n v="81531"/>
    <n v="11764"/>
    <n v="10358"/>
    <n v="22122"/>
    <n v="1520"/>
  </r>
  <r>
    <s v="Acholi"/>
    <m/>
    <x v="1"/>
    <n v="528"/>
    <n v="487"/>
    <n v="1015"/>
    <n v="336742"/>
    <n v="203007"/>
    <n v="539749"/>
    <n v="324222"/>
    <n v="111643"/>
    <n v="435865"/>
    <n v="187170"/>
    <n v="174204"/>
    <n v="361374"/>
    <n v="156180"/>
    <n v="125614"/>
    <n v="281794"/>
    <n v="466"/>
    <n v="410"/>
    <n v="876"/>
    <n v="326828"/>
    <n v="197006"/>
    <n v="523834"/>
    <n v="306880"/>
    <n v="105579"/>
    <n v="412459"/>
    <n v="179729"/>
    <n v="166457"/>
    <n v="346186"/>
    <n v="150715"/>
    <n v="120981"/>
    <n v="271696"/>
    <n v="464"/>
    <n v="406"/>
    <n v="870"/>
    <n v="327334"/>
    <n v="196300"/>
    <n v="523634"/>
    <n v="305604"/>
    <n v="104650"/>
    <n v="410254"/>
    <n v="179045"/>
    <n v="475696"/>
    <n v="654741"/>
    <n v="150506"/>
    <n v="120763"/>
    <n v="271269"/>
    <n v="10452"/>
    <n v="21750"/>
    <n v="32202"/>
    <n v="1004842"/>
    <n v="614955"/>
    <n v="1619797"/>
    <n v="187698"/>
    <n v="174691"/>
    <n v="362389"/>
    <n v="32202"/>
  </r>
  <r>
    <s v="West Nile"/>
    <s v="Adjumani District"/>
    <x v="2"/>
    <n v="170"/>
    <n v="162"/>
    <n v="332"/>
    <n v="68105"/>
    <n v="51850"/>
    <n v="119955"/>
    <n v="75937"/>
    <n v="29015"/>
    <n v="104952"/>
    <n v="45574"/>
    <n v="42210"/>
    <n v="87784"/>
    <n v="37659"/>
    <n v="31743"/>
    <n v="69402"/>
    <n v="170"/>
    <n v="162"/>
    <n v="332"/>
    <n v="66636"/>
    <n v="50713"/>
    <n v="117349"/>
    <n v="62492"/>
    <n v="28457"/>
    <n v="90949"/>
    <n v="44911"/>
    <n v="44037"/>
    <n v="88948"/>
    <n v="36418"/>
    <n v="30728"/>
    <n v="67146"/>
    <n v="170"/>
    <n v="162"/>
    <n v="332"/>
    <n v="72830"/>
    <n v="50130"/>
    <n v="122960"/>
    <n v="60722"/>
    <n v="27859"/>
    <n v="88581"/>
    <n v="44159"/>
    <n v="120479"/>
    <n v="164638"/>
    <n v="36131"/>
    <n v="30304"/>
    <n v="66435"/>
    <n v="1243"/>
    <n v="3595"/>
    <n v="4838"/>
    <n v="227445"/>
    <n v="154980"/>
    <n v="382425"/>
    <n v="45744"/>
    <n v="42372"/>
    <n v="88116"/>
    <n v="4838"/>
  </r>
  <r>
    <s v="Acholi"/>
    <s v="Agago District"/>
    <x v="3"/>
    <n v="24"/>
    <n v="25"/>
    <n v="49"/>
    <n v="66729"/>
    <n v="39309"/>
    <n v="106038"/>
    <n v="63923"/>
    <n v="19430"/>
    <n v="83353"/>
    <n v="27137"/>
    <n v="25047"/>
    <n v="52184"/>
    <n v="25713"/>
    <n v="19917"/>
    <n v="45630"/>
    <n v="23"/>
    <n v="22"/>
    <n v="45"/>
    <n v="66427"/>
    <n v="39161"/>
    <n v="105588"/>
    <n v="61789"/>
    <n v="19221"/>
    <n v="81010"/>
    <n v="26946"/>
    <n v="24737"/>
    <n v="51683"/>
    <n v="25618"/>
    <n v="19859"/>
    <n v="45477"/>
    <n v="23"/>
    <n v="22"/>
    <n v="45"/>
    <n v="66145"/>
    <n v="39030"/>
    <n v="105175"/>
    <n v="61485"/>
    <n v="19145"/>
    <n v="80630"/>
    <n v="26788"/>
    <n v="74984"/>
    <n v="101772"/>
    <n v="25483"/>
    <n v="19771"/>
    <n v="45254"/>
    <n v="1510"/>
    <n v="3253"/>
    <n v="4763"/>
    <n v="183526"/>
    <n v="103728"/>
    <n v="287254"/>
    <n v="27161"/>
    <n v="25072"/>
    <n v="52233"/>
    <n v="4763"/>
  </r>
  <r>
    <s v="Lango"/>
    <s v="Alebtong District"/>
    <x v="4"/>
    <n v="37"/>
    <n v="33"/>
    <n v="70"/>
    <n v="24525"/>
    <n v="11600"/>
    <n v="36125"/>
    <n v="32950"/>
    <n v="8406"/>
    <n v="41356"/>
    <n v="21087"/>
    <n v="19353"/>
    <n v="40440"/>
    <n v="14516"/>
    <n v="11030"/>
    <n v="25546"/>
    <n v="35"/>
    <n v="32"/>
    <n v="67"/>
    <n v="24524"/>
    <n v="11600"/>
    <n v="36124"/>
    <n v="32952"/>
    <n v="8394"/>
    <n v="41346"/>
    <n v="21087"/>
    <n v="19353"/>
    <n v="40440"/>
    <n v="14516"/>
    <n v="11030"/>
    <n v="25546"/>
    <n v="35"/>
    <n v="32"/>
    <n v="67"/>
    <n v="24156"/>
    <n v="11433"/>
    <n v="35589"/>
    <n v="32709"/>
    <n v="8262"/>
    <n v="40971"/>
    <n v="20824"/>
    <n v="50983"/>
    <n v="71807"/>
    <n v="14181"/>
    <n v="10852"/>
    <n v="25033"/>
    <n v="1438"/>
    <n v="3262"/>
    <n v="4700"/>
    <n v="93115"/>
    <n v="50422"/>
    <n v="143537"/>
    <n v="21124"/>
    <n v="19386"/>
    <n v="40510"/>
    <n v="4700"/>
  </r>
  <r>
    <s v="Lango"/>
    <s v="Amolatar District"/>
    <x v="5"/>
    <n v="39"/>
    <n v="29"/>
    <n v="68"/>
    <n v="25155"/>
    <n v="14615"/>
    <n v="39770"/>
    <n v="25095"/>
    <n v="9230"/>
    <n v="34325"/>
    <n v="12335"/>
    <n v="11452"/>
    <n v="23787"/>
    <n v="12451"/>
    <n v="10433"/>
    <n v="22884"/>
    <n v="38"/>
    <n v="29"/>
    <n v="67"/>
    <n v="25149"/>
    <n v="14604"/>
    <n v="39753"/>
    <n v="24992"/>
    <n v="9220"/>
    <n v="34212"/>
    <n v="12216"/>
    <n v="11452"/>
    <n v="23668"/>
    <n v="12447"/>
    <n v="10433"/>
    <n v="22880"/>
    <n v="38"/>
    <n v="29"/>
    <n v="67"/>
    <n v="25044"/>
    <n v="14566"/>
    <n v="39610"/>
    <n v="24918"/>
    <n v="9194"/>
    <n v="34112"/>
    <n v="12149"/>
    <n v="35078"/>
    <n v="47227"/>
    <n v="12401"/>
    <n v="10380"/>
    <n v="22781"/>
    <n v="728"/>
    <n v="1707"/>
    <n v="2435"/>
    <n v="75075"/>
    <n v="45759"/>
    <n v="120834"/>
    <n v="12374"/>
    <n v="11481"/>
    <n v="23855"/>
    <n v="2435"/>
  </r>
  <r>
    <s v="Karamoja"/>
    <s v="Amudat District"/>
    <x v="6"/>
    <n v="41"/>
    <n v="25"/>
    <n v="66"/>
    <n v="3031"/>
    <n v="2584"/>
    <n v="5615"/>
    <n v="7127"/>
    <n v="2446"/>
    <n v="9573"/>
    <n v="3831"/>
    <n v="3784"/>
    <n v="7615"/>
    <n v="2718"/>
    <n v="2272"/>
    <n v="4990"/>
    <n v="31"/>
    <n v="17"/>
    <n v="48"/>
    <n v="2905"/>
    <n v="2511"/>
    <n v="5416"/>
    <n v="6497"/>
    <n v="2292"/>
    <n v="8789"/>
    <n v="3455"/>
    <n v="3406"/>
    <n v="6861"/>
    <n v="2587"/>
    <n v="2191"/>
    <n v="4778"/>
    <n v="41"/>
    <n v="22"/>
    <n v="63"/>
    <n v="2791"/>
    <n v="2401"/>
    <n v="5192"/>
    <n v="6110"/>
    <n v="2193"/>
    <n v="8303"/>
    <n v="3259"/>
    <n v="9107"/>
    <n v="12366"/>
    <n v="2470"/>
    <n v="2053"/>
    <n v="4523"/>
    <n v="117"/>
    <n v="466"/>
    <n v="583"/>
    <n v="16748"/>
    <n v="11111"/>
    <n v="27859"/>
    <n v="3872"/>
    <n v="3809"/>
    <n v="7681"/>
    <n v="583"/>
  </r>
  <r>
    <s v="Teso"/>
    <s v="Amuria District"/>
    <x v="7"/>
    <n v="21"/>
    <n v="22"/>
    <n v="43"/>
    <n v="26514"/>
    <n v="13970"/>
    <n v="40484"/>
    <n v="29028"/>
    <n v="9575"/>
    <n v="38603"/>
    <n v="11283"/>
    <n v="10812"/>
    <n v="22095"/>
    <n v="12123"/>
    <n v="9153"/>
    <n v="21276"/>
    <n v="21"/>
    <n v="20"/>
    <n v="41"/>
    <n v="26509"/>
    <n v="13939"/>
    <n v="40448"/>
    <n v="29128"/>
    <n v="9568"/>
    <n v="38696"/>
    <n v="11276"/>
    <n v="10812"/>
    <n v="22088"/>
    <n v="12092"/>
    <n v="9131"/>
    <n v="21223"/>
    <n v="20"/>
    <n v="20"/>
    <n v="40"/>
    <n v="26242"/>
    <n v="13771"/>
    <n v="40013"/>
    <n v="28877"/>
    <n v="9522"/>
    <n v="38399"/>
    <n v="11206"/>
    <n v="33447"/>
    <n v="44653"/>
    <n v="12004"/>
    <n v="9060"/>
    <n v="21064"/>
    <n v="808"/>
    <n v="1643"/>
    <n v="2451"/>
    <n v="78969"/>
    <n v="43532"/>
    <n v="122501"/>
    <n v="11304"/>
    <n v="10834"/>
    <n v="22138"/>
    <n v="2451"/>
  </r>
  <r>
    <s v="Acholi"/>
    <s v="Amuru District"/>
    <x v="8"/>
    <n v="33"/>
    <n v="31"/>
    <n v="64"/>
    <n v="35650"/>
    <n v="19142"/>
    <n v="54792"/>
    <n v="33684"/>
    <n v="12328"/>
    <n v="46012"/>
    <n v="21773"/>
    <n v="19807"/>
    <n v="41580"/>
    <n v="17436"/>
    <n v="13288"/>
    <n v="30724"/>
    <n v="31"/>
    <n v="30"/>
    <n v="61"/>
    <n v="34679"/>
    <n v="18759"/>
    <n v="53438"/>
    <n v="32197"/>
    <n v="12009"/>
    <n v="44206"/>
    <n v="21278"/>
    <n v="19198"/>
    <n v="40476"/>
    <n v="17007"/>
    <n v="12957"/>
    <n v="29964"/>
    <n v="32"/>
    <n v="30"/>
    <n v="62"/>
    <n v="34625"/>
    <n v="18756"/>
    <n v="53381"/>
    <n v="32426"/>
    <n v="12002"/>
    <n v="44428"/>
    <n v="21008"/>
    <n v="55032"/>
    <n v="76040"/>
    <n v="17007"/>
    <n v="12931"/>
    <n v="29938"/>
    <n v="1054"/>
    <n v="1930"/>
    <n v="2984"/>
    <n v="108576"/>
    <n v="64596"/>
    <n v="173172"/>
    <n v="21806"/>
    <n v="19838"/>
    <n v="41644"/>
    <n v="2984"/>
  </r>
  <r>
    <s v="Ankole"/>
    <m/>
    <x v="9"/>
    <n v="1068"/>
    <n v="960"/>
    <n v="2028"/>
    <n v="122578"/>
    <n v="104334"/>
    <n v="226912"/>
    <n v="178923"/>
    <n v="116029"/>
    <n v="294952"/>
    <n v="54883"/>
    <n v="49542"/>
    <n v="104425"/>
    <n v="60072"/>
    <n v="50931"/>
    <n v="111003"/>
    <n v="1050"/>
    <n v="934"/>
    <n v="1984"/>
    <n v="115654"/>
    <n v="99433"/>
    <n v="215087"/>
    <n v="162090"/>
    <n v="104303"/>
    <n v="266393"/>
    <n v="50043"/>
    <n v="45214"/>
    <n v="95257"/>
    <n v="56583"/>
    <n v="48116"/>
    <n v="104699"/>
    <n v="1026"/>
    <n v="928"/>
    <n v="1954"/>
    <n v="116800"/>
    <n v="99887"/>
    <n v="216687"/>
    <n v="167291"/>
    <n v="108862"/>
    <n v="276153"/>
    <n v="51948"/>
    <n v="228777"/>
    <n v="280725"/>
    <n v="57456"/>
    <n v="48767"/>
    <n v="106223"/>
    <n v="1578"/>
    <n v="5643"/>
    <n v="7221"/>
    <n v="417524"/>
    <n v="321796"/>
    <n v="739320"/>
    <n v="55951"/>
    <n v="50502"/>
    <n v="106453"/>
    <n v="7221"/>
  </r>
  <r>
    <s v="Lango"/>
    <s v="Apac District"/>
    <x v="10"/>
    <n v="28"/>
    <n v="41"/>
    <n v="69"/>
    <n v="31026"/>
    <n v="17233"/>
    <n v="48259"/>
    <n v="33367"/>
    <n v="14279"/>
    <n v="47646"/>
    <n v="13476"/>
    <n v="12223"/>
    <n v="25699"/>
    <n v="11887"/>
    <n v="9089"/>
    <n v="20976"/>
    <n v="28"/>
    <n v="38"/>
    <n v="66"/>
    <n v="30924"/>
    <n v="17172"/>
    <n v="48096"/>
    <n v="33069"/>
    <n v="13886"/>
    <n v="46955"/>
    <n v="13397"/>
    <n v="12119"/>
    <n v="25516"/>
    <n v="11858"/>
    <n v="9076"/>
    <n v="20934"/>
    <n v="28"/>
    <n v="38"/>
    <n v="66"/>
    <n v="30649"/>
    <n v="17027"/>
    <n v="47676"/>
    <n v="32685"/>
    <n v="13773"/>
    <n v="46458"/>
    <n v="13275"/>
    <n v="42289"/>
    <n v="55564"/>
    <n v="11762"/>
    <n v="8976"/>
    <n v="20738"/>
    <n v="1250"/>
    <n v="2458"/>
    <n v="3708"/>
    <n v="89784"/>
    <n v="52865"/>
    <n v="142649"/>
    <n v="13504"/>
    <n v="12264"/>
    <n v="25768"/>
    <n v="3708"/>
  </r>
  <r>
    <s v="West Nile"/>
    <s v="Arua City"/>
    <x v="11"/>
    <n v="82"/>
    <n v="58"/>
    <n v="140"/>
    <n v="14319"/>
    <n v="8357"/>
    <n v="22676"/>
    <n v="22166"/>
    <n v="11582"/>
    <n v="33748"/>
    <n v="8422"/>
    <n v="8439"/>
    <n v="16861"/>
    <n v="7038"/>
    <n v="5689"/>
    <n v="12727"/>
    <n v="70"/>
    <n v="49"/>
    <n v="119"/>
    <n v="13561"/>
    <n v="7549"/>
    <n v="21110"/>
    <n v="20188"/>
    <n v="10228"/>
    <n v="30416"/>
    <n v="7696"/>
    <n v="7623"/>
    <n v="15319"/>
    <n v="6361"/>
    <n v="5068"/>
    <n v="11429"/>
    <n v="64"/>
    <n v="48"/>
    <n v="112"/>
    <n v="13806"/>
    <n v="8064"/>
    <n v="21870"/>
    <n v="21598"/>
    <n v="11366"/>
    <n v="32964"/>
    <n v="8425"/>
    <n v="30762"/>
    <n v="39187"/>
    <n v="6745"/>
    <n v="5371"/>
    <n v="12116"/>
    <n v="1220"/>
    <n v="3087"/>
    <n v="4307"/>
    <n v="52027"/>
    <n v="34125"/>
    <n v="86152"/>
    <n v="8504"/>
    <n v="8497"/>
    <n v="17001"/>
    <n v="4307"/>
  </r>
  <r>
    <s v="West Nile"/>
    <s v="Arua District"/>
    <x v="12"/>
    <n v="9"/>
    <n v="4"/>
    <n v="13"/>
    <n v="9252"/>
    <n v="5124"/>
    <n v="14376"/>
    <n v="6966"/>
    <n v="2872"/>
    <n v="9838"/>
    <n v="3646"/>
    <n v="3368"/>
    <n v="7014"/>
    <n v="3969"/>
    <n v="3123"/>
    <n v="7092"/>
    <n v="9"/>
    <n v="4"/>
    <n v="13"/>
    <n v="9180"/>
    <n v="5069"/>
    <n v="14249"/>
    <n v="6841"/>
    <n v="2815"/>
    <n v="9656"/>
    <n v="3601"/>
    <n v="3309"/>
    <n v="6910"/>
    <n v="3927"/>
    <n v="3059"/>
    <n v="6986"/>
    <n v="9"/>
    <n v="4"/>
    <n v="13"/>
    <n v="8971"/>
    <n v="5000"/>
    <n v="13971"/>
    <n v="6843"/>
    <n v="2819"/>
    <n v="9662"/>
    <n v="3599"/>
    <n v="10421"/>
    <n v="14020"/>
    <n v="3883"/>
    <n v="3042"/>
    <n v="6925"/>
    <n v="219"/>
    <n v="437"/>
    <n v="656"/>
    <n v="23842"/>
    <n v="14491"/>
    <n v="38333"/>
    <n v="3655"/>
    <n v="3372"/>
    <n v="7027"/>
    <n v="656"/>
  </r>
  <r>
    <s v="Bukedi"/>
    <s v="Budaka District"/>
    <x v="13"/>
    <n v="39"/>
    <n v="19"/>
    <n v="58"/>
    <n v="27195"/>
    <n v="13972"/>
    <n v="41167"/>
    <n v="35869"/>
    <n v="10213"/>
    <n v="46082"/>
    <n v="30450"/>
    <n v="27405"/>
    <n v="57855"/>
    <n v="20956"/>
    <n v="16406"/>
    <n v="37362"/>
    <n v="41"/>
    <n v="19"/>
    <n v="60"/>
    <n v="27198"/>
    <n v="13954"/>
    <n v="41152"/>
    <n v="35851"/>
    <n v="10208"/>
    <n v="46059"/>
    <n v="30315"/>
    <n v="28250"/>
    <n v="58565"/>
    <n v="20877"/>
    <n v="16338"/>
    <n v="37215"/>
    <n v="38"/>
    <n v="17"/>
    <n v="55"/>
    <n v="26234"/>
    <n v="13352"/>
    <n v="39586"/>
    <n v="34437"/>
    <n v="9899"/>
    <n v="44336"/>
    <n v="28867"/>
    <n v="69840"/>
    <n v="98707"/>
    <n v="19935"/>
    <n v="15661"/>
    <n v="35596"/>
    <n v="1910"/>
    <n v="4335"/>
    <n v="6245"/>
    <n v="114509"/>
    <n v="68015"/>
    <n v="182524"/>
    <n v="30489"/>
    <n v="27424"/>
    <n v="57913"/>
    <n v="6245"/>
  </r>
  <r>
    <s v="Bugisu"/>
    <s v="Bududa District"/>
    <x v="14"/>
    <n v="6"/>
    <n v="2"/>
    <n v="8"/>
    <n v="5209"/>
    <n v="3919"/>
    <n v="9128"/>
    <n v="7068"/>
    <n v="4238"/>
    <n v="11306"/>
    <n v="2652"/>
    <n v="2482"/>
    <n v="5134"/>
    <n v="2448"/>
    <n v="2016"/>
    <n v="4464"/>
    <n v="6"/>
    <n v="2"/>
    <n v="8"/>
    <n v="5209"/>
    <n v="3919"/>
    <n v="9128"/>
    <n v="7066"/>
    <n v="4235"/>
    <n v="11301"/>
    <n v="2653"/>
    <n v="2481"/>
    <n v="5134"/>
    <n v="2442"/>
    <n v="2016"/>
    <n v="4458"/>
    <n v="6"/>
    <n v="2"/>
    <n v="8"/>
    <n v="5056"/>
    <n v="3805"/>
    <n v="8861"/>
    <n v="6881"/>
    <n v="4100"/>
    <n v="10981"/>
    <n v="2595"/>
    <n v="9670"/>
    <n v="12265"/>
    <n v="2368"/>
    <n v="1950"/>
    <n v="4318"/>
    <n v="334"/>
    <n v="717"/>
    <n v="1051"/>
    <n v="17383"/>
    <n v="12657"/>
    <n v="30040"/>
    <n v="2658"/>
    <n v="2484"/>
    <n v="5142"/>
    <n v="1051"/>
  </r>
  <r>
    <s v="Busoga"/>
    <s v="Bugiri District"/>
    <x v="15"/>
    <n v="71"/>
    <n v="46"/>
    <n v="117"/>
    <n v="26836"/>
    <n v="15401"/>
    <n v="42237"/>
    <n v="41132"/>
    <n v="14241"/>
    <n v="55373"/>
    <n v="30692"/>
    <n v="28567"/>
    <n v="59259"/>
    <n v="23628"/>
    <n v="19191"/>
    <n v="42819"/>
    <n v="71"/>
    <n v="46"/>
    <n v="117"/>
    <n v="26664"/>
    <n v="15531"/>
    <n v="42195"/>
    <n v="40725"/>
    <n v="14091"/>
    <n v="54816"/>
    <n v="30512"/>
    <n v="28383"/>
    <n v="58895"/>
    <n v="23519"/>
    <n v="19067"/>
    <n v="42586"/>
    <n v="71"/>
    <n v="46"/>
    <n v="117"/>
    <n v="26680"/>
    <n v="15335"/>
    <n v="42015"/>
    <n v="40813"/>
    <n v="14114"/>
    <n v="54927"/>
    <n v="30495"/>
    <n v="78846"/>
    <n v="109341"/>
    <n v="23459"/>
    <n v="19050"/>
    <n v="42509"/>
    <n v="2505"/>
    <n v="3281"/>
    <n v="5786"/>
    <n v="122359"/>
    <n v="77446"/>
    <n v="199805"/>
    <n v="30763"/>
    <n v="28613"/>
    <n v="59376"/>
    <n v="5786"/>
  </r>
  <r>
    <s v="Bugisu"/>
    <m/>
    <x v="16"/>
    <n v="129"/>
    <n v="84"/>
    <n v="213"/>
    <n v="71866"/>
    <n v="54837"/>
    <n v="126703"/>
    <n v="123027"/>
    <n v="68812"/>
    <n v="191839"/>
    <n v="54713"/>
    <n v="47488"/>
    <n v="102201"/>
    <n v="39830"/>
    <n v="33250"/>
    <n v="73080"/>
    <n v="123"/>
    <n v="114"/>
    <n v="237"/>
    <n v="69371"/>
    <n v="49164"/>
    <n v="118535"/>
    <n v="116185"/>
    <n v="65147"/>
    <n v="181332"/>
    <n v="52723"/>
    <n v="45777"/>
    <n v="98500"/>
    <n v="38371"/>
    <n v="35124"/>
    <n v="73495"/>
    <n v="119"/>
    <n v="66"/>
    <n v="185"/>
    <n v="67980"/>
    <n v="48131"/>
    <n v="116111"/>
    <n v="113967"/>
    <n v="64067"/>
    <n v="178034"/>
    <n v="51729"/>
    <n v="175702"/>
    <n v="227431"/>
    <n v="37455"/>
    <n v="34187"/>
    <n v="71642"/>
    <n v="4867"/>
    <n v="9178"/>
    <n v="14045"/>
    <n v="289565"/>
    <n v="204471"/>
    <n v="494036"/>
    <n v="54842"/>
    <n v="47572"/>
    <n v="102414"/>
    <n v="14045"/>
  </r>
  <r>
    <s v="Busoga"/>
    <s v="Bugweri District"/>
    <x v="17"/>
    <n v="152"/>
    <n v="156"/>
    <n v="308"/>
    <n v="14011"/>
    <n v="8785"/>
    <n v="22796"/>
    <n v="22661"/>
    <n v="8979"/>
    <n v="31640"/>
    <n v="13869"/>
    <n v="12502"/>
    <n v="26371"/>
    <n v="10479"/>
    <n v="8668"/>
    <n v="19147"/>
    <n v="152"/>
    <n v="156"/>
    <n v="308"/>
    <n v="14045"/>
    <n v="8674"/>
    <n v="22719"/>
    <n v="22116"/>
    <n v="8772"/>
    <n v="30888"/>
    <n v="13568"/>
    <n v="12235"/>
    <n v="25803"/>
    <n v="10333"/>
    <n v="8557"/>
    <n v="18890"/>
    <n v="159"/>
    <n v="164"/>
    <n v="323"/>
    <n v="13522"/>
    <n v="8514"/>
    <n v="22036"/>
    <n v="21601"/>
    <n v="8652"/>
    <n v="30253"/>
    <n v="13365"/>
    <n v="37025"/>
    <n v="50390"/>
    <n v="10127"/>
    <n v="8360"/>
    <n v="18487"/>
    <n v="908"/>
    <n v="1815"/>
    <n v="2723"/>
    <n v="61172"/>
    <n v="39090"/>
    <n v="100262"/>
    <n v="14021"/>
    <n v="12658"/>
    <n v="26679"/>
    <n v="2723"/>
  </r>
  <r>
    <s v="Ankole"/>
    <s v="Buhweju District"/>
    <x v="18"/>
    <n v="1"/>
    <n v="0"/>
    <n v="1"/>
    <n v="830"/>
    <n v="820"/>
    <n v="1650"/>
    <n v="1191"/>
    <n v="922"/>
    <n v="2113"/>
    <n v="403"/>
    <n v="338"/>
    <n v="741"/>
    <n v="552"/>
    <n v="368"/>
    <n v="920"/>
    <n v="1"/>
    <n v="0"/>
    <n v="1"/>
    <n v="809"/>
    <n v="815"/>
    <n v="1624"/>
    <n v="1137"/>
    <n v="901"/>
    <n v="2038"/>
    <n v="377"/>
    <n v="325"/>
    <n v="702"/>
    <n v="545"/>
    <n v="365"/>
    <n v="910"/>
    <n v="1"/>
    <n v="0"/>
    <n v="1"/>
    <n v="795"/>
    <n v="811"/>
    <n v="1606"/>
    <n v="1114"/>
    <n v="874"/>
    <n v="1988"/>
    <n v="375"/>
    <n v="1728"/>
    <n v="2103"/>
    <n v="544"/>
    <n v="362"/>
    <n v="906"/>
    <n v="7"/>
    <n v="52"/>
    <n v="59"/>
    <n v="2977"/>
    <n v="2448"/>
    <n v="5425"/>
    <n v="404"/>
    <n v="338"/>
    <n v="742"/>
    <n v="59"/>
  </r>
  <r>
    <s v="North Central"/>
    <s v="Buikwe District"/>
    <x v="19"/>
    <n v="76"/>
    <n v="61"/>
    <n v="137"/>
    <n v="20672"/>
    <n v="16160"/>
    <n v="36832"/>
    <n v="30087"/>
    <n v="20703"/>
    <n v="50790"/>
    <n v="15731"/>
    <n v="14185"/>
    <n v="29916"/>
    <n v="14009"/>
    <n v="11792"/>
    <n v="25801"/>
    <n v="46"/>
    <n v="48"/>
    <n v="94"/>
    <n v="19713"/>
    <n v="15540"/>
    <n v="35253"/>
    <n v="28285"/>
    <n v="19889"/>
    <n v="48174"/>
    <n v="14924"/>
    <n v="13513"/>
    <n v="28437"/>
    <n v="13420"/>
    <n v="11273"/>
    <n v="24693"/>
    <n v="48"/>
    <n v="47"/>
    <n v="95"/>
    <n v="19678"/>
    <n v="15504"/>
    <n v="35182"/>
    <n v="28070"/>
    <n v="19819"/>
    <n v="47889"/>
    <n v="14883"/>
    <n v="52093"/>
    <n v="66976"/>
    <n v="13417"/>
    <n v="11275"/>
    <n v="24692"/>
    <n v="1077"/>
    <n v="2773"/>
    <n v="3850"/>
    <n v="80575"/>
    <n v="62901"/>
    <n v="143476"/>
    <n v="15807"/>
    <n v="14246"/>
    <n v="30053"/>
    <n v="3850"/>
  </r>
  <r>
    <s v="Teso"/>
    <s v="Bukedea District"/>
    <x v="20"/>
    <n v="131"/>
    <n v="83"/>
    <n v="214"/>
    <n v="21816"/>
    <n v="10702"/>
    <n v="32518"/>
    <n v="30448"/>
    <n v="10575"/>
    <n v="41023"/>
    <n v="13957"/>
    <n v="11909"/>
    <n v="25866"/>
    <n v="11355"/>
    <n v="7891"/>
    <n v="19246"/>
    <n v="123"/>
    <n v="75"/>
    <n v="198"/>
    <n v="21666"/>
    <n v="10640"/>
    <n v="32306"/>
    <n v="29897"/>
    <n v="10411"/>
    <n v="40308"/>
    <n v="13882"/>
    <n v="11761"/>
    <n v="25643"/>
    <n v="11284"/>
    <n v="7851"/>
    <n v="19135"/>
    <n v="116"/>
    <n v="73"/>
    <n v="189"/>
    <n v="21552"/>
    <n v="10525"/>
    <n v="32077"/>
    <n v="29736"/>
    <n v="10297"/>
    <n v="40033"/>
    <n v="13588"/>
    <n v="39497"/>
    <n v="53085"/>
    <n v="11138"/>
    <n v="7758"/>
    <n v="18896"/>
    <n v="1101"/>
    <n v="2723"/>
    <n v="3824"/>
    <n v="77707"/>
    <n v="41160"/>
    <n v="118867"/>
    <n v="14088"/>
    <n v="11992"/>
    <n v="26080"/>
    <n v="3824"/>
  </r>
  <r>
    <s v="Bukedi"/>
    <m/>
    <x v="21"/>
    <n v="820"/>
    <n v="647"/>
    <n v="1467"/>
    <n v="240021"/>
    <n v="137378"/>
    <n v="377399"/>
    <n v="308603"/>
    <n v="103104"/>
    <n v="411707"/>
    <n v="224668"/>
    <n v="198757"/>
    <n v="423425"/>
    <n v="170583"/>
    <n v="136474"/>
    <n v="307057"/>
    <n v="820"/>
    <n v="637"/>
    <n v="1457"/>
    <n v="231848"/>
    <n v="132100"/>
    <n v="363948"/>
    <n v="300674"/>
    <n v="100307"/>
    <n v="400981"/>
    <n v="234385"/>
    <n v="194815"/>
    <n v="429200"/>
    <n v="165564"/>
    <n v="131923"/>
    <n v="297487"/>
    <n v="797"/>
    <n v="632"/>
    <n v="1429"/>
    <n v="232613"/>
    <n v="133033"/>
    <n v="365646"/>
    <n v="300107"/>
    <n v="100035"/>
    <n v="400142"/>
    <n v="216587"/>
    <n v="554429"/>
    <n v="771016"/>
    <n v="165707"/>
    <n v="131996"/>
    <n v="297703"/>
    <n v="11132"/>
    <n v="23134"/>
    <n v="34266"/>
    <n v="944695"/>
    <n v="576360"/>
    <n v="1521055"/>
    <n v="225488"/>
    <n v="199404"/>
    <n v="424892"/>
    <n v="34266"/>
  </r>
  <r>
    <s v="South Central"/>
    <s v="Bukomansimbi District"/>
    <x v="22"/>
    <n v="3"/>
    <n v="3"/>
    <n v="6"/>
    <n v="7472"/>
    <n v="6553"/>
    <n v="14025"/>
    <n v="7239"/>
    <n v="4282"/>
    <n v="11521"/>
    <n v="4320"/>
    <n v="4251"/>
    <n v="8571"/>
    <n v="4668"/>
    <n v="4435"/>
    <n v="9103"/>
    <n v="3"/>
    <n v="4"/>
    <n v="7"/>
    <n v="7377"/>
    <n v="6483"/>
    <n v="13860"/>
    <n v="7103"/>
    <n v="4229"/>
    <n v="11332"/>
    <n v="4245"/>
    <n v="4177"/>
    <n v="8422"/>
    <n v="4557"/>
    <n v="4368"/>
    <n v="8925"/>
    <n v="12"/>
    <n v="4"/>
    <n v="16"/>
    <n v="7442"/>
    <n v="6532"/>
    <n v="13974"/>
    <n v="7134"/>
    <n v="4254"/>
    <n v="11388"/>
    <n v="4334"/>
    <n v="13774"/>
    <n v="18108"/>
    <n v="4642"/>
    <n v="4422"/>
    <n v="9064"/>
    <n v="152"/>
    <n v="499"/>
    <n v="651"/>
    <n v="23702"/>
    <n v="19524"/>
    <n v="43226"/>
    <n v="4323"/>
    <n v="4254"/>
    <n v="8577"/>
    <n v="651"/>
  </r>
  <r>
    <s v="Bugisu"/>
    <s v="Bukwo District"/>
    <x v="23"/>
    <n v="1"/>
    <n v="1"/>
    <n v="2"/>
    <n v="2482"/>
    <n v="2246"/>
    <n v="4728"/>
    <n v="3719"/>
    <n v="2992"/>
    <n v="6711"/>
    <n v="1371"/>
    <n v="1218"/>
    <n v="2589"/>
    <n v="1498"/>
    <n v="1345"/>
    <n v="2843"/>
    <n v="1"/>
    <n v="1"/>
    <n v="2"/>
    <n v="2375"/>
    <n v="2179"/>
    <n v="4554"/>
    <n v="3527"/>
    <n v="2872"/>
    <n v="6399"/>
    <n v="1313"/>
    <n v="1167"/>
    <n v="2480"/>
    <n v="1435"/>
    <n v="1299"/>
    <n v="2734"/>
    <n v="1"/>
    <n v="1"/>
    <n v="2"/>
    <n v="2328"/>
    <n v="2130"/>
    <n v="4458"/>
    <n v="3395"/>
    <n v="2808"/>
    <n v="6203"/>
    <n v="1293"/>
    <n v="5722"/>
    <n v="7015"/>
    <n v="1411"/>
    <n v="1274"/>
    <n v="2685"/>
    <n v="61"/>
    <n v="136"/>
    <n v="197"/>
    <n v="9071"/>
    <n v="7802"/>
    <n v="16873"/>
    <n v="1372"/>
    <n v="1219"/>
    <n v="2591"/>
    <n v="197"/>
  </r>
  <r>
    <s v="Bugisu"/>
    <s v="Bulambuli District"/>
    <x v="24"/>
    <n v="5"/>
    <n v="12"/>
    <n v="17"/>
    <n v="6948"/>
    <n v="4616"/>
    <n v="11564"/>
    <n v="10858"/>
    <n v="5593"/>
    <n v="16451"/>
    <n v="4376"/>
    <n v="3968"/>
    <n v="8344"/>
    <n v="3283"/>
    <n v="2528"/>
    <n v="5811"/>
    <n v="5"/>
    <n v="12"/>
    <n v="17"/>
    <n v="6507"/>
    <n v="4338"/>
    <n v="10845"/>
    <n v="10024"/>
    <n v="5176"/>
    <n v="15200"/>
    <n v="4095"/>
    <n v="3721"/>
    <n v="7816"/>
    <n v="3071"/>
    <n v="2383"/>
    <n v="5454"/>
    <n v="5"/>
    <n v="12"/>
    <n v="17"/>
    <n v="6565"/>
    <n v="4300"/>
    <n v="10865"/>
    <n v="10078"/>
    <n v="5243"/>
    <n v="15321"/>
    <n v="4133"/>
    <n v="14219"/>
    <n v="18352"/>
    <n v="3088"/>
    <n v="2404"/>
    <n v="5492"/>
    <n v="418"/>
    <n v="878"/>
    <n v="1296"/>
    <n v="25470"/>
    <n v="16717"/>
    <n v="42187"/>
    <n v="4381"/>
    <n v="3980"/>
    <n v="8361"/>
    <n v="1296"/>
  </r>
  <r>
    <s v="Bunyoro"/>
    <s v="Buliisa District"/>
    <x v="25"/>
    <n v="5"/>
    <n v="1"/>
    <n v="6"/>
    <n v="14513"/>
    <n v="8923"/>
    <n v="23436"/>
    <n v="16989"/>
    <n v="6055"/>
    <n v="23044"/>
    <n v="12980"/>
    <n v="11908"/>
    <n v="24888"/>
    <n v="8917"/>
    <n v="7162"/>
    <n v="16079"/>
    <n v="5"/>
    <n v="1"/>
    <n v="6"/>
    <n v="14058"/>
    <n v="8588"/>
    <n v="22646"/>
    <n v="13059"/>
    <n v="5648"/>
    <n v="18707"/>
    <n v="12467"/>
    <n v="11569"/>
    <n v="24036"/>
    <n v="8622"/>
    <n v="6980"/>
    <n v="15602"/>
    <n v="5"/>
    <n v="1"/>
    <n v="6"/>
    <n v="14017"/>
    <n v="8594"/>
    <n v="22611"/>
    <n v="13213"/>
    <n v="5761"/>
    <n v="18974"/>
    <n v="12517"/>
    <n v="31674"/>
    <n v="44191"/>
    <n v="8577"/>
    <n v="6853"/>
    <n v="15430"/>
    <n v="959"/>
    <n v="2034"/>
    <n v="2993"/>
    <n v="53404"/>
    <n v="34049"/>
    <n v="87453"/>
    <n v="12985"/>
    <n v="11909"/>
    <n v="24894"/>
    <n v="2993"/>
  </r>
  <r>
    <s v="Tooro"/>
    <s v="Bundibugyo District"/>
    <x v="26"/>
    <n v="27"/>
    <n v="26"/>
    <n v="53"/>
    <n v="24112"/>
    <n v="13528"/>
    <n v="37640"/>
    <n v="37753"/>
    <n v="18180"/>
    <n v="55933"/>
    <n v="18800"/>
    <n v="16918"/>
    <n v="35718"/>
    <n v="14843"/>
    <n v="10860"/>
    <n v="25703"/>
    <n v="25"/>
    <n v="26"/>
    <n v="51"/>
    <n v="24064"/>
    <n v="13480"/>
    <n v="37544"/>
    <n v="37823"/>
    <n v="18191"/>
    <n v="56014"/>
    <n v="18796"/>
    <n v="16908"/>
    <n v="35704"/>
    <n v="14845"/>
    <n v="10727"/>
    <n v="25572"/>
    <n v="25"/>
    <n v="25"/>
    <n v="50"/>
    <n v="23795"/>
    <n v="13426"/>
    <n v="37221"/>
    <n v="37641"/>
    <n v="18094"/>
    <n v="55735"/>
    <n v="18723"/>
    <n v="57347"/>
    <n v="76070"/>
    <n v="14784"/>
    <n v="10786"/>
    <n v="25570"/>
    <n v="849"/>
    <n v="1526"/>
    <n v="2375"/>
    <n v="95535"/>
    <n v="59512"/>
    <n v="155047"/>
    <n v="18827"/>
    <n v="16944"/>
    <n v="35771"/>
    <n v="2375"/>
  </r>
  <r>
    <s v="Tooro"/>
    <s v="Bunyangabu District"/>
    <x v="27"/>
    <n v="15"/>
    <n v="17"/>
    <n v="32"/>
    <n v="5293"/>
    <n v="4807"/>
    <n v="10100"/>
    <n v="8348"/>
    <n v="6462"/>
    <n v="14810"/>
    <n v="3276"/>
    <n v="2746"/>
    <n v="6022"/>
    <n v="3040"/>
    <n v="2626"/>
    <n v="5666"/>
    <n v="14"/>
    <n v="16"/>
    <n v="30"/>
    <n v="4946"/>
    <n v="4599"/>
    <n v="9545"/>
    <n v="7469"/>
    <n v="5781"/>
    <n v="13250"/>
    <n v="2707"/>
    <n v="2533"/>
    <n v="5240"/>
    <n v="2834"/>
    <n v="2461"/>
    <n v="5295"/>
    <n v="14"/>
    <n v="16"/>
    <n v="30"/>
    <n v="4667"/>
    <n v="4318"/>
    <n v="8985"/>
    <n v="6918"/>
    <n v="5337"/>
    <n v="12255"/>
    <n v="2569"/>
    <n v="10891"/>
    <n v="13460"/>
    <n v="2653"/>
    <n v="2317"/>
    <n v="4970"/>
    <n v="128"/>
    <n v="321"/>
    <n v="449"/>
    <n v="19972"/>
    <n v="16658"/>
    <n v="36630"/>
    <n v="3291"/>
    <n v="2763"/>
    <n v="6054"/>
    <n v="449"/>
  </r>
  <r>
    <s v="Bunyoro"/>
    <m/>
    <x v="28"/>
    <n v="235"/>
    <n v="171"/>
    <n v="406"/>
    <n v="127019"/>
    <n v="88387"/>
    <n v="215406"/>
    <n v="150696"/>
    <n v="77517"/>
    <n v="228213"/>
    <n v="101484"/>
    <n v="94635"/>
    <n v="196119"/>
    <n v="71419"/>
    <n v="59188"/>
    <n v="130607"/>
    <n v="199"/>
    <n v="118"/>
    <n v="317"/>
    <n v="121838"/>
    <n v="84868"/>
    <n v="206706"/>
    <n v="137675"/>
    <n v="71314"/>
    <n v="208989"/>
    <n v="96978"/>
    <n v="90639"/>
    <n v="187617"/>
    <n v="72825"/>
    <n v="56864"/>
    <n v="129689"/>
    <n v="205"/>
    <n v="129"/>
    <n v="334"/>
    <n v="120920"/>
    <n v="85155"/>
    <n v="206075"/>
    <n v="137801"/>
    <n v="71343"/>
    <n v="209144"/>
    <n v="97134"/>
    <n v="274516"/>
    <n v="371650"/>
    <n v="68707"/>
    <n v="56881"/>
    <n v="125588"/>
    <n v="9069"/>
    <n v="19136"/>
    <n v="28205"/>
    <n v="450853"/>
    <n v="319898"/>
    <n v="770751"/>
    <n v="101719"/>
    <n v="94806"/>
    <n v="196525"/>
    <n v="28205"/>
  </r>
  <r>
    <s v="Ankole"/>
    <s v="Bushenyi District"/>
    <x v="29"/>
    <n v="0"/>
    <n v="2"/>
    <n v="2"/>
    <n v="6711"/>
    <n v="6475"/>
    <n v="13186"/>
    <n v="8882"/>
    <n v="6236"/>
    <n v="15118"/>
    <n v="2278"/>
    <n v="2192"/>
    <n v="4470"/>
    <n v="2752"/>
    <n v="2461"/>
    <n v="5213"/>
    <n v="0"/>
    <n v="2"/>
    <n v="2"/>
    <n v="6503"/>
    <n v="6273"/>
    <n v="12776"/>
    <n v="8472"/>
    <n v="5990"/>
    <n v="14462"/>
    <n v="2161"/>
    <n v="2094"/>
    <n v="4255"/>
    <n v="2662"/>
    <n v="2381"/>
    <n v="5043"/>
    <n v="0"/>
    <n v="2"/>
    <n v="2"/>
    <n v="6426"/>
    <n v="6202"/>
    <n v="12628"/>
    <n v="8425"/>
    <n v="5971"/>
    <n v="14396"/>
    <n v="2141"/>
    <n v="10978"/>
    <n v="13119"/>
    <n v="2625"/>
    <n v="2354"/>
    <n v="4979"/>
    <n v="71"/>
    <n v="349"/>
    <n v="420"/>
    <n v="20623"/>
    <n v="17366"/>
    <n v="37989"/>
    <n v="2278"/>
    <n v="2194"/>
    <n v="4472"/>
    <n v="420"/>
  </r>
  <r>
    <s v="Bukedi"/>
    <s v="Busia District"/>
    <x v="30"/>
    <n v="113"/>
    <n v="90"/>
    <n v="203"/>
    <n v="31902"/>
    <n v="20991"/>
    <n v="52893"/>
    <n v="49843"/>
    <n v="21126"/>
    <n v="70969"/>
    <n v="31491"/>
    <n v="27893"/>
    <n v="59384"/>
    <n v="20491"/>
    <n v="16546"/>
    <n v="37037"/>
    <n v="112"/>
    <n v="89"/>
    <n v="201"/>
    <n v="31028"/>
    <n v="20362"/>
    <n v="51390"/>
    <n v="47811"/>
    <n v="20975"/>
    <n v="68786"/>
    <n v="30683"/>
    <n v="27129"/>
    <n v="57812"/>
    <n v="19962"/>
    <n v="16174"/>
    <n v="36136"/>
    <n v="109"/>
    <n v="89"/>
    <n v="198"/>
    <n v="30454"/>
    <n v="20165"/>
    <n v="50619"/>
    <n v="47136"/>
    <n v="20152"/>
    <n v="67288"/>
    <n v="30158"/>
    <n v="84401"/>
    <n v="114559"/>
    <n v="19714"/>
    <n v="15869"/>
    <n v="35583"/>
    <n v="1696"/>
    <n v="2913"/>
    <n v="4609"/>
    <n v="133840"/>
    <n v="86646"/>
    <n v="220486"/>
    <n v="31604"/>
    <n v="27983"/>
    <n v="59587"/>
    <n v="4609"/>
  </r>
  <r>
    <s v="Busoga"/>
    <m/>
    <x v="31"/>
    <n v="937"/>
    <n v="689"/>
    <n v="1626"/>
    <n v="269682"/>
    <n v="159217"/>
    <n v="428899"/>
    <n v="454551"/>
    <n v="200937"/>
    <n v="655488"/>
    <n v="293163"/>
    <n v="257061"/>
    <n v="550224"/>
    <n v="190059"/>
    <n v="149224"/>
    <n v="339283"/>
    <n v="852"/>
    <n v="635"/>
    <n v="1487"/>
    <n v="264580"/>
    <n v="155486"/>
    <n v="420066"/>
    <n v="441143"/>
    <n v="193242"/>
    <n v="634385"/>
    <n v="288289"/>
    <n v="252510"/>
    <n v="540799"/>
    <n v="186708"/>
    <n v="146314"/>
    <n v="333022"/>
    <n v="842"/>
    <n v="628"/>
    <n v="1470"/>
    <n v="266197"/>
    <n v="152305"/>
    <n v="418502"/>
    <n v="430634"/>
    <n v="188304"/>
    <n v="618938"/>
    <n v="283310"/>
    <n v="791380"/>
    <n v="1074690"/>
    <n v="182743"/>
    <n v="144722"/>
    <n v="327465"/>
    <n v="25040"/>
    <n v="50443"/>
    <n v="75483"/>
    <n v="1208392"/>
    <n v="767128"/>
    <n v="1975520"/>
    <n v="294100"/>
    <n v="257750"/>
    <n v="551850"/>
    <n v="75483"/>
  </r>
  <r>
    <s v="Bukedi"/>
    <s v="Butaleja District"/>
    <x v="32"/>
    <n v="315"/>
    <n v="258"/>
    <n v="573"/>
    <n v="31266"/>
    <n v="16576"/>
    <n v="47842"/>
    <n v="42053"/>
    <n v="13840"/>
    <n v="55893"/>
    <n v="31893"/>
    <n v="28217"/>
    <n v="60110"/>
    <n v="24804"/>
    <n v="19747"/>
    <n v="44551"/>
    <n v="309"/>
    <n v="252"/>
    <n v="561"/>
    <n v="29618"/>
    <n v="16202"/>
    <n v="45820"/>
    <n v="40973"/>
    <n v="13531"/>
    <n v="54504"/>
    <n v="31129"/>
    <n v="27567"/>
    <n v="58696"/>
    <n v="24358"/>
    <n v="19367"/>
    <n v="43725"/>
    <n v="309"/>
    <n v="252"/>
    <n v="561"/>
    <n v="29030"/>
    <n v="15961"/>
    <n v="44991"/>
    <n v="42143"/>
    <n v="13413"/>
    <n v="55556"/>
    <n v="30598"/>
    <n v="77997"/>
    <n v="108595"/>
    <n v="23795"/>
    <n v="18897"/>
    <n v="42692"/>
    <n v="1289"/>
    <n v="2812"/>
    <n v="4101"/>
    <n v="130331"/>
    <n v="78638"/>
    <n v="208969"/>
    <n v="32208"/>
    <n v="28475"/>
    <n v="60683"/>
    <n v="4101"/>
  </r>
  <r>
    <s v="South Central"/>
    <s v="Butambala District"/>
    <x v="33"/>
    <n v="4"/>
    <n v="3"/>
    <n v="7"/>
    <n v="10167"/>
    <n v="9838"/>
    <n v="20005"/>
    <n v="9346"/>
    <n v="5890"/>
    <n v="15236"/>
    <n v="4087"/>
    <n v="5427"/>
    <n v="9514"/>
    <n v="5240"/>
    <n v="5399"/>
    <n v="10639"/>
    <n v="4"/>
    <n v="3"/>
    <n v="7"/>
    <n v="9949"/>
    <n v="9656"/>
    <n v="19605"/>
    <n v="8973"/>
    <n v="5705"/>
    <n v="14678"/>
    <n v="3879"/>
    <n v="3716"/>
    <n v="7595"/>
    <n v="5141"/>
    <n v="5254"/>
    <n v="10395"/>
    <n v="4"/>
    <n v="3"/>
    <n v="7"/>
    <n v="9511"/>
    <n v="9241"/>
    <n v="18752"/>
    <n v="9644"/>
    <n v="5505"/>
    <n v="15149"/>
    <n v="3724"/>
    <n v="13788"/>
    <n v="17512"/>
    <n v="4926"/>
    <n v="5044"/>
    <n v="9970"/>
    <n v="135"/>
    <n v="472"/>
    <n v="607"/>
    <n v="28844"/>
    <n v="26557"/>
    <n v="55401"/>
    <n v="4091"/>
    <n v="5430"/>
    <n v="9521"/>
    <n v="607"/>
  </r>
  <r>
    <s v="Bukedi"/>
    <s v="Butebo District"/>
    <x v="34"/>
    <n v="22"/>
    <n v="19"/>
    <n v="41"/>
    <n v="15890"/>
    <n v="8270"/>
    <n v="24160"/>
    <n v="18175"/>
    <n v="5782"/>
    <n v="23957"/>
    <n v="11639"/>
    <n v="10355"/>
    <n v="21994"/>
    <n v="9867"/>
    <n v="7394"/>
    <n v="17261"/>
    <n v="21"/>
    <n v="19"/>
    <n v="40"/>
    <n v="15829"/>
    <n v="8227"/>
    <n v="24056"/>
    <n v="18062"/>
    <n v="5723"/>
    <n v="23785"/>
    <n v="11567"/>
    <n v="10259"/>
    <n v="21826"/>
    <n v="9804"/>
    <n v="7330"/>
    <n v="17134"/>
    <n v="12"/>
    <n v="17"/>
    <n v="29"/>
    <n v="15385"/>
    <n v="8046"/>
    <n v="23431"/>
    <n v="17067"/>
    <n v="5505"/>
    <n v="22572"/>
    <n v="10998"/>
    <n v="28576"/>
    <n v="39574"/>
    <n v="9408"/>
    <n v="6952"/>
    <n v="16360"/>
    <n v="381"/>
    <n v="713"/>
    <n v="1094"/>
    <n v="55593"/>
    <n v="31820"/>
    <n v="87413"/>
    <n v="11661"/>
    <n v="10374"/>
    <n v="22035"/>
    <n v="1094"/>
  </r>
  <r>
    <s v="North Central"/>
    <s v="Buvuma District"/>
    <x v="35"/>
    <n v="11"/>
    <n v="4"/>
    <n v="15"/>
    <n v="3785"/>
    <n v="2485"/>
    <n v="6270"/>
    <n v="7435"/>
    <n v="3957"/>
    <n v="11392"/>
    <n v="4273"/>
    <n v="3994"/>
    <n v="8267"/>
    <n v="2545"/>
    <n v="2175"/>
    <n v="4720"/>
    <n v="11"/>
    <n v="4"/>
    <n v="15"/>
    <n v="3776"/>
    <n v="2484"/>
    <n v="6260"/>
    <n v="7385"/>
    <n v="3941"/>
    <n v="11326"/>
    <n v="4243"/>
    <n v="3967"/>
    <n v="8210"/>
    <n v="2536"/>
    <n v="2166"/>
    <n v="4702"/>
    <n v="11"/>
    <n v="4"/>
    <n v="15"/>
    <n v="3736"/>
    <n v="2440"/>
    <n v="6176"/>
    <n v="7281"/>
    <n v="3820"/>
    <n v="11101"/>
    <n v="4200"/>
    <n v="12730"/>
    <n v="16930"/>
    <n v="2504"/>
    <n v="2135"/>
    <n v="4639"/>
    <n v="272"/>
    <n v="570"/>
    <n v="842"/>
    <n v="18049"/>
    <n v="12615"/>
    <n v="30664"/>
    <n v="4284"/>
    <n v="3998"/>
    <n v="8282"/>
    <n v="842"/>
  </r>
  <r>
    <s v="Busoga"/>
    <s v="Buyende District"/>
    <x v="36"/>
    <n v="80"/>
    <n v="67"/>
    <n v="147"/>
    <n v="12886"/>
    <n v="7404"/>
    <n v="20290"/>
    <n v="22487"/>
    <n v="9482"/>
    <n v="31969"/>
    <n v="17030"/>
    <n v="15367"/>
    <n v="32397"/>
    <n v="9774"/>
    <n v="7711"/>
    <n v="17485"/>
    <n v="80"/>
    <n v="67"/>
    <n v="147"/>
    <n v="12883"/>
    <n v="7401"/>
    <n v="20284"/>
    <n v="21150"/>
    <n v="9480"/>
    <n v="30630"/>
    <n v="17013"/>
    <n v="15262"/>
    <n v="32275"/>
    <n v="9767"/>
    <n v="7709"/>
    <n v="17476"/>
    <n v="80"/>
    <n v="67"/>
    <n v="147"/>
    <n v="12853"/>
    <n v="7475"/>
    <n v="20328"/>
    <n v="21089"/>
    <n v="9425"/>
    <n v="30514"/>
    <n v="16996"/>
    <n v="45182"/>
    <n v="62178"/>
    <n v="9747"/>
    <n v="7692"/>
    <n v="17439"/>
    <n v="3746"/>
    <n v="6747"/>
    <n v="10493"/>
    <n v="62257"/>
    <n v="40031"/>
    <n v="102288"/>
    <n v="17110"/>
    <n v="15434"/>
    <n v="32544"/>
    <n v="10493"/>
  </r>
  <r>
    <s v="Lango"/>
    <s v="Dokolo District"/>
    <x v="37"/>
    <n v="12"/>
    <n v="6"/>
    <n v="18"/>
    <n v="35841"/>
    <n v="18161"/>
    <n v="54002"/>
    <n v="37959"/>
    <n v="10652"/>
    <n v="48611"/>
    <n v="22643"/>
    <n v="20106"/>
    <n v="42749"/>
    <n v="17756"/>
    <n v="13205"/>
    <n v="30961"/>
    <n v="12"/>
    <n v="6"/>
    <n v="18"/>
    <n v="35247"/>
    <n v="17834"/>
    <n v="53081"/>
    <n v="37226"/>
    <n v="10439"/>
    <n v="47665"/>
    <n v="22327"/>
    <n v="19819"/>
    <n v="42146"/>
    <n v="17492"/>
    <n v="12990"/>
    <n v="30482"/>
    <n v="11"/>
    <n v="6"/>
    <n v="17"/>
    <n v="35513"/>
    <n v="18061"/>
    <n v="53574"/>
    <n v="37620"/>
    <n v="10578"/>
    <n v="48198"/>
    <n v="22599"/>
    <n v="57497"/>
    <n v="80096"/>
    <n v="17711"/>
    <n v="13167"/>
    <n v="30878"/>
    <n v="1611"/>
    <n v="2927"/>
    <n v="4538"/>
    <n v="114211"/>
    <n v="62130"/>
    <n v="176341"/>
    <n v="22655"/>
    <n v="20112"/>
    <n v="42767"/>
    <n v="4538"/>
  </r>
  <r>
    <s v="Tooro"/>
    <s v="Fort Portal City"/>
    <x v="38"/>
    <n v="9"/>
    <n v="11"/>
    <n v="20"/>
    <n v="2428"/>
    <n v="2174"/>
    <n v="4602"/>
    <n v="4561"/>
    <n v="3594"/>
    <n v="8155"/>
    <n v="1645"/>
    <n v="1428"/>
    <n v="3073"/>
    <n v="1431"/>
    <n v="1256"/>
    <n v="2687"/>
    <n v="9"/>
    <n v="11"/>
    <n v="20"/>
    <n v="2315"/>
    <n v="2098"/>
    <n v="4413"/>
    <n v="4362"/>
    <n v="3451"/>
    <n v="7813"/>
    <n v="1546"/>
    <n v="1348"/>
    <n v="2894"/>
    <n v="1331"/>
    <n v="1155"/>
    <n v="2486"/>
    <n v="9"/>
    <n v="11"/>
    <n v="20"/>
    <n v="2192"/>
    <n v="2092"/>
    <n v="4284"/>
    <n v="4186"/>
    <n v="3335"/>
    <n v="7521"/>
    <n v="1494"/>
    <n v="6743"/>
    <n v="8237"/>
    <n v="1271"/>
    <n v="1157"/>
    <n v="2428"/>
    <n v="34"/>
    <n v="222"/>
    <n v="256"/>
    <n v="10074"/>
    <n v="8463"/>
    <n v="18537"/>
    <n v="1654"/>
    <n v="1439"/>
    <n v="3093"/>
    <n v="256"/>
  </r>
  <r>
    <s v="South Central"/>
    <s v="Gomba District"/>
    <x v="39"/>
    <n v="1"/>
    <n v="2"/>
    <n v="3"/>
    <n v="7088"/>
    <n v="5965"/>
    <n v="13053"/>
    <n v="8773"/>
    <n v="6346"/>
    <n v="15119"/>
    <n v="3398"/>
    <n v="3060"/>
    <n v="6458"/>
    <n v="4161"/>
    <n v="3630"/>
    <n v="7791"/>
    <n v="1"/>
    <n v="2"/>
    <n v="3"/>
    <n v="6500"/>
    <n v="5522"/>
    <n v="12022"/>
    <n v="7889"/>
    <n v="5589"/>
    <n v="13478"/>
    <n v="3115"/>
    <n v="2838"/>
    <n v="5953"/>
    <n v="3824"/>
    <n v="3365"/>
    <n v="7189"/>
    <n v="1"/>
    <n v="2"/>
    <n v="3"/>
    <n v="6835"/>
    <n v="5771"/>
    <n v="12606"/>
    <n v="8519"/>
    <n v="6037"/>
    <n v="14556"/>
    <n v="3281"/>
    <n v="13524"/>
    <n v="16805"/>
    <n v="3991"/>
    <n v="3493"/>
    <n v="7484"/>
    <n v="156"/>
    <n v="686"/>
    <n v="842"/>
    <n v="23421"/>
    <n v="19003"/>
    <n v="42424"/>
    <n v="3399"/>
    <n v="3062"/>
    <n v="6461"/>
    <n v="842"/>
  </r>
  <r>
    <s v="Acholi"/>
    <s v="Gulu City"/>
    <x v="40"/>
    <n v="99"/>
    <n v="102"/>
    <n v="201"/>
    <n v="14314"/>
    <n v="9939"/>
    <n v="24253"/>
    <n v="22994"/>
    <n v="12309"/>
    <n v="35303"/>
    <n v="12208"/>
    <n v="12172"/>
    <n v="24380"/>
    <n v="9441"/>
    <n v="8167"/>
    <n v="17608"/>
    <n v="60"/>
    <n v="53"/>
    <n v="113"/>
    <n v="12343"/>
    <n v="8378"/>
    <n v="20721"/>
    <n v="17863"/>
    <n v="9566"/>
    <n v="27429"/>
    <n v="9367"/>
    <n v="9129"/>
    <n v="18496"/>
    <n v="7545"/>
    <n v="6415"/>
    <n v="13960"/>
    <n v="57"/>
    <n v="49"/>
    <n v="106"/>
    <n v="12043"/>
    <n v="8204"/>
    <n v="20247"/>
    <n v="16684"/>
    <n v="9117"/>
    <n v="25801"/>
    <n v="9268"/>
    <n v="28710"/>
    <n v="37978"/>
    <n v="7316"/>
    <n v="6223"/>
    <n v="13539"/>
    <n v="923"/>
    <n v="1963"/>
    <n v="2886"/>
    <n v="59056"/>
    <n v="42689"/>
    <n v="101745"/>
    <n v="12307"/>
    <n v="12274"/>
    <n v="24581"/>
    <n v="2886"/>
  </r>
  <r>
    <s v="Acholi"/>
    <s v="Gulu District"/>
    <x v="41"/>
    <n v="26"/>
    <n v="20"/>
    <n v="46"/>
    <n v="24128"/>
    <n v="12627"/>
    <n v="36755"/>
    <n v="23810"/>
    <n v="8662"/>
    <n v="32472"/>
    <n v="14143"/>
    <n v="12638"/>
    <n v="26781"/>
    <n v="12223"/>
    <n v="9128"/>
    <n v="21351"/>
    <n v="24"/>
    <n v="20"/>
    <n v="44"/>
    <n v="21835"/>
    <n v="11390"/>
    <n v="33225"/>
    <n v="21246"/>
    <n v="7607"/>
    <n v="28853"/>
    <n v="12693"/>
    <n v="11446"/>
    <n v="24139"/>
    <n v="11005"/>
    <n v="8230"/>
    <n v="19235"/>
    <n v="26"/>
    <n v="20"/>
    <n v="46"/>
    <n v="23353"/>
    <n v="12067"/>
    <n v="35420"/>
    <n v="22774"/>
    <n v="7956"/>
    <n v="30730"/>
    <n v="13580"/>
    <n v="36063"/>
    <n v="49643"/>
    <n v="11852"/>
    <n v="8829"/>
    <n v="20681"/>
    <n v="1000"/>
    <n v="2030"/>
    <n v="3030"/>
    <n v="74330"/>
    <n v="43075"/>
    <n v="117405"/>
    <n v="14169"/>
    <n v="12658"/>
    <n v="26827"/>
    <n v="3030"/>
  </r>
  <r>
    <s v="Bunyoro"/>
    <s v="Hoima City"/>
    <x v="42"/>
    <n v="2"/>
    <n v="3"/>
    <n v="5"/>
    <n v="4027"/>
    <n v="3314"/>
    <n v="7341"/>
    <n v="7300"/>
    <n v="4783"/>
    <n v="12083"/>
    <n v="2804"/>
    <n v="2706"/>
    <n v="5510"/>
    <n v="2125"/>
    <n v="1861"/>
    <n v="3986"/>
    <n v="2"/>
    <n v="2"/>
    <n v="4"/>
    <n v="3566"/>
    <n v="2866"/>
    <n v="6432"/>
    <n v="6015"/>
    <n v="3657"/>
    <n v="9672"/>
    <n v="2359"/>
    <n v="2259"/>
    <n v="4618"/>
    <n v="1781"/>
    <n v="1623"/>
    <n v="3404"/>
    <n v="6"/>
    <n v="2"/>
    <n v="8"/>
    <n v="3672"/>
    <n v="2955"/>
    <n v="6627"/>
    <n v="6398"/>
    <n v="4033"/>
    <n v="10431"/>
    <n v="2492"/>
    <n v="9454"/>
    <n v="11946"/>
    <n v="1864"/>
    <n v="1692"/>
    <n v="3556"/>
    <n v="88"/>
    <n v="255"/>
    <n v="343"/>
    <n v="16258"/>
    <n v="12667"/>
    <n v="28925"/>
    <n v="2806"/>
    <n v="2709"/>
    <n v="5515"/>
    <n v="343"/>
  </r>
  <r>
    <s v="Bunyoro"/>
    <s v="Hoima District"/>
    <x v="43"/>
    <n v="5"/>
    <n v="1"/>
    <n v="6"/>
    <n v="8009"/>
    <n v="5890"/>
    <n v="13899"/>
    <n v="8558"/>
    <n v="4701"/>
    <n v="13259"/>
    <n v="6091"/>
    <n v="5465"/>
    <n v="11556"/>
    <n v="4653"/>
    <n v="3921"/>
    <n v="8574"/>
    <n v="5"/>
    <n v="1"/>
    <n v="6"/>
    <n v="7971"/>
    <n v="5867"/>
    <n v="13838"/>
    <n v="8524"/>
    <n v="4640"/>
    <n v="13164"/>
    <n v="6065"/>
    <n v="5448"/>
    <n v="11513"/>
    <n v="4640"/>
    <n v="3894"/>
    <n v="8534"/>
    <n v="4"/>
    <n v="1"/>
    <n v="5"/>
    <n v="7978"/>
    <n v="5869"/>
    <n v="13847"/>
    <n v="9039"/>
    <n v="4650"/>
    <n v="13689"/>
    <n v="6075"/>
    <n v="17360"/>
    <n v="23435"/>
    <n v="4647"/>
    <n v="3908"/>
    <n v="8555"/>
    <n v="1014"/>
    <n v="1774"/>
    <n v="2788"/>
    <n v="27316"/>
    <n v="19978"/>
    <n v="47294"/>
    <n v="6096"/>
    <n v="5466"/>
    <n v="11562"/>
    <n v="2788"/>
  </r>
  <r>
    <s v="Ankole"/>
    <s v="Ibanda District"/>
    <x v="44"/>
    <n v="44"/>
    <n v="37"/>
    <n v="81"/>
    <n v="25869"/>
    <n v="20853"/>
    <n v="46722"/>
    <n v="43784"/>
    <n v="28052"/>
    <n v="71836"/>
    <n v="9624"/>
    <n v="8451"/>
    <n v="18075"/>
    <n v="11541"/>
    <n v="9688"/>
    <n v="21229"/>
    <n v="41"/>
    <n v="22"/>
    <n v="63"/>
    <n v="21892"/>
    <n v="17921"/>
    <n v="39813"/>
    <n v="36481"/>
    <n v="23358"/>
    <n v="59839"/>
    <n v="8122"/>
    <n v="7071"/>
    <n v="15193"/>
    <n v="9815"/>
    <n v="8317"/>
    <n v="18132"/>
    <n v="42"/>
    <n v="28"/>
    <n v="70"/>
    <n v="23530"/>
    <n v="19189"/>
    <n v="42719"/>
    <n v="39310"/>
    <n v="24895"/>
    <n v="64205"/>
    <n v="8584"/>
    <n v="45094"/>
    <n v="53678"/>
    <n v="10516"/>
    <n v="8890"/>
    <n v="19406"/>
    <n v="284"/>
    <n v="971"/>
    <n v="1255"/>
    <n v="90862"/>
    <n v="67081"/>
    <n v="157943"/>
    <n v="9668"/>
    <n v="8488"/>
    <n v="18156"/>
    <n v="1255"/>
  </r>
  <r>
    <s v="Busoga"/>
    <s v="Iganga District"/>
    <x v="45"/>
    <n v="31"/>
    <n v="18"/>
    <n v="49"/>
    <n v="37129"/>
    <n v="23242"/>
    <n v="60371"/>
    <n v="61259"/>
    <n v="29067"/>
    <n v="90326"/>
    <n v="32101"/>
    <n v="28853"/>
    <n v="60954"/>
    <n v="23401"/>
    <n v="18674"/>
    <n v="42075"/>
    <n v="21"/>
    <n v="11"/>
    <n v="32"/>
    <n v="36001"/>
    <n v="22064"/>
    <n v="58065"/>
    <n v="59565"/>
    <n v="27735"/>
    <n v="87300"/>
    <n v="31258"/>
    <n v="28025"/>
    <n v="59283"/>
    <n v="22633"/>
    <n v="17984"/>
    <n v="40617"/>
    <n v="19"/>
    <n v="11"/>
    <n v="30"/>
    <n v="42882"/>
    <n v="21702"/>
    <n v="64584"/>
    <n v="56703"/>
    <n v="26586"/>
    <n v="83289"/>
    <n v="30476"/>
    <n v="91983"/>
    <n v="122459"/>
    <n v="21900"/>
    <n v="17378"/>
    <n v="39278"/>
    <n v="2042"/>
    <n v="4991"/>
    <n v="7033"/>
    <n v="153921"/>
    <n v="99854"/>
    <n v="253775"/>
    <n v="32132"/>
    <n v="28871"/>
    <n v="61003"/>
    <n v="7033"/>
  </r>
  <r>
    <s v="Ankole"/>
    <s v="Isingiro District"/>
    <x v="46"/>
    <n v="923"/>
    <n v="852"/>
    <n v="1775"/>
    <n v="29730"/>
    <n v="23262"/>
    <n v="52992"/>
    <n v="45359"/>
    <n v="28736"/>
    <n v="74095"/>
    <n v="18669"/>
    <n v="16802"/>
    <n v="35471"/>
    <n v="16844"/>
    <n v="12907"/>
    <n v="29751"/>
    <n v="923"/>
    <n v="852"/>
    <n v="1775"/>
    <n v="28925"/>
    <n v="22870"/>
    <n v="51795"/>
    <n v="41327"/>
    <n v="24732"/>
    <n v="66059"/>
    <n v="16859"/>
    <n v="15145"/>
    <n v="32004"/>
    <n v="16127"/>
    <n v="12390"/>
    <n v="28517"/>
    <n v="908"/>
    <n v="841"/>
    <n v="1749"/>
    <n v="29471"/>
    <n v="23077"/>
    <n v="52548"/>
    <n v="45094"/>
    <n v="28608"/>
    <n v="73702"/>
    <n v="18730"/>
    <n v="70818"/>
    <n v="89548"/>
    <n v="16761"/>
    <n v="12859"/>
    <n v="29620"/>
    <n v="433"/>
    <n v="1291"/>
    <n v="1724"/>
    <n v="111525"/>
    <n v="82559"/>
    <n v="194084"/>
    <n v="19592"/>
    <n v="17654"/>
    <n v="37246"/>
    <n v="1724"/>
  </r>
  <r>
    <s v="Busoga"/>
    <s v="Jinja City"/>
    <x v="47"/>
    <n v="50"/>
    <n v="43"/>
    <n v="93"/>
    <n v="11497"/>
    <n v="7929"/>
    <n v="19426"/>
    <n v="22319"/>
    <n v="13215"/>
    <n v="35534"/>
    <n v="9296"/>
    <n v="8623"/>
    <n v="17919"/>
    <n v="6943"/>
    <n v="6012"/>
    <n v="12955"/>
    <n v="37"/>
    <n v="34"/>
    <n v="71"/>
    <n v="9918"/>
    <n v="6839"/>
    <n v="16757"/>
    <n v="18027"/>
    <n v="9203"/>
    <n v="27230"/>
    <n v="8018"/>
    <n v="7389"/>
    <n v="15407"/>
    <n v="5978"/>
    <n v="5153"/>
    <n v="11131"/>
    <n v="28"/>
    <n v="24"/>
    <n v="52"/>
    <n v="9254"/>
    <n v="6423"/>
    <n v="15677"/>
    <n v="17081"/>
    <n v="8945"/>
    <n v="26026"/>
    <n v="7561"/>
    <n v="25370"/>
    <n v="32931"/>
    <n v="5588"/>
    <n v="4825"/>
    <n v="10413"/>
    <n v="501"/>
    <n v="1414"/>
    <n v="1915"/>
    <n v="50105"/>
    <n v="35822"/>
    <n v="85927"/>
    <n v="9346"/>
    <n v="8666"/>
    <n v="18012"/>
    <n v="1915"/>
  </r>
  <r>
    <s v="Busoga"/>
    <s v="Jinja District"/>
    <x v="48"/>
    <n v="58"/>
    <n v="51"/>
    <n v="109"/>
    <n v="16626"/>
    <n v="10774"/>
    <n v="27400"/>
    <n v="28444"/>
    <n v="14840"/>
    <n v="43284"/>
    <n v="17473"/>
    <n v="14850"/>
    <n v="32323"/>
    <n v="11220"/>
    <n v="9066"/>
    <n v="20286"/>
    <n v="28"/>
    <n v="21"/>
    <n v="49"/>
    <n v="15540"/>
    <n v="10085"/>
    <n v="25625"/>
    <n v="26031"/>
    <n v="13749"/>
    <n v="39780"/>
    <n v="16526"/>
    <n v="14030"/>
    <n v="30556"/>
    <n v="10665"/>
    <n v="8633"/>
    <n v="19298"/>
    <n v="28"/>
    <n v="20"/>
    <n v="48"/>
    <n v="14915"/>
    <n v="9662"/>
    <n v="24577"/>
    <n v="24903"/>
    <n v="13061"/>
    <n v="37964"/>
    <n v="15835"/>
    <n v="46917"/>
    <n v="62752"/>
    <n v="10222"/>
    <n v="8208"/>
    <n v="18430"/>
    <n v="883"/>
    <n v="1659"/>
    <n v="2542"/>
    <n v="73821"/>
    <n v="49581"/>
    <n v="123402"/>
    <n v="17531"/>
    <n v="14901"/>
    <n v="32432"/>
    <n v="2542"/>
  </r>
  <r>
    <s v="Karamoja"/>
    <s v="Kaabong District"/>
    <x v="49"/>
    <n v="58"/>
    <n v="59"/>
    <n v="117"/>
    <n v="6555"/>
    <n v="4678"/>
    <n v="11233"/>
    <n v="12656"/>
    <n v="6552"/>
    <n v="19208"/>
    <n v="11895"/>
    <n v="11607"/>
    <n v="23502"/>
    <n v="3969"/>
    <n v="3253"/>
    <n v="7222"/>
    <n v="58"/>
    <n v="50"/>
    <n v="108"/>
    <n v="6519"/>
    <n v="4619"/>
    <n v="11138"/>
    <n v="12468"/>
    <n v="6482"/>
    <n v="18950"/>
    <n v="11776"/>
    <n v="11549"/>
    <n v="23325"/>
    <n v="3841"/>
    <n v="3271"/>
    <n v="7112"/>
    <n v="58"/>
    <n v="50"/>
    <n v="108"/>
    <n v="6453"/>
    <n v="4636"/>
    <n v="11089"/>
    <n v="12333"/>
    <n v="6448"/>
    <n v="18781"/>
    <n v="11613"/>
    <n v="30781"/>
    <n v="42394"/>
    <n v="3802"/>
    <n v="3241"/>
    <n v="7043"/>
    <n v="162"/>
    <n v="1027"/>
    <n v="1189"/>
    <n v="35133"/>
    <n v="26149"/>
    <n v="61282"/>
    <n v="11953"/>
    <n v="11666"/>
    <n v="23619"/>
    <n v="1189"/>
  </r>
  <r>
    <s v="Kigezi"/>
    <s v="Kabale District"/>
    <x v="50"/>
    <n v="13"/>
    <n v="1"/>
    <n v="14"/>
    <n v="986"/>
    <n v="1050"/>
    <n v="2036"/>
    <n v="2969"/>
    <n v="3188"/>
    <n v="6157"/>
    <n v="777"/>
    <n v="707"/>
    <n v="1484"/>
    <n v="587"/>
    <n v="503"/>
    <n v="1090"/>
    <n v="1"/>
    <n v="1"/>
    <n v="2"/>
    <n v="582"/>
    <n v="673"/>
    <n v="1255"/>
    <n v="1989"/>
    <n v="2513"/>
    <n v="4502"/>
    <n v="379"/>
    <n v="385"/>
    <n v="764"/>
    <n v="284"/>
    <n v="277"/>
    <n v="561"/>
    <n v="1"/>
    <n v="1"/>
    <n v="2"/>
    <n v="566"/>
    <n v="650"/>
    <n v="1216"/>
    <n v="1913"/>
    <n v="2431"/>
    <n v="4344"/>
    <n v="369"/>
    <n v="3495"/>
    <n v="3864"/>
    <n v="274"/>
    <n v="269"/>
    <n v="543"/>
    <n v="6"/>
    <n v="38"/>
    <n v="44"/>
    <n v="5332"/>
    <n v="5449"/>
    <n v="10781"/>
    <n v="790"/>
    <n v="708"/>
    <n v="1498"/>
    <n v="44"/>
  </r>
  <r>
    <s v="Tooro"/>
    <s v="Kabarole District"/>
    <x v="51"/>
    <n v="22"/>
    <n v="24"/>
    <n v="46"/>
    <n v="6806"/>
    <n v="5873"/>
    <n v="12679"/>
    <n v="13313"/>
    <n v="10187"/>
    <n v="23500"/>
    <n v="4103"/>
    <n v="3712"/>
    <n v="7815"/>
    <n v="4066"/>
    <n v="3857"/>
    <n v="7923"/>
    <n v="15"/>
    <n v="11"/>
    <n v="26"/>
    <n v="5590"/>
    <n v="4929"/>
    <n v="10519"/>
    <n v="10724"/>
    <n v="8376"/>
    <n v="19100"/>
    <n v="3274"/>
    <n v="2952"/>
    <n v="6226"/>
    <n v="3427"/>
    <n v="3376"/>
    <n v="6803"/>
    <n v="15"/>
    <n v="11"/>
    <n v="26"/>
    <n v="5559"/>
    <n v="4913"/>
    <n v="10472"/>
    <n v="10717"/>
    <n v="8477"/>
    <n v="19194"/>
    <n v="3223"/>
    <n v="15439"/>
    <n v="18662"/>
    <n v="3367"/>
    <n v="3303"/>
    <n v="6670"/>
    <n v="89"/>
    <n v="269"/>
    <n v="358"/>
    <n v="28310"/>
    <n v="23653"/>
    <n v="51963"/>
    <n v="4125"/>
    <n v="3736"/>
    <n v="7861"/>
    <n v="358"/>
  </r>
  <r>
    <s v="Teso"/>
    <s v="Kaberamaido District"/>
    <x v="52"/>
    <n v="10"/>
    <n v="10"/>
    <n v="20"/>
    <n v="22616"/>
    <n v="13841"/>
    <n v="36457"/>
    <n v="21356"/>
    <n v="7639"/>
    <n v="28995"/>
    <n v="11444"/>
    <n v="10132"/>
    <n v="21576"/>
    <n v="11787"/>
    <n v="9333"/>
    <n v="21120"/>
    <n v="8"/>
    <n v="10"/>
    <n v="18"/>
    <n v="21440"/>
    <n v="13067"/>
    <n v="34507"/>
    <n v="19502"/>
    <n v="7252"/>
    <n v="26754"/>
    <n v="10898"/>
    <n v="9598"/>
    <n v="20496"/>
    <n v="11425"/>
    <n v="8982"/>
    <n v="20407"/>
    <n v="7"/>
    <n v="10"/>
    <n v="17"/>
    <n v="30111"/>
    <n v="13237"/>
    <n v="43348"/>
    <n v="19641"/>
    <n v="7334"/>
    <n v="26975"/>
    <n v="10920"/>
    <n v="30627"/>
    <n v="41547"/>
    <n v="11573"/>
    <n v="9089"/>
    <n v="20662"/>
    <n v="698"/>
    <n v="1514"/>
    <n v="2212"/>
    <n v="67213"/>
    <n v="40955"/>
    <n v="108168"/>
    <n v="11454"/>
    <n v="10142"/>
    <n v="21596"/>
    <n v="2212"/>
  </r>
  <r>
    <s v="Bunyoro"/>
    <s v="Kagadi District"/>
    <x v="53"/>
    <n v="47"/>
    <n v="38"/>
    <n v="85"/>
    <n v="16364"/>
    <n v="10586"/>
    <n v="26950"/>
    <n v="20845"/>
    <n v="11151"/>
    <n v="31996"/>
    <n v="9744"/>
    <n v="8772"/>
    <n v="18516"/>
    <n v="8507"/>
    <n v="6571"/>
    <n v="15078"/>
    <n v="35"/>
    <n v="28"/>
    <n v="63"/>
    <n v="15572"/>
    <n v="10305"/>
    <n v="25877"/>
    <n v="19698"/>
    <n v="10472"/>
    <n v="30170"/>
    <n v="9362"/>
    <n v="8267"/>
    <n v="17629"/>
    <n v="8164"/>
    <n v="6272"/>
    <n v="14436"/>
    <n v="37"/>
    <n v="28"/>
    <n v="65"/>
    <n v="15108"/>
    <n v="10029"/>
    <n v="25137"/>
    <n v="19071"/>
    <n v="10102"/>
    <n v="29173"/>
    <n v="9236"/>
    <n v="29189"/>
    <n v="38425"/>
    <n v="7978"/>
    <n v="6161"/>
    <n v="14139"/>
    <n v="914"/>
    <n v="1924"/>
    <n v="2838"/>
    <n v="55507"/>
    <n v="37118"/>
    <n v="92625"/>
    <n v="9791"/>
    <n v="8810"/>
    <n v="18601"/>
    <n v="2838"/>
  </r>
  <r>
    <s v="Bunyoro"/>
    <s v="Kakumiro District"/>
    <x v="54"/>
    <n v="32"/>
    <n v="33"/>
    <n v="65"/>
    <n v="19801"/>
    <n v="13289"/>
    <n v="33090"/>
    <n v="23168"/>
    <n v="10312"/>
    <n v="33480"/>
    <n v="14017"/>
    <n v="12356"/>
    <n v="26373"/>
    <n v="10295"/>
    <n v="8698"/>
    <n v="18993"/>
    <n v="32"/>
    <n v="13"/>
    <n v="45"/>
    <n v="19258"/>
    <n v="12973"/>
    <n v="32231"/>
    <n v="21565"/>
    <n v="9842"/>
    <n v="31407"/>
    <n v="13396"/>
    <n v="11888"/>
    <n v="25284"/>
    <n v="10136"/>
    <n v="8387"/>
    <n v="18523"/>
    <n v="31"/>
    <n v="12"/>
    <n v="43"/>
    <n v="19013"/>
    <n v="13041"/>
    <n v="32054"/>
    <n v="21149"/>
    <n v="10049"/>
    <n v="31198"/>
    <n v="13336"/>
    <n v="37800"/>
    <n v="51136"/>
    <n v="10123"/>
    <n v="8490"/>
    <n v="18613"/>
    <n v="1067"/>
    <n v="3394"/>
    <n v="4461"/>
    <n v="67313"/>
    <n v="44688"/>
    <n v="112001"/>
    <n v="14049"/>
    <n v="12389"/>
    <n v="26438"/>
    <n v="4461"/>
  </r>
  <r>
    <s v="Teso"/>
    <s v="Kalaki District"/>
    <x v="55"/>
    <n v="13"/>
    <n v="12"/>
    <n v="25"/>
    <n v="15709"/>
    <n v="8681"/>
    <n v="24390"/>
    <n v="14927"/>
    <n v="4731"/>
    <n v="19658"/>
    <n v="9215"/>
    <n v="8448"/>
    <n v="17663"/>
    <n v="8402"/>
    <n v="6810"/>
    <n v="15212"/>
    <n v="13"/>
    <n v="12"/>
    <n v="25"/>
    <n v="15709"/>
    <n v="8681"/>
    <n v="24390"/>
    <n v="14927"/>
    <n v="4731"/>
    <n v="19658"/>
    <n v="9215"/>
    <n v="8448"/>
    <n v="17663"/>
    <n v="8402"/>
    <n v="6810"/>
    <n v="15212"/>
    <n v="13"/>
    <n v="12"/>
    <n v="25"/>
    <n v="15706"/>
    <n v="8679"/>
    <n v="24385"/>
    <n v="14908"/>
    <n v="4726"/>
    <n v="19634"/>
    <n v="9212"/>
    <n v="24305"/>
    <n v="33517"/>
    <n v="8393"/>
    <n v="6804"/>
    <n v="15197"/>
    <n v="445"/>
    <n v="769"/>
    <n v="1214"/>
    <n v="48266"/>
    <n v="28682"/>
    <n v="76948"/>
    <n v="9228"/>
    <n v="8460"/>
    <n v="17688"/>
    <n v="1214"/>
  </r>
  <r>
    <s v="South Central"/>
    <s v="Kalangala District"/>
    <x v="56"/>
    <n v="6"/>
    <n v="5"/>
    <n v="11"/>
    <n v="1117"/>
    <n v="994"/>
    <n v="2111"/>
    <n v="2815"/>
    <n v="2798"/>
    <n v="5613"/>
    <n v="943"/>
    <n v="1033"/>
    <n v="1976"/>
    <n v="718"/>
    <n v="691"/>
    <n v="1409"/>
    <n v="6"/>
    <n v="5"/>
    <n v="11"/>
    <n v="1079"/>
    <n v="958"/>
    <n v="2037"/>
    <n v="2696"/>
    <n v="2709"/>
    <n v="5405"/>
    <n v="915"/>
    <n v="1009"/>
    <n v="1924"/>
    <n v="691"/>
    <n v="657"/>
    <n v="1348"/>
    <n v="6"/>
    <n v="6"/>
    <n v="12"/>
    <n v="1103"/>
    <n v="992"/>
    <n v="2095"/>
    <n v="2726"/>
    <n v="2700"/>
    <n v="5426"/>
    <n v="924"/>
    <n v="4953"/>
    <n v="5877"/>
    <n v="712"/>
    <n v="695"/>
    <n v="1407"/>
    <n v="38"/>
    <n v="300"/>
    <n v="338"/>
    <n v="5599"/>
    <n v="5521"/>
    <n v="11120"/>
    <n v="949"/>
    <n v="1038"/>
    <n v="1987"/>
    <n v="338"/>
  </r>
  <r>
    <s v="Busoga"/>
    <s v="Kaliro District"/>
    <x v="57"/>
    <n v="117"/>
    <n v="80"/>
    <n v="197"/>
    <n v="14846"/>
    <n v="8641"/>
    <n v="23487"/>
    <n v="32188"/>
    <n v="15516"/>
    <n v="47704"/>
    <n v="21651"/>
    <n v="18902"/>
    <n v="40553"/>
    <n v="10425"/>
    <n v="7717"/>
    <n v="18142"/>
    <n v="113"/>
    <n v="77"/>
    <n v="190"/>
    <n v="14834"/>
    <n v="8631"/>
    <n v="23465"/>
    <n v="32169"/>
    <n v="15490"/>
    <n v="47659"/>
    <n v="21642"/>
    <n v="18851"/>
    <n v="40493"/>
    <n v="10417"/>
    <n v="7703"/>
    <n v="18120"/>
    <n v="113"/>
    <n v="77"/>
    <n v="190"/>
    <n v="14681"/>
    <n v="8553"/>
    <n v="23234"/>
    <n v="31917"/>
    <n v="15309"/>
    <n v="47226"/>
    <n v="21560"/>
    <n v="61437"/>
    <n v="82997"/>
    <n v="10358"/>
    <n v="7664"/>
    <n v="18022"/>
    <n v="2841"/>
    <n v="5567"/>
    <n v="8408"/>
    <n v="79227"/>
    <n v="50856"/>
    <n v="130083"/>
    <n v="21768"/>
    <n v="18982"/>
    <n v="40750"/>
    <n v="8408"/>
  </r>
  <r>
    <s v="South Central"/>
    <s v="Kalungu District"/>
    <x v="58"/>
    <n v="25"/>
    <n v="19"/>
    <n v="44"/>
    <n v="9778"/>
    <n v="9093"/>
    <n v="18871"/>
    <n v="8432"/>
    <n v="5243"/>
    <n v="13675"/>
    <n v="4426"/>
    <n v="4637"/>
    <n v="9063"/>
    <n v="5287"/>
    <n v="5561"/>
    <n v="10848"/>
    <n v="25"/>
    <n v="17"/>
    <n v="42"/>
    <n v="9604"/>
    <n v="11320"/>
    <n v="20924"/>
    <n v="7999"/>
    <n v="4994"/>
    <n v="12993"/>
    <n v="4227"/>
    <n v="4400"/>
    <n v="8627"/>
    <n v="5087"/>
    <n v="5391"/>
    <n v="10478"/>
    <n v="25"/>
    <n v="17"/>
    <n v="42"/>
    <n v="9835"/>
    <n v="8777"/>
    <n v="18612"/>
    <n v="7907"/>
    <n v="4906"/>
    <n v="12813"/>
    <n v="4208"/>
    <n v="14140"/>
    <n v="18348"/>
    <n v="5094"/>
    <n v="5365"/>
    <n v="10459"/>
    <n v="246"/>
    <n v="827"/>
    <n v="1073"/>
    <n v="27948"/>
    <n v="24553"/>
    <n v="52501"/>
    <n v="4451"/>
    <n v="4656"/>
    <n v="9107"/>
    <n v="1073"/>
  </r>
  <r>
    <s v="Kampala"/>
    <m/>
    <x v="59"/>
    <n v="1334"/>
    <n v="1237"/>
    <n v="2571"/>
    <n v="30431"/>
    <n v="25925"/>
    <n v="56356"/>
    <n v="74702"/>
    <n v="64028"/>
    <n v="138730"/>
    <n v="27154"/>
    <n v="26304"/>
    <n v="53458"/>
    <n v="23737"/>
    <n v="22700"/>
    <n v="46437"/>
    <n v="492"/>
    <n v="413"/>
    <n v="905"/>
    <n v="20922"/>
    <n v="17823"/>
    <n v="38745"/>
    <n v="45190"/>
    <n v="41783"/>
    <n v="86973"/>
    <n v="16937"/>
    <n v="16085"/>
    <n v="33022"/>
    <n v="15108"/>
    <n v="14440"/>
    <n v="29548"/>
    <n v="479"/>
    <n v="397"/>
    <n v="876"/>
    <n v="19823"/>
    <n v="17306"/>
    <n v="37129"/>
    <n v="44825"/>
    <n v="41659"/>
    <n v="86484"/>
    <n v="16813"/>
    <n v="80338"/>
    <n v="97151"/>
    <n v="14830"/>
    <n v="14033"/>
    <n v="28863"/>
    <n v="1085"/>
    <n v="3879"/>
    <n v="4964"/>
    <n v="157358"/>
    <n v="140194"/>
    <n v="297552"/>
    <n v="28488"/>
    <n v="27541"/>
    <n v="56029"/>
    <n v="4964"/>
  </r>
  <r>
    <s v="Kampala"/>
    <s v="Kampala District"/>
    <x v="60"/>
    <n v="1334"/>
    <n v="1237"/>
    <n v="2571"/>
    <n v="30431"/>
    <n v="25925"/>
    <n v="56356"/>
    <n v="74702"/>
    <n v="64028"/>
    <n v="138730"/>
    <n v="27154"/>
    <n v="26304"/>
    <n v="53458"/>
    <n v="23737"/>
    <n v="22700"/>
    <n v="46437"/>
    <n v="492"/>
    <n v="413"/>
    <n v="905"/>
    <n v="20922"/>
    <n v="17823"/>
    <n v="38745"/>
    <n v="45190"/>
    <n v="41783"/>
    <n v="86973"/>
    <n v="16937"/>
    <n v="16085"/>
    <n v="33022"/>
    <n v="15108"/>
    <n v="14440"/>
    <n v="29548"/>
    <n v="479"/>
    <n v="397"/>
    <n v="876"/>
    <n v="19823"/>
    <n v="17306"/>
    <n v="37129"/>
    <n v="44825"/>
    <n v="41659"/>
    <n v="86484"/>
    <n v="16813"/>
    <n v="80338"/>
    <n v="97151"/>
    <n v="14830"/>
    <n v="14033"/>
    <n v="28863"/>
    <n v="1085"/>
    <n v="3879"/>
    <n v="4964"/>
    <n v="157358"/>
    <n v="140194"/>
    <n v="297552"/>
    <n v="28488"/>
    <n v="27541"/>
    <n v="56029"/>
    <n v="4964"/>
  </r>
  <r>
    <s v="Busoga"/>
    <s v="Kamuli District"/>
    <x v="61"/>
    <n v="240"/>
    <n v="119"/>
    <n v="359"/>
    <n v="43916"/>
    <n v="25789"/>
    <n v="69705"/>
    <n v="70570"/>
    <n v="31099"/>
    <n v="101669"/>
    <n v="52063"/>
    <n v="43886"/>
    <n v="95949"/>
    <n v="29392"/>
    <n v="22370"/>
    <n v="51762"/>
    <n v="213"/>
    <n v="116"/>
    <n v="329"/>
    <n v="43598"/>
    <n v="25489"/>
    <n v="69087"/>
    <n v="69445"/>
    <n v="30719"/>
    <n v="100164"/>
    <n v="51666"/>
    <n v="43570"/>
    <n v="95236"/>
    <n v="28992"/>
    <n v="22016"/>
    <n v="51008"/>
    <n v="209"/>
    <n v="116"/>
    <n v="325"/>
    <n v="42457"/>
    <n v="24788"/>
    <n v="67245"/>
    <n v="67738"/>
    <n v="29806"/>
    <n v="97544"/>
    <n v="50813"/>
    <n v="137903"/>
    <n v="188716"/>
    <n v="28287"/>
    <n v="21714"/>
    <n v="50001"/>
    <n v="4040"/>
    <n v="8197"/>
    <n v="12237"/>
    <n v="196181"/>
    <n v="123263"/>
    <n v="319444"/>
    <n v="52303"/>
    <n v="44005"/>
    <n v="96308"/>
    <n v="12237"/>
  </r>
  <r>
    <s v="Tooro"/>
    <s v="Kamwenge District"/>
    <x v="62"/>
    <n v="22"/>
    <n v="15"/>
    <n v="37"/>
    <n v="32531"/>
    <n v="20056"/>
    <n v="52587"/>
    <n v="40734"/>
    <n v="19931"/>
    <n v="60665"/>
    <n v="19722"/>
    <n v="18270"/>
    <n v="37992"/>
    <n v="15678"/>
    <n v="12312"/>
    <n v="27990"/>
    <n v="22"/>
    <n v="15"/>
    <n v="37"/>
    <n v="29978"/>
    <n v="19548"/>
    <n v="49526"/>
    <n v="38413"/>
    <n v="19508"/>
    <n v="57921"/>
    <n v="19131"/>
    <n v="17312"/>
    <n v="36443"/>
    <n v="15206"/>
    <n v="11887"/>
    <n v="27093"/>
    <n v="22"/>
    <n v="15"/>
    <n v="37"/>
    <n v="29715"/>
    <n v="19442"/>
    <n v="49157"/>
    <n v="38584"/>
    <n v="18874"/>
    <n v="57458"/>
    <n v="19870"/>
    <n v="61984"/>
    <n v="81854"/>
    <n v="15094"/>
    <n v="11939"/>
    <n v="27033"/>
    <n v="769"/>
    <n v="2416"/>
    <n v="3185"/>
    <n v="108687"/>
    <n v="70584"/>
    <n v="179271"/>
    <n v="19744"/>
    <n v="18285"/>
    <n v="38029"/>
    <n v="3185"/>
  </r>
  <r>
    <s v="Kigezi"/>
    <s v="Kanungu District"/>
    <x v="63"/>
    <n v="19"/>
    <n v="20"/>
    <n v="39"/>
    <n v="12599"/>
    <n v="10652"/>
    <n v="23251"/>
    <n v="16858"/>
    <n v="11075"/>
    <n v="27933"/>
    <n v="5986"/>
    <n v="5104"/>
    <n v="11090"/>
    <n v="5889"/>
    <n v="5111"/>
    <n v="11000"/>
    <n v="19"/>
    <n v="20"/>
    <n v="39"/>
    <n v="12229"/>
    <n v="10323"/>
    <n v="22552"/>
    <n v="15984"/>
    <n v="10616"/>
    <n v="26600"/>
    <n v="5691"/>
    <n v="4855"/>
    <n v="10546"/>
    <n v="5715"/>
    <n v="4964"/>
    <n v="10679"/>
    <n v="8"/>
    <n v="9"/>
    <n v="17"/>
    <n v="11893"/>
    <n v="10089"/>
    <n v="21982"/>
    <n v="15609"/>
    <n v="10422"/>
    <n v="26031"/>
    <n v="5534"/>
    <n v="22910"/>
    <n v="28444"/>
    <n v="5585"/>
    <n v="4829"/>
    <n v="10414"/>
    <n v="236"/>
    <n v="635"/>
    <n v="871"/>
    <n v="41351"/>
    <n v="31962"/>
    <n v="73313"/>
    <n v="6005"/>
    <n v="5124"/>
    <n v="11129"/>
    <n v="871"/>
  </r>
  <r>
    <s v="Bugisu"/>
    <s v="Kapchorwa District"/>
    <x v="64"/>
    <n v="8"/>
    <n v="3"/>
    <n v="11"/>
    <n v="1657"/>
    <n v="1337"/>
    <n v="2994"/>
    <n v="2551"/>
    <n v="1648"/>
    <n v="4199"/>
    <n v="644"/>
    <n v="590"/>
    <n v="1234"/>
    <n v="758"/>
    <n v="602"/>
    <n v="1360"/>
    <n v="4"/>
    <n v="1"/>
    <n v="5"/>
    <n v="1616"/>
    <n v="1312"/>
    <n v="2928"/>
    <n v="2431"/>
    <n v="1591"/>
    <n v="4022"/>
    <n v="628"/>
    <n v="574"/>
    <n v="1202"/>
    <n v="745"/>
    <n v="587"/>
    <n v="1332"/>
    <n v="4"/>
    <n v="1"/>
    <n v="5"/>
    <n v="1606"/>
    <n v="1380"/>
    <n v="2986"/>
    <n v="2405"/>
    <n v="1583"/>
    <n v="3988"/>
    <n v="627"/>
    <n v="3027"/>
    <n v="3654"/>
    <n v="731"/>
    <n v="584"/>
    <n v="1315"/>
    <n v="15"/>
    <n v="42"/>
    <n v="57"/>
    <n v="5618"/>
    <n v="4180"/>
    <n v="9798"/>
    <n v="652"/>
    <n v="593"/>
    <n v="1245"/>
    <n v="57"/>
  </r>
  <r>
    <s v="Teso"/>
    <s v="Kapelebyong District"/>
    <x v="65"/>
    <n v="3"/>
    <n v="9"/>
    <n v="12"/>
    <n v="13315"/>
    <n v="6226"/>
    <n v="19541"/>
    <n v="15084"/>
    <n v="4585"/>
    <n v="19669"/>
    <n v="4026"/>
    <n v="3682"/>
    <n v="7708"/>
    <n v="5247"/>
    <n v="3672"/>
    <n v="8919"/>
    <n v="3"/>
    <n v="9"/>
    <n v="12"/>
    <n v="13310"/>
    <n v="6226"/>
    <n v="19536"/>
    <n v="15084"/>
    <n v="4585"/>
    <n v="19669"/>
    <n v="4026"/>
    <n v="3679"/>
    <n v="7705"/>
    <n v="5243"/>
    <n v="3672"/>
    <n v="8915"/>
    <n v="3"/>
    <n v="9"/>
    <n v="12"/>
    <n v="13115"/>
    <n v="6165"/>
    <n v="19280"/>
    <n v="14671"/>
    <n v="4515"/>
    <n v="19186"/>
    <n v="3972"/>
    <n v="13090"/>
    <n v="17062"/>
    <n v="5188"/>
    <n v="3630"/>
    <n v="8818"/>
    <n v="537"/>
    <n v="1068"/>
    <n v="1605"/>
    <n v="37675"/>
    <n v="18174"/>
    <n v="55849"/>
    <n v="4029"/>
    <n v="3691"/>
    <n v="7720"/>
    <n v="1605"/>
  </r>
  <r>
    <s v="Karamoja"/>
    <m/>
    <x v="66"/>
    <n v="321"/>
    <n v="334"/>
    <n v="655"/>
    <n v="61670"/>
    <n v="40391"/>
    <n v="102061"/>
    <n v="100846"/>
    <n v="51330"/>
    <n v="152176"/>
    <n v="102965"/>
    <n v="94338"/>
    <n v="197303"/>
    <n v="40729"/>
    <n v="33445"/>
    <n v="74174"/>
    <n v="246"/>
    <n v="256"/>
    <n v="502"/>
    <n v="60124"/>
    <n v="39405"/>
    <n v="99529"/>
    <n v="95037"/>
    <n v="48195"/>
    <n v="143232"/>
    <n v="100218"/>
    <n v="91664"/>
    <n v="191882"/>
    <n v="39489"/>
    <n v="32522"/>
    <n v="72011"/>
    <n v="257"/>
    <n v="260"/>
    <n v="517"/>
    <n v="59094"/>
    <n v="38725"/>
    <n v="97819"/>
    <n v="93567"/>
    <n v="48076"/>
    <n v="141643"/>
    <n v="98595"/>
    <n v="255056"/>
    <n v="353651"/>
    <n v="38755"/>
    <n v="31837"/>
    <n v="70592"/>
    <n v="2644"/>
    <n v="7403"/>
    <n v="10047"/>
    <n v="306531"/>
    <n v="219838"/>
    <n v="526369"/>
    <n v="103286"/>
    <n v="94672"/>
    <n v="197958"/>
    <n v="10047"/>
  </r>
  <r>
    <s v="Karamoja"/>
    <s v="Karenga District"/>
    <x v="67"/>
    <n v="2"/>
    <n v="1"/>
    <n v="3"/>
    <n v="5810"/>
    <n v="3762"/>
    <n v="9572"/>
    <n v="8350"/>
    <n v="3591"/>
    <n v="11941"/>
    <n v="4906"/>
    <n v="4671"/>
    <n v="9577"/>
    <n v="2597"/>
    <n v="2140"/>
    <n v="4737"/>
    <n v="1"/>
    <n v="1"/>
    <n v="2"/>
    <n v="5779"/>
    <n v="3744"/>
    <n v="9523"/>
    <n v="8231"/>
    <n v="3533"/>
    <n v="11764"/>
    <n v="4879"/>
    <n v="4564"/>
    <n v="9443"/>
    <n v="2589"/>
    <n v="2167"/>
    <n v="4756"/>
    <n v="1"/>
    <n v="1"/>
    <n v="2"/>
    <n v="5460"/>
    <n v="3566"/>
    <n v="9026"/>
    <n v="7863"/>
    <n v="3412"/>
    <n v="11275"/>
    <n v="4675"/>
    <n v="13277"/>
    <n v="17952"/>
    <n v="2504"/>
    <n v="2027"/>
    <n v="4531"/>
    <n v="273"/>
    <n v="760"/>
    <n v="1033"/>
    <n v="21665"/>
    <n v="14165"/>
    <n v="35830"/>
    <n v="4908"/>
    <n v="4672"/>
    <n v="9580"/>
    <n v="1033"/>
  </r>
  <r>
    <s v="Tooro"/>
    <s v="Kasese District"/>
    <x v="68"/>
    <n v="122"/>
    <n v="72"/>
    <n v="194"/>
    <n v="42728"/>
    <n v="37072"/>
    <n v="79800"/>
    <n v="67237"/>
    <n v="40941"/>
    <n v="108178"/>
    <n v="20356"/>
    <n v="19257"/>
    <n v="39613"/>
    <n v="19512"/>
    <n v="16971"/>
    <n v="36483"/>
    <n v="103"/>
    <n v="61"/>
    <n v="164"/>
    <n v="41148"/>
    <n v="35572"/>
    <n v="76720"/>
    <n v="57924"/>
    <n v="38585"/>
    <n v="96509"/>
    <n v="19357"/>
    <n v="18310"/>
    <n v="37667"/>
    <n v="18679"/>
    <n v="16261"/>
    <n v="34940"/>
    <n v="110"/>
    <n v="89"/>
    <n v="199"/>
    <n v="41462"/>
    <n v="35828"/>
    <n v="77290"/>
    <n v="58379"/>
    <n v="39526"/>
    <n v="97905"/>
    <n v="19324"/>
    <n v="81876"/>
    <n v="101200"/>
    <n v="18774"/>
    <n v="16702"/>
    <n v="35476"/>
    <n v="833"/>
    <n v="1633"/>
    <n v="2466"/>
    <n v="149955"/>
    <n v="114313"/>
    <n v="264268"/>
    <n v="20478"/>
    <n v="19329"/>
    <n v="39807"/>
    <n v="2466"/>
  </r>
  <r>
    <s v="North Central"/>
    <s v="Kassanda District"/>
    <x v="69"/>
    <n v="29"/>
    <n v="15"/>
    <n v="44"/>
    <n v="9957"/>
    <n v="7586"/>
    <n v="17543"/>
    <n v="15081"/>
    <n v="8629"/>
    <n v="23710"/>
    <n v="7200"/>
    <n v="6815"/>
    <n v="14015"/>
    <n v="6456"/>
    <n v="5646"/>
    <n v="12102"/>
    <n v="29"/>
    <n v="15"/>
    <n v="44"/>
    <n v="9826"/>
    <n v="7491"/>
    <n v="17317"/>
    <n v="14883"/>
    <n v="8459"/>
    <n v="23342"/>
    <n v="7113"/>
    <n v="6736"/>
    <n v="13849"/>
    <n v="6366"/>
    <n v="5560"/>
    <n v="11926"/>
    <n v="29"/>
    <n v="15"/>
    <n v="44"/>
    <n v="9448"/>
    <n v="11119"/>
    <n v="20567"/>
    <n v="14433"/>
    <n v="8232"/>
    <n v="22665"/>
    <n v="6897"/>
    <n v="22953"/>
    <n v="29850"/>
    <n v="6145"/>
    <n v="5373"/>
    <n v="11518"/>
    <n v="702"/>
    <n v="2407"/>
    <n v="3109"/>
    <n v="38723"/>
    <n v="28691"/>
    <n v="67414"/>
    <n v="7229"/>
    <n v="6830"/>
    <n v="14059"/>
    <n v="3109"/>
  </r>
  <r>
    <s v="Teso"/>
    <s v="Katakwi District"/>
    <x v="70"/>
    <n v="15"/>
    <n v="6"/>
    <n v="21"/>
    <n v="33820"/>
    <n v="21244"/>
    <n v="55064"/>
    <n v="33317"/>
    <n v="150876"/>
    <n v="184193"/>
    <n v="17619"/>
    <n v="15920"/>
    <n v="33539"/>
    <n v="17258"/>
    <n v="13539"/>
    <n v="30797"/>
    <n v="15"/>
    <n v="6"/>
    <n v="21"/>
    <n v="33915"/>
    <n v="21161"/>
    <n v="55076"/>
    <n v="33470"/>
    <n v="14859"/>
    <n v="48329"/>
    <n v="17571"/>
    <n v="15870"/>
    <n v="33441"/>
    <n v="17257"/>
    <n v="13535"/>
    <n v="30792"/>
    <n v="16"/>
    <n v="6"/>
    <n v="22"/>
    <n v="33206"/>
    <n v="20796"/>
    <n v="54002"/>
    <n v="32994"/>
    <n v="14665"/>
    <n v="47659"/>
    <n v="17265"/>
    <n v="51840"/>
    <n v="69105"/>
    <n v="16877"/>
    <n v="13221"/>
    <n v="30098"/>
    <n v="1837"/>
    <n v="4785"/>
    <n v="6622"/>
    <n v="102029"/>
    <n v="201585"/>
    <n v="303614"/>
    <n v="17634"/>
    <n v="15926"/>
    <n v="33560"/>
    <n v="6622"/>
  </r>
  <r>
    <s v="North Central"/>
    <s v="Kayunga District"/>
    <x v="71"/>
    <n v="74"/>
    <n v="48"/>
    <n v="122"/>
    <n v="15852"/>
    <n v="10726"/>
    <n v="26578"/>
    <n v="19836"/>
    <n v="11248"/>
    <n v="31084"/>
    <n v="13889"/>
    <n v="13168"/>
    <n v="27057"/>
    <n v="10176"/>
    <n v="8415"/>
    <n v="18591"/>
    <n v="74"/>
    <n v="48"/>
    <n v="122"/>
    <n v="15825"/>
    <n v="10716"/>
    <n v="26541"/>
    <n v="19611"/>
    <n v="11004"/>
    <n v="30615"/>
    <n v="13799"/>
    <n v="13104"/>
    <n v="26903"/>
    <n v="10155"/>
    <n v="8420"/>
    <n v="18575"/>
    <n v="74"/>
    <n v="48"/>
    <n v="122"/>
    <n v="15260"/>
    <n v="10357"/>
    <n v="25617"/>
    <n v="18990"/>
    <n v="10763"/>
    <n v="29753"/>
    <n v="13428"/>
    <n v="39399"/>
    <n v="52827"/>
    <n v="9837"/>
    <n v="8196"/>
    <n v="18033"/>
    <n v="1271"/>
    <n v="2718"/>
    <n v="3989"/>
    <n v="59827"/>
    <n v="43605"/>
    <n v="103432"/>
    <n v="13963"/>
    <n v="13216"/>
    <n v="27179"/>
    <n v="3989"/>
  </r>
  <r>
    <s v="Ankole"/>
    <s v="Kazo District"/>
    <x v="72"/>
    <n v="40"/>
    <n v="30"/>
    <n v="70"/>
    <n v="17971"/>
    <n v="14527"/>
    <n v="32498"/>
    <n v="19758"/>
    <n v="12027"/>
    <n v="31785"/>
    <n v="5705"/>
    <n v="5008"/>
    <n v="10713"/>
    <n v="8279"/>
    <n v="6960"/>
    <n v="15239"/>
    <n v="40"/>
    <n v="30"/>
    <n v="70"/>
    <n v="17925"/>
    <n v="14485"/>
    <n v="32410"/>
    <n v="19663"/>
    <n v="11947"/>
    <n v="31610"/>
    <n v="5676"/>
    <n v="4981"/>
    <n v="10657"/>
    <n v="8254"/>
    <n v="6937"/>
    <n v="15191"/>
    <n v="40"/>
    <n v="29"/>
    <n v="69"/>
    <n v="17582"/>
    <n v="14152"/>
    <n v="31734"/>
    <n v="19314"/>
    <n v="11750"/>
    <n v="31064"/>
    <n v="5544"/>
    <n v="24754"/>
    <n v="30298"/>
    <n v="8110"/>
    <n v="6824"/>
    <n v="14934"/>
    <n v="201"/>
    <n v="738"/>
    <n v="939"/>
    <n v="51753"/>
    <n v="38552"/>
    <n v="90305"/>
    <n v="5745"/>
    <n v="5038"/>
    <n v="10783"/>
    <n v="939"/>
  </r>
  <r>
    <s v="Bunyoro"/>
    <s v="Kibaale District"/>
    <x v="73"/>
    <n v="40"/>
    <n v="25"/>
    <n v="65"/>
    <n v="5715"/>
    <n v="4187"/>
    <n v="9902"/>
    <n v="8340"/>
    <n v="5081"/>
    <n v="13421"/>
    <n v="4837"/>
    <n v="4555"/>
    <n v="9392"/>
    <n v="3081"/>
    <n v="2637"/>
    <n v="5718"/>
    <n v="27"/>
    <n v="14"/>
    <n v="41"/>
    <n v="5374"/>
    <n v="3930"/>
    <n v="9304"/>
    <n v="7050"/>
    <n v="4286"/>
    <n v="11336"/>
    <n v="4348"/>
    <n v="4084"/>
    <n v="8432"/>
    <n v="2841"/>
    <n v="2446"/>
    <n v="5287"/>
    <n v="28"/>
    <n v="13"/>
    <n v="41"/>
    <n v="5176"/>
    <n v="3810"/>
    <n v="8986"/>
    <n v="7691"/>
    <n v="4267"/>
    <n v="11958"/>
    <n v="4296"/>
    <n v="13494"/>
    <n v="17790"/>
    <n v="2799"/>
    <n v="2379"/>
    <n v="5178"/>
    <n v="605"/>
    <n v="1821"/>
    <n v="2426"/>
    <n v="22013"/>
    <n v="16485"/>
    <n v="38498"/>
    <n v="4877"/>
    <n v="4580"/>
    <n v="9457"/>
    <n v="2426"/>
  </r>
  <r>
    <s v="North Central"/>
    <s v="Kiboga District"/>
    <x v="74"/>
    <n v="8"/>
    <n v="3"/>
    <n v="11"/>
    <n v="11234"/>
    <n v="9614"/>
    <n v="20848"/>
    <n v="15956"/>
    <n v="11957"/>
    <n v="27913"/>
    <n v="6829"/>
    <n v="6819"/>
    <n v="13648"/>
    <n v="6491"/>
    <n v="5960"/>
    <n v="12451"/>
    <n v="8"/>
    <n v="3"/>
    <n v="11"/>
    <n v="11149"/>
    <n v="9484"/>
    <n v="20633"/>
    <n v="15824"/>
    <n v="11863"/>
    <n v="27687"/>
    <n v="6728"/>
    <n v="6701"/>
    <n v="13429"/>
    <n v="6289"/>
    <n v="5829"/>
    <n v="12118"/>
    <n v="8"/>
    <n v="3"/>
    <n v="11"/>
    <n v="11185"/>
    <n v="9217"/>
    <n v="20402"/>
    <n v="15458"/>
    <n v="11615"/>
    <n v="27073"/>
    <n v="6569"/>
    <n v="25928"/>
    <n v="32497"/>
    <n v="6119"/>
    <n v="5686"/>
    <n v="11805"/>
    <n v="223"/>
    <n v="703"/>
    <n v="926"/>
    <n v="40518"/>
    <n v="34353"/>
    <n v="74871"/>
    <n v="6837"/>
    <n v="6822"/>
    <n v="13659"/>
    <n v="926"/>
  </r>
  <r>
    <s v="Bukedi"/>
    <s v="Kibuku District"/>
    <x v="75"/>
    <n v="23"/>
    <n v="14"/>
    <n v="37"/>
    <n v="38466"/>
    <n v="20760"/>
    <n v="59226"/>
    <n v="49529"/>
    <n v="12537"/>
    <n v="62066"/>
    <n v="41573"/>
    <n v="37032"/>
    <n v="78605"/>
    <n v="30158"/>
    <n v="23841"/>
    <n v="53999"/>
    <n v="23"/>
    <n v="14"/>
    <n v="37"/>
    <n v="38017"/>
    <n v="20473"/>
    <n v="58490"/>
    <n v="49084"/>
    <n v="12272"/>
    <n v="61356"/>
    <n v="41071"/>
    <n v="36627"/>
    <n v="77698"/>
    <n v="29787"/>
    <n v="23496"/>
    <n v="53283"/>
    <n v="23"/>
    <n v="14"/>
    <n v="37"/>
    <n v="38331"/>
    <n v="20663"/>
    <n v="58994"/>
    <n v="49370"/>
    <n v="12345"/>
    <n v="61715"/>
    <n v="41394"/>
    <n v="98750"/>
    <n v="140144"/>
    <n v="30056"/>
    <n v="23730"/>
    <n v="53786"/>
    <n v="1950"/>
    <n v="4505"/>
    <n v="6455"/>
    <n v="159749"/>
    <n v="94184"/>
    <n v="253933"/>
    <n v="41596"/>
    <n v="37046"/>
    <n v="78642"/>
    <n v="6455"/>
  </r>
  <r>
    <s v="Kigezi"/>
    <m/>
    <x v="76"/>
    <n v="54"/>
    <n v="25"/>
    <n v="79"/>
    <n v="26683"/>
    <n v="23947"/>
    <n v="50630"/>
    <n v="39249"/>
    <n v="30558"/>
    <n v="69807"/>
    <n v="13085"/>
    <n v="11670"/>
    <n v="24755"/>
    <n v="12663"/>
    <n v="11478"/>
    <n v="24141"/>
    <n v="32"/>
    <n v="24"/>
    <n v="56"/>
    <n v="25675"/>
    <n v="23021"/>
    <n v="48696"/>
    <n v="36776"/>
    <n v="29013"/>
    <n v="65789"/>
    <n v="12159"/>
    <n v="10890"/>
    <n v="23049"/>
    <n v="12027"/>
    <n v="10909"/>
    <n v="22936"/>
    <n v="21"/>
    <n v="13"/>
    <n v="34"/>
    <n v="24531"/>
    <n v="22318"/>
    <n v="46849"/>
    <n v="35323"/>
    <n v="28078"/>
    <n v="63401"/>
    <n v="11634"/>
    <n v="55338"/>
    <n v="66972"/>
    <n v="11550"/>
    <n v="10437"/>
    <n v="21987"/>
    <n v="374"/>
    <n v="1309"/>
    <n v="1683"/>
    <n v="91734"/>
    <n v="77678"/>
    <n v="169412"/>
    <n v="13139"/>
    <n v="11695"/>
    <n v="24834"/>
    <n v="1683"/>
  </r>
  <r>
    <s v="Bunyoro"/>
    <s v="Kikuube District"/>
    <x v="77"/>
    <n v="25"/>
    <n v="25"/>
    <n v="50"/>
    <n v="26944"/>
    <n v="17337"/>
    <n v="44281"/>
    <n v="32837"/>
    <n v="16865"/>
    <n v="49702"/>
    <n v="27180"/>
    <n v="26223"/>
    <n v="53403"/>
    <n v="15900"/>
    <n v="13140"/>
    <n v="29040"/>
    <n v="24"/>
    <n v="24"/>
    <n v="48"/>
    <n v="25991"/>
    <n v="16645"/>
    <n v="42636"/>
    <n v="31783"/>
    <n v="16145"/>
    <n v="47928"/>
    <n v="26560"/>
    <n v="25949"/>
    <n v="52509"/>
    <n v="18688"/>
    <n v="12857"/>
    <n v="31545"/>
    <n v="23"/>
    <n v="37"/>
    <n v="60"/>
    <n v="25906"/>
    <n v="17011"/>
    <n v="42917"/>
    <n v="30986"/>
    <n v="15734"/>
    <n v="46720"/>
    <n v="26492"/>
    <n v="71222"/>
    <n v="97714"/>
    <n v="15571"/>
    <n v="12783"/>
    <n v="28354"/>
    <n v="1327"/>
    <n v="3374"/>
    <n v="4701"/>
    <n v="102886"/>
    <n v="73590"/>
    <n v="176476"/>
    <n v="27205"/>
    <n v="26248"/>
    <n v="53453"/>
    <n v="4701"/>
  </r>
  <r>
    <s v="Ankole"/>
    <s v="Kiruhura District"/>
    <x v="78"/>
    <n v="1"/>
    <n v="6"/>
    <n v="7"/>
    <n v="9921"/>
    <n v="10125"/>
    <n v="20046"/>
    <n v="11828"/>
    <n v="9409"/>
    <n v="21237"/>
    <n v="4387"/>
    <n v="4316"/>
    <n v="8703"/>
    <n v="5167"/>
    <n v="5073"/>
    <n v="10240"/>
    <n v="1"/>
    <n v="6"/>
    <n v="7"/>
    <n v="9775"/>
    <n v="10032"/>
    <n v="19807"/>
    <n v="11366"/>
    <n v="8984"/>
    <n v="20350"/>
    <n v="4213"/>
    <n v="4146"/>
    <n v="8359"/>
    <n v="5094"/>
    <n v="4987"/>
    <n v="10081"/>
    <n v="1"/>
    <n v="6"/>
    <n v="7"/>
    <n v="9734"/>
    <n v="9996"/>
    <n v="19730"/>
    <n v="11279"/>
    <n v="8936"/>
    <n v="20215"/>
    <n v="4176"/>
    <n v="18798"/>
    <n v="22974"/>
    <n v="5069"/>
    <n v="4960"/>
    <n v="10029"/>
    <n v="186"/>
    <n v="671"/>
    <n v="857"/>
    <n v="31304"/>
    <n v="28929"/>
    <n v="60233"/>
    <n v="4388"/>
    <n v="4322"/>
    <n v="8710"/>
    <n v="857"/>
  </r>
  <r>
    <s v="Bunyoro"/>
    <s v="Kiryandongo District"/>
    <x v="79"/>
    <n v="69"/>
    <n v="33"/>
    <n v="102"/>
    <n v="18909"/>
    <n v="14961"/>
    <n v="33870"/>
    <n v="17032"/>
    <n v="7874"/>
    <n v="24906"/>
    <n v="14136"/>
    <n v="13399"/>
    <n v="27535"/>
    <n v="10235"/>
    <n v="8361"/>
    <n v="18596"/>
    <n v="62"/>
    <n v="24"/>
    <n v="86"/>
    <n v="18280"/>
    <n v="14592"/>
    <n v="32872"/>
    <n v="15929"/>
    <n v="7342"/>
    <n v="23271"/>
    <n v="13560"/>
    <n v="12939"/>
    <n v="26499"/>
    <n v="10744"/>
    <n v="8064"/>
    <n v="18808"/>
    <n v="64"/>
    <n v="24"/>
    <n v="88"/>
    <n v="17988"/>
    <n v="14411"/>
    <n v="32399"/>
    <n v="15665"/>
    <n v="7327"/>
    <n v="22992"/>
    <n v="13279"/>
    <n v="34920"/>
    <n v="48199"/>
    <n v="9710"/>
    <n v="8021"/>
    <n v="17731"/>
    <n v="2649"/>
    <n v="3604"/>
    <n v="6253"/>
    <n v="60381"/>
    <n v="44628"/>
    <n v="105009"/>
    <n v="14205"/>
    <n v="13432"/>
    <n v="27637"/>
    <n v="6253"/>
  </r>
  <r>
    <s v="Kigezi"/>
    <s v="Kisoro District"/>
    <x v="80"/>
    <n v="1"/>
    <n v="0"/>
    <n v="1"/>
    <n v="1622"/>
    <n v="1758"/>
    <n v="3380"/>
    <n v="3306"/>
    <n v="3334"/>
    <n v="6640"/>
    <n v="1149"/>
    <n v="1080"/>
    <n v="2229"/>
    <n v="943"/>
    <n v="904"/>
    <n v="1847"/>
    <n v="1"/>
    <n v="0"/>
    <n v="1"/>
    <n v="1566"/>
    <n v="1706"/>
    <n v="3272"/>
    <n v="3148"/>
    <n v="3253"/>
    <n v="6401"/>
    <n v="1093"/>
    <n v="1025"/>
    <n v="2118"/>
    <n v="925"/>
    <n v="843"/>
    <n v="1768"/>
    <n v="1"/>
    <n v="0"/>
    <n v="1"/>
    <n v="1632"/>
    <n v="1661"/>
    <n v="3293"/>
    <n v="3038"/>
    <n v="3189"/>
    <n v="6227"/>
    <n v="1050"/>
    <n v="5801"/>
    <n v="6851"/>
    <n v="906"/>
    <n v="820"/>
    <n v="1726"/>
    <n v="6"/>
    <n v="53"/>
    <n v="59"/>
    <n v="7021"/>
    <n v="7076"/>
    <n v="14097"/>
    <n v="1150"/>
    <n v="1080"/>
    <n v="2230"/>
    <n v="59"/>
  </r>
  <r>
    <s v="Tooro"/>
    <s v="Kitagwenda District"/>
    <x v="81"/>
    <n v="25"/>
    <n v="19"/>
    <n v="44"/>
    <n v="8784"/>
    <n v="7235"/>
    <n v="16019"/>
    <n v="12738"/>
    <n v="7102"/>
    <n v="19840"/>
    <n v="4338"/>
    <n v="3854"/>
    <n v="8192"/>
    <n v="4102"/>
    <n v="3527"/>
    <n v="7629"/>
    <n v="24"/>
    <n v="18"/>
    <n v="42"/>
    <n v="8733"/>
    <n v="7191"/>
    <n v="15924"/>
    <n v="12621"/>
    <n v="6859"/>
    <n v="19480"/>
    <n v="4263"/>
    <n v="3796"/>
    <n v="8059"/>
    <n v="4055"/>
    <n v="3496"/>
    <n v="7551"/>
    <n v="24"/>
    <n v="18"/>
    <n v="42"/>
    <n v="8723"/>
    <n v="7189"/>
    <n v="15912"/>
    <n v="12597"/>
    <n v="6960"/>
    <n v="19557"/>
    <n v="4260"/>
    <n v="16398"/>
    <n v="20658"/>
    <n v="4053"/>
    <n v="3501"/>
    <n v="7554"/>
    <n v="637"/>
    <n v="1094"/>
    <n v="1731"/>
    <n v="29987"/>
    <n v="21737"/>
    <n v="51724"/>
    <n v="4363"/>
    <n v="3873"/>
    <n v="8236"/>
    <n v="1731"/>
  </r>
  <r>
    <s v="Acholi"/>
    <s v="Kitgum District"/>
    <x v="82"/>
    <n v="122"/>
    <n v="107"/>
    <n v="229"/>
    <n v="36172"/>
    <n v="21689"/>
    <n v="57861"/>
    <n v="33238"/>
    <n v="11528"/>
    <n v="44766"/>
    <n v="20042"/>
    <n v="19239"/>
    <n v="39281"/>
    <n v="15754"/>
    <n v="12662"/>
    <n v="28416"/>
    <n v="116"/>
    <n v="97"/>
    <n v="213"/>
    <n v="35295"/>
    <n v="21431"/>
    <n v="56726"/>
    <n v="31272"/>
    <n v="11196"/>
    <n v="42468"/>
    <n v="19468"/>
    <n v="18643"/>
    <n v="38111"/>
    <n v="15557"/>
    <n v="12494"/>
    <n v="28051"/>
    <n v="115"/>
    <n v="97"/>
    <n v="212"/>
    <n v="34348"/>
    <n v="20880"/>
    <n v="55228"/>
    <n v="30593"/>
    <n v="10928"/>
    <n v="41521"/>
    <n v="19215"/>
    <n v="50721"/>
    <n v="69936"/>
    <n v="15314"/>
    <n v="12312"/>
    <n v="27626"/>
    <n v="1038"/>
    <n v="2048"/>
    <n v="3086"/>
    <n v="105328"/>
    <n v="65225"/>
    <n v="170553"/>
    <n v="20164"/>
    <n v="19346"/>
    <n v="39510"/>
    <n v="3086"/>
  </r>
  <r>
    <s v="West Nile"/>
    <s v="Koboko District"/>
    <x v="83"/>
    <n v="147"/>
    <n v="77"/>
    <n v="224"/>
    <n v="24358"/>
    <n v="13193"/>
    <n v="37551"/>
    <n v="27671"/>
    <n v="9987"/>
    <n v="37658"/>
    <n v="17288"/>
    <n v="16074"/>
    <n v="33362"/>
    <n v="13634"/>
    <n v="10315"/>
    <n v="23949"/>
    <n v="129"/>
    <n v="77"/>
    <n v="206"/>
    <n v="23418"/>
    <n v="12669"/>
    <n v="36087"/>
    <n v="25913"/>
    <n v="9707"/>
    <n v="35620"/>
    <n v="16555"/>
    <n v="15247"/>
    <n v="31802"/>
    <n v="13071"/>
    <n v="9838"/>
    <n v="22909"/>
    <n v="129"/>
    <n v="78"/>
    <n v="207"/>
    <n v="22397"/>
    <n v="11970"/>
    <n v="34367"/>
    <n v="25151"/>
    <n v="9241"/>
    <n v="34392"/>
    <n v="15928"/>
    <n v="42765"/>
    <n v="58693"/>
    <n v="12479"/>
    <n v="9388"/>
    <n v="21867"/>
    <n v="1094"/>
    <n v="2663"/>
    <n v="3757"/>
    <n v="83098"/>
    <n v="49646"/>
    <n v="132744"/>
    <n v="17435"/>
    <n v="16151"/>
    <n v="33586"/>
    <n v="3757"/>
  </r>
  <r>
    <s v="Lango"/>
    <s v="Kole District"/>
    <x v="84"/>
    <n v="26"/>
    <n v="14"/>
    <n v="40"/>
    <n v="21223"/>
    <n v="9991"/>
    <n v="31214"/>
    <n v="24421"/>
    <n v="7507"/>
    <n v="31928"/>
    <n v="14151"/>
    <n v="12337"/>
    <n v="26488"/>
    <n v="9437"/>
    <n v="7029"/>
    <n v="16466"/>
    <n v="26"/>
    <n v="14"/>
    <n v="40"/>
    <n v="21223"/>
    <n v="9970"/>
    <n v="31193"/>
    <n v="24221"/>
    <n v="7506"/>
    <n v="31727"/>
    <n v="14151"/>
    <n v="12337"/>
    <n v="26488"/>
    <n v="9437"/>
    <n v="7029"/>
    <n v="16466"/>
    <n v="26"/>
    <n v="14"/>
    <n v="40"/>
    <n v="20829"/>
    <n v="9780"/>
    <n v="30609"/>
    <n v="23797"/>
    <n v="7359"/>
    <n v="31156"/>
    <n v="13894"/>
    <n v="35990"/>
    <n v="49884"/>
    <n v="9274"/>
    <n v="6909"/>
    <n v="16183"/>
    <n v="3066"/>
    <n v="6285"/>
    <n v="9351"/>
    <n v="69258"/>
    <n v="36878"/>
    <n v="106136"/>
    <n v="14177"/>
    <n v="12351"/>
    <n v="26528"/>
    <n v="9351"/>
  </r>
  <r>
    <s v="Karamoja"/>
    <s v="Kotido District"/>
    <x v="85"/>
    <n v="40"/>
    <n v="37"/>
    <n v="77"/>
    <n v="9009"/>
    <n v="6230"/>
    <n v="15239"/>
    <n v="22015"/>
    <n v="12450"/>
    <n v="34465"/>
    <n v="23103"/>
    <n v="21205"/>
    <n v="44308"/>
    <n v="6856"/>
    <n v="5741"/>
    <n v="12597"/>
    <n v="35"/>
    <n v="34"/>
    <n v="69"/>
    <n v="8513"/>
    <n v="5997"/>
    <n v="14510"/>
    <n v="20312"/>
    <n v="11173"/>
    <n v="31485"/>
    <n v="22393"/>
    <n v="20478"/>
    <n v="42871"/>
    <n v="6612"/>
    <n v="5386"/>
    <n v="11998"/>
    <n v="35"/>
    <n v="35"/>
    <n v="70"/>
    <n v="8502"/>
    <n v="5969"/>
    <n v="14471"/>
    <n v="20281"/>
    <n v="11493"/>
    <n v="31774"/>
    <n v="21980"/>
    <n v="57722"/>
    <n v="79702"/>
    <n v="6479"/>
    <n v="5339"/>
    <n v="11818"/>
    <n v="192"/>
    <n v="955"/>
    <n v="1147"/>
    <n v="61023"/>
    <n v="45663"/>
    <n v="106686"/>
    <n v="23143"/>
    <n v="21242"/>
    <n v="44385"/>
    <n v="1147"/>
  </r>
  <r>
    <s v="Teso"/>
    <s v="Kumi District"/>
    <x v="86"/>
    <n v="5"/>
    <n v="2"/>
    <n v="7"/>
    <n v="34629"/>
    <n v="21087"/>
    <n v="55716"/>
    <n v="43400"/>
    <n v="20674"/>
    <n v="64074"/>
    <n v="17816"/>
    <n v="16842"/>
    <n v="34658"/>
    <n v="16085"/>
    <n v="13195"/>
    <n v="29280"/>
    <n v="5"/>
    <n v="0"/>
    <n v="5"/>
    <n v="34510"/>
    <n v="21017"/>
    <n v="55527"/>
    <n v="42809"/>
    <n v="20371"/>
    <n v="63180"/>
    <n v="17677"/>
    <n v="16722"/>
    <n v="34399"/>
    <n v="15984"/>
    <n v="13076"/>
    <n v="29060"/>
    <n v="5"/>
    <n v="0"/>
    <n v="5"/>
    <n v="34175"/>
    <n v="20781"/>
    <n v="54956"/>
    <n v="42537"/>
    <n v="20223"/>
    <n v="62760"/>
    <n v="19162"/>
    <n v="62038"/>
    <n v="81200"/>
    <n v="15854"/>
    <n v="12975"/>
    <n v="28829"/>
    <n v="1532"/>
    <n v="3146"/>
    <n v="4678"/>
    <n v="111935"/>
    <n v="71800"/>
    <n v="183735"/>
    <n v="17821"/>
    <n v="16844"/>
    <n v="34665"/>
    <n v="4678"/>
  </r>
  <r>
    <s v="Lango"/>
    <s v="Kwania District"/>
    <x v="87"/>
    <n v="24"/>
    <n v="15"/>
    <n v="39"/>
    <n v="17970"/>
    <n v="8772"/>
    <n v="26742"/>
    <n v="20622"/>
    <n v="7329"/>
    <n v="27951"/>
    <n v="11870"/>
    <n v="10542"/>
    <n v="22412"/>
    <n v="8662"/>
    <n v="6653"/>
    <n v="15315"/>
    <n v="24"/>
    <n v="14"/>
    <n v="38"/>
    <n v="17863"/>
    <n v="8753"/>
    <n v="26616"/>
    <n v="20441"/>
    <n v="7310"/>
    <n v="27751"/>
    <n v="11838"/>
    <n v="10539"/>
    <n v="22377"/>
    <n v="8653"/>
    <n v="6644"/>
    <n v="15297"/>
    <n v="24"/>
    <n v="14"/>
    <n v="38"/>
    <n v="16535"/>
    <n v="8011"/>
    <n v="24546"/>
    <n v="18775"/>
    <n v="6554"/>
    <n v="25329"/>
    <n v="11065"/>
    <n v="29468"/>
    <n v="40533"/>
    <n v="7962"/>
    <n v="6142"/>
    <n v="14104"/>
    <n v="1186"/>
    <n v="2018"/>
    <n v="3204"/>
    <n v="59148"/>
    <n v="33311"/>
    <n v="92459"/>
    <n v="11894"/>
    <n v="10557"/>
    <n v="22451"/>
    <n v="3204"/>
  </r>
  <r>
    <s v="Bugisu"/>
    <s v="Kween District"/>
    <x v="88"/>
    <n v="0"/>
    <n v="0"/>
    <n v="0"/>
    <n v="2465"/>
    <n v="2605"/>
    <n v="5070"/>
    <n v="4935"/>
    <n v="3677"/>
    <n v="8612"/>
    <n v="1053"/>
    <n v="1022"/>
    <n v="2075"/>
    <n v="1129"/>
    <n v="1084"/>
    <n v="2213"/>
    <n v="0"/>
    <n v="0"/>
    <n v="0"/>
    <n v="2310"/>
    <n v="2466"/>
    <n v="4776"/>
    <n v="4499"/>
    <n v="3415"/>
    <n v="7914"/>
    <n v="954"/>
    <n v="925"/>
    <n v="1879"/>
    <n v="1058"/>
    <n v="1011"/>
    <n v="2069"/>
    <n v="0"/>
    <n v="0"/>
    <n v="0"/>
    <n v="2204"/>
    <n v="2384"/>
    <n v="4588"/>
    <n v="4360"/>
    <n v="3364"/>
    <n v="7724"/>
    <n v="918"/>
    <n v="5608"/>
    <n v="6526"/>
    <n v="1004"/>
    <n v="981"/>
    <n v="1985"/>
    <n v="74"/>
    <n v="132"/>
    <n v="206"/>
    <n v="9582"/>
    <n v="8388"/>
    <n v="17970"/>
    <n v="1053"/>
    <n v="1022"/>
    <n v="2075"/>
    <n v="206"/>
  </r>
  <r>
    <s v="North Central"/>
    <s v="Kyankwanzi District"/>
    <x v="89"/>
    <n v="92"/>
    <n v="16"/>
    <n v="108"/>
    <n v="9003"/>
    <n v="6124"/>
    <n v="15127"/>
    <n v="13040"/>
    <n v="6439"/>
    <n v="19479"/>
    <n v="6746"/>
    <n v="6175"/>
    <n v="12921"/>
    <n v="5403"/>
    <n v="4422"/>
    <n v="9825"/>
    <n v="90"/>
    <n v="15"/>
    <n v="105"/>
    <n v="8596"/>
    <n v="5885"/>
    <n v="14481"/>
    <n v="12165"/>
    <n v="6115"/>
    <n v="18280"/>
    <n v="6461"/>
    <n v="5963"/>
    <n v="12424"/>
    <n v="5149"/>
    <n v="4252"/>
    <n v="9401"/>
    <n v="90"/>
    <n v="80"/>
    <n v="170"/>
    <n v="7836"/>
    <n v="5370"/>
    <n v="13206"/>
    <n v="11016"/>
    <n v="5524"/>
    <n v="16540"/>
    <n v="5864"/>
    <n v="17869"/>
    <n v="23733"/>
    <n v="4711"/>
    <n v="3837"/>
    <n v="8548"/>
    <n v="498"/>
    <n v="1757"/>
    <n v="2255"/>
    <n v="34284"/>
    <n v="23176"/>
    <n v="57460"/>
    <n v="6838"/>
    <n v="6191"/>
    <n v="13029"/>
    <n v="2255"/>
  </r>
  <r>
    <s v="Tooro"/>
    <s v="Kyegegwa District"/>
    <x v="90"/>
    <n v="271"/>
    <n v="204"/>
    <n v="475"/>
    <n v="20103"/>
    <n v="14559"/>
    <n v="34662"/>
    <n v="34387"/>
    <n v="17466"/>
    <n v="51853"/>
    <n v="13421"/>
    <n v="12436"/>
    <n v="25857"/>
    <n v="11851"/>
    <n v="9817"/>
    <n v="21668"/>
    <n v="258"/>
    <n v="184"/>
    <n v="442"/>
    <n v="19658"/>
    <n v="14217"/>
    <n v="33875"/>
    <n v="32574"/>
    <n v="16345"/>
    <n v="48919"/>
    <n v="13184"/>
    <n v="12049"/>
    <n v="25233"/>
    <n v="11466"/>
    <n v="9729"/>
    <n v="21195"/>
    <n v="259"/>
    <n v="184"/>
    <n v="443"/>
    <n v="19273"/>
    <n v="15325"/>
    <n v="34598"/>
    <n v="31720"/>
    <n v="15922"/>
    <n v="47642"/>
    <n v="12805"/>
    <n v="44396"/>
    <n v="57201"/>
    <n v="11301"/>
    <n v="9471"/>
    <n v="20772"/>
    <n v="981"/>
    <n v="2682"/>
    <n v="3663"/>
    <n v="80033"/>
    <n v="54482"/>
    <n v="134515"/>
    <n v="13692"/>
    <n v="12640"/>
    <n v="26332"/>
    <n v="3663"/>
  </r>
  <r>
    <s v="Tooro"/>
    <s v="Kyenjojo District"/>
    <x v="91"/>
    <n v="45"/>
    <n v="29"/>
    <n v="74"/>
    <n v="24289"/>
    <n v="18136"/>
    <n v="42425"/>
    <n v="32139"/>
    <n v="20553"/>
    <n v="52692"/>
    <n v="14294"/>
    <n v="13775"/>
    <n v="28069"/>
    <n v="11951"/>
    <n v="10357"/>
    <n v="22308"/>
    <n v="42"/>
    <n v="30"/>
    <n v="72"/>
    <n v="22654"/>
    <n v="16926"/>
    <n v="39580"/>
    <n v="28720"/>
    <n v="17599"/>
    <n v="46319"/>
    <n v="13238"/>
    <n v="12757"/>
    <n v="25995"/>
    <n v="11268"/>
    <n v="9655"/>
    <n v="20923"/>
    <n v="43"/>
    <n v="31"/>
    <n v="74"/>
    <n v="22556"/>
    <n v="16900"/>
    <n v="39456"/>
    <n v="28676"/>
    <n v="17605"/>
    <n v="46281"/>
    <n v="13224"/>
    <n v="45806"/>
    <n v="59030"/>
    <n v="11193"/>
    <n v="9629"/>
    <n v="20822"/>
    <n v="670"/>
    <n v="1558"/>
    <n v="2228"/>
    <n v="82718"/>
    <n v="62850"/>
    <n v="145568"/>
    <n v="14339"/>
    <n v="13804"/>
    <n v="28143"/>
    <n v="2228"/>
  </r>
  <r>
    <s v="South Central"/>
    <s v="Kyotera District"/>
    <x v="92"/>
    <n v="12"/>
    <n v="13"/>
    <n v="25"/>
    <n v="23013"/>
    <n v="20961"/>
    <n v="43974"/>
    <n v="24693"/>
    <n v="16515"/>
    <n v="41208"/>
    <n v="10038"/>
    <n v="9569"/>
    <n v="19607"/>
    <n v="13196"/>
    <n v="11816"/>
    <n v="25012"/>
    <n v="12"/>
    <n v="13"/>
    <n v="25"/>
    <n v="23013"/>
    <n v="20961"/>
    <n v="43974"/>
    <n v="24693"/>
    <n v="16515"/>
    <n v="41208"/>
    <n v="10040"/>
    <n v="9569"/>
    <n v="19609"/>
    <n v="13196"/>
    <n v="11814"/>
    <n v="25010"/>
    <n v="12"/>
    <n v="13"/>
    <n v="25"/>
    <n v="23013"/>
    <n v="20961"/>
    <n v="43974"/>
    <n v="24693"/>
    <n v="16516"/>
    <n v="41209"/>
    <n v="10040"/>
    <n v="38953"/>
    <n v="48993"/>
    <n v="13196"/>
    <n v="11814"/>
    <n v="25010"/>
    <n v="346"/>
    <n v="1097"/>
    <n v="1443"/>
    <n v="70952"/>
    <n v="58874"/>
    <n v="129826"/>
    <n v="10050"/>
    <n v="9582"/>
    <n v="19632"/>
    <n v="1443"/>
  </r>
  <r>
    <s v="Acholi"/>
    <s v="Lamwo District"/>
    <x v="93"/>
    <n v="118"/>
    <n v="112"/>
    <n v="230"/>
    <n v="52193"/>
    <n v="41354"/>
    <n v="93547"/>
    <n v="35126"/>
    <n v="12565"/>
    <n v="47691"/>
    <n v="23887"/>
    <n v="23659"/>
    <n v="47546"/>
    <n v="23612"/>
    <n v="21267"/>
    <n v="44879"/>
    <n v="117"/>
    <n v="108"/>
    <n v="225"/>
    <n v="50317"/>
    <n v="39778"/>
    <n v="90095"/>
    <n v="33966"/>
    <n v="12049"/>
    <n v="46015"/>
    <n v="23136"/>
    <n v="22833"/>
    <n v="45969"/>
    <n v="22847"/>
    <n v="20515"/>
    <n v="43362"/>
    <n v="117"/>
    <n v="108"/>
    <n v="225"/>
    <n v="50466"/>
    <n v="39919"/>
    <n v="90385"/>
    <n v="34189"/>
    <n v="12304"/>
    <n v="46493"/>
    <n v="23224"/>
    <n v="60342"/>
    <n v="83566"/>
    <n v="22940"/>
    <n v="20608"/>
    <n v="43548"/>
    <n v="984"/>
    <n v="2237"/>
    <n v="3221"/>
    <n v="134936"/>
    <n v="98957"/>
    <n v="233893"/>
    <n v="24005"/>
    <n v="23771"/>
    <n v="47776"/>
    <n v="3221"/>
  </r>
  <r>
    <s v="Lango"/>
    <m/>
    <x v="94"/>
    <n v="583"/>
    <n v="552"/>
    <n v="1135"/>
    <n v="239882"/>
    <n v="122152"/>
    <n v="362034"/>
    <n v="285823"/>
    <n v="95366"/>
    <n v="381189"/>
    <n v="150079"/>
    <n v="136089"/>
    <n v="286168"/>
    <n v="114644"/>
    <n v="87347"/>
    <n v="201991"/>
    <n v="578"/>
    <n v="546"/>
    <n v="1124"/>
    <n v="238544"/>
    <n v="121474"/>
    <n v="360018"/>
    <n v="283099"/>
    <n v="94396"/>
    <n v="377495"/>
    <n v="149027"/>
    <n v="135308"/>
    <n v="284335"/>
    <n v="114113"/>
    <n v="86917"/>
    <n v="201030"/>
    <n v="580"/>
    <n v="540"/>
    <n v="1120"/>
    <n v="234463"/>
    <n v="119423"/>
    <n v="353886"/>
    <n v="278162"/>
    <n v="92308"/>
    <n v="370470"/>
    <n v="146745"/>
    <n v="398492"/>
    <n v="545237"/>
    <n v="112274"/>
    <n v="85480"/>
    <n v="197754"/>
    <n v="15777"/>
    <n v="30407"/>
    <n v="46184"/>
    <n v="791011"/>
    <n v="441506"/>
    <n v="1232517"/>
    <n v="150662"/>
    <n v="136641"/>
    <n v="287303"/>
    <n v="46184"/>
  </r>
  <r>
    <s v="Lango"/>
    <s v="Lira City"/>
    <x v="95"/>
    <n v="35"/>
    <n v="34"/>
    <n v="69"/>
    <n v="8678"/>
    <n v="5154"/>
    <n v="13832"/>
    <n v="15592"/>
    <n v="6927"/>
    <n v="22519"/>
    <n v="7376"/>
    <n v="7003"/>
    <n v="14379"/>
    <n v="4571"/>
    <n v="3759"/>
    <n v="8330"/>
    <n v="33"/>
    <n v="34"/>
    <n v="67"/>
    <n v="8526"/>
    <n v="5045"/>
    <n v="13571"/>
    <n v="15249"/>
    <n v="6778"/>
    <n v="22027"/>
    <n v="7067"/>
    <n v="6786"/>
    <n v="13853"/>
    <n v="4462"/>
    <n v="3634"/>
    <n v="8096"/>
    <n v="26"/>
    <n v="29"/>
    <n v="55"/>
    <n v="7981"/>
    <n v="4715"/>
    <n v="12696"/>
    <n v="14271"/>
    <n v="6236"/>
    <n v="20507"/>
    <n v="6643"/>
    <n v="20356"/>
    <n v="26999"/>
    <n v="4260"/>
    <n v="3457"/>
    <n v="7717"/>
    <n v="293"/>
    <n v="948"/>
    <n v="1241"/>
    <n v="36252"/>
    <n v="22877"/>
    <n v="59129"/>
    <n v="7411"/>
    <n v="7037"/>
    <n v="14448"/>
    <n v="1241"/>
  </r>
  <r>
    <s v="Lango"/>
    <s v="Lira District"/>
    <x v="96"/>
    <n v="2"/>
    <n v="5"/>
    <n v="7"/>
    <n v="13095"/>
    <n v="6722"/>
    <n v="19817"/>
    <n v="19598"/>
    <n v="6145"/>
    <n v="25743"/>
    <n v="9752"/>
    <n v="8554"/>
    <n v="18306"/>
    <n v="7066"/>
    <n v="5253"/>
    <n v="12319"/>
    <n v="2"/>
    <n v="5"/>
    <n v="7"/>
    <n v="13010"/>
    <n v="6700"/>
    <n v="19710"/>
    <n v="19387"/>
    <n v="6106"/>
    <n v="25493"/>
    <n v="9709"/>
    <n v="8531"/>
    <n v="18240"/>
    <n v="7042"/>
    <n v="5239"/>
    <n v="12281"/>
    <n v="2"/>
    <n v="5"/>
    <n v="7"/>
    <n v="12958"/>
    <n v="6675"/>
    <n v="19633"/>
    <n v="19301"/>
    <n v="6061"/>
    <n v="25362"/>
    <n v="9681"/>
    <n v="26160"/>
    <n v="35841"/>
    <n v="7015"/>
    <n v="5222"/>
    <n v="12237"/>
    <n v="754"/>
    <n v="1111"/>
    <n v="1865"/>
    <n v="49513"/>
    <n v="26679"/>
    <n v="76192"/>
    <n v="9754"/>
    <n v="8559"/>
    <n v="18313"/>
    <n v="1865"/>
  </r>
  <r>
    <s v="Busoga"/>
    <s v="Luuka District"/>
    <x v="97"/>
    <n v="29"/>
    <n v="32"/>
    <n v="61"/>
    <n v="24874"/>
    <n v="12844"/>
    <n v="37718"/>
    <n v="39605"/>
    <n v="14877"/>
    <n v="54482"/>
    <n v="25515"/>
    <n v="20970"/>
    <n v="46485"/>
    <n v="16688"/>
    <n v="11974"/>
    <n v="28662"/>
    <n v="28"/>
    <n v="31"/>
    <n v="59"/>
    <n v="24780"/>
    <n v="12773"/>
    <n v="37553"/>
    <n v="39415"/>
    <n v="14739"/>
    <n v="54154"/>
    <n v="25331"/>
    <n v="20780"/>
    <n v="46111"/>
    <n v="16635"/>
    <n v="11922"/>
    <n v="28557"/>
    <n v="28"/>
    <n v="31"/>
    <n v="59"/>
    <n v="24427"/>
    <n v="12554"/>
    <n v="36981"/>
    <n v="38909"/>
    <n v="14518"/>
    <n v="53427"/>
    <n v="24751"/>
    <n v="67055"/>
    <n v="91806"/>
    <n v="16401"/>
    <n v="11750"/>
    <n v="28151"/>
    <n v="2150"/>
    <n v="5413"/>
    <n v="7563"/>
    <n v="106711"/>
    <n v="60697"/>
    <n v="167408"/>
    <n v="25544"/>
    <n v="21002"/>
    <n v="46546"/>
    <n v="7563"/>
  </r>
  <r>
    <s v="North Central"/>
    <s v="Luwero District"/>
    <x v="98"/>
    <n v="214"/>
    <n v="142"/>
    <n v="356"/>
    <n v="27548"/>
    <n v="25506"/>
    <n v="53054"/>
    <n v="32972"/>
    <n v="20267"/>
    <n v="53239"/>
    <n v="15974"/>
    <n v="15719"/>
    <n v="31693"/>
    <n v="16291"/>
    <n v="15528"/>
    <n v="31819"/>
    <n v="199"/>
    <n v="136"/>
    <n v="335"/>
    <n v="26589"/>
    <n v="23819"/>
    <n v="50408"/>
    <n v="31108"/>
    <n v="19751"/>
    <n v="50859"/>
    <n v="15069"/>
    <n v="14715"/>
    <n v="29784"/>
    <n v="15772"/>
    <n v="15080"/>
    <n v="30852"/>
    <n v="192"/>
    <n v="127"/>
    <n v="319"/>
    <n v="26191"/>
    <n v="23397"/>
    <n v="49588"/>
    <n v="31850"/>
    <n v="19292"/>
    <n v="51142"/>
    <n v="14880"/>
    <n v="51713"/>
    <n v="66593"/>
    <n v="15482"/>
    <n v="15606"/>
    <n v="31088"/>
    <n v="3636"/>
    <n v="2655"/>
    <n v="6291"/>
    <n v="92999"/>
    <n v="77162"/>
    <n v="170161"/>
    <n v="16188"/>
    <n v="15861"/>
    <n v="32049"/>
    <n v="6291"/>
  </r>
  <r>
    <s v="South Central"/>
    <s v="Lwengo District"/>
    <x v="99"/>
    <n v="50"/>
    <n v="31"/>
    <n v="81"/>
    <n v="15560"/>
    <n v="12995"/>
    <n v="28555"/>
    <n v="16129"/>
    <n v="8680"/>
    <n v="24809"/>
    <n v="7754"/>
    <n v="7272"/>
    <n v="15026"/>
    <n v="8732"/>
    <n v="7573"/>
    <n v="16305"/>
    <n v="32"/>
    <n v="23"/>
    <n v="55"/>
    <n v="14922"/>
    <n v="12530"/>
    <n v="27452"/>
    <n v="14324"/>
    <n v="7648"/>
    <n v="21972"/>
    <n v="7117"/>
    <n v="6630"/>
    <n v="13747"/>
    <n v="8343"/>
    <n v="7247"/>
    <n v="15590"/>
    <n v="32"/>
    <n v="23"/>
    <n v="55"/>
    <n v="14715"/>
    <n v="12256"/>
    <n v="26971"/>
    <n v="13889"/>
    <n v="7429"/>
    <n v="21318"/>
    <n v="6941"/>
    <n v="22821"/>
    <n v="29762"/>
    <n v="8119"/>
    <n v="7040"/>
    <n v="15159"/>
    <n v="383"/>
    <n v="1128"/>
    <n v="1511"/>
    <n v="48225"/>
    <n v="36551"/>
    <n v="84776"/>
    <n v="7804"/>
    <n v="7303"/>
    <n v="15107"/>
    <n v="1511"/>
  </r>
  <r>
    <s v="South Central"/>
    <s v="Lyantonde District"/>
    <x v="100"/>
    <n v="21"/>
    <n v="9"/>
    <n v="30"/>
    <n v="7881"/>
    <n v="6778"/>
    <n v="14659"/>
    <n v="9178"/>
    <n v="5938"/>
    <n v="15116"/>
    <n v="5411"/>
    <n v="2858"/>
    <n v="8269"/>
    <n v="4011"/>
    <n v="3749"/>
    <n v="7760"/>
    <n v="19"/>
    <n v="9"/>
    <n v="28"/>
    <n v="7867"/>
    <n v="6760"/>
    <n v="14627"/>
    <n v="9125"/>
    <n v="5904"/>
    <n v="15029"/>
    <n v="3009"/>
    <n v="2836"/>
    <n v="5845"/>
    <n v="4007"/>
    <n v="3746"/>
    <n v="7753"/>
    <n v="18"/>
    <n v="8"/>
    <n v="26"/>
    <n v="7646"/>
    <n v="6602"/>
    <n v="14248"/>
    <n v="8915"/>
    <n v="5776"/>
    <n v="14691"/>
    <n v="2921"/>
    <n v="12749"/>
    <n v="15670"/>
    <n v="3924"/>
    <n v="3666"/>
    <n v="7590"/>
    <n v="170"/>
    <n v="415"/>
    <n v="585"/>
    <n v="26502"/>
    <n v="19332"/>
    <n v="45834"/>
    <n v="5432"/>
    <n v="2867"/>
    <n v="8299"/>
    <n v="585"/>
  </r>
  <r>
    <s v="West Nile"/>
    <s v="Madi-Okollo District"/>
    <x v="101"/>
    <n v="29"/>
    <n v="22"/>
    <n v="51"/>
    <n v="27089"/>
    <n v="17943"/>
    <n v="45032"/>
    <n v="27088"/>
    <n v="8405"/>
    <n v="35493"/>
    <n v="16984"/>
    <n v="16772"/>
    <n v="33756"/>
    <n v="14879"/>
    <n v="11977"/>
    <n v="26856"/>
    <n v="28"/>
    <n v="22"/>
    <n v="50"/>
    <n v="26921"/>
    <n v="17851"/>
    <n v="44772"/>
    <n v="27749"/>
    <n v="8332"/>
    <n v="36081"/>
    <n v="16892"/>
    <n v="16681"/>
    <n v="33573"/>
    <n v="14697"/>
    <n v="11888"/>
    <n v="26585"/>
    <n v="28"/>
    <n v="22"/>
    <n v="50"/>
    <n v="28287"/>
    <n v="17935"/>
    <n v="46222"/>
    <n v="27187"/>
    <n v="8430"/>
    <n v="35617"/>
    <n v="16940"/>
    <n v="43827"/>
    <n v="60767"/>
    <n v="14881"/>
    <n v="11976"/>
    <n v="26857"/>
    <n v="1123"/>
    <n v="2377"/>
    <n v="3500"/>
    <n v="86069"/>
    <n v="55119"/>
    <n v="141188"/>
    <n v="17013"/>
    <n v="16794"/>
    <n v="33807"/>
    <n v="3500"/>
  </r>
  <r>
    <s v="Bugisu"/>
    <s v="Manafwa District"/>
    <x v="102"/>
    <n v="2"/>
    <n v="2"/>
    <n v="4"/>
    <n v="7426"/>
    <n v="5731"/>
    <n v="13157"/>
    <n v="12106"/>
    <n v="8002"/>
    <n v="20108"/>
    <n v="9139"/>
    <n v="7911"/>
    <n v="17050"/>
    <n v="5490"/>
    <n v="5066"/>
    <n v="10556"/>
    <n v="18"/>
    <n v="2"/>
    <n v="20"/>
    <n v="7307"/>
    <n v="5595"/>
    <n v="12902"/>
    <n v="11755"/>
    <n v="7659"/>
    <n v="19414"/>
    <n v="8974"/>
    <n v="7773"/>
    <n v="16747"/>
    <n v="5384"/>
    <n v="4895"/>
    <n v="10279"/>
    <n v="2"/>
    <n v="2"/>
    <n v="4"/>
    <n v="7097"/>
    <n v="5398"/>
    <n v="12495"/>
    <n v="11428"/>
    <n v="7357"/>
    <n v="18785"/>
    <n v="8678"/>
    <n v="25727"/>
    <n v="34405"/>
    <n v="5142"/>
    <n v="4602"/>
    <n v="9744"/>
    <n v="896"/>
    <n v="1459"/>
    <n v="2355"/>
    <n v="34163"/>
    <n v="26712"/>
    <n v="60875"/>
    <n v="9141"/>
    <n v="7913"/>
    <n v="17054"/>
    <n v="2355"/>
  </r>
  <r>
    <s v="West Nile"/>
    <s v="Maracha District"/>
    <x v="103"/>
    <n v="2"/>
    <n v="3"/>
    <n v="5"/>
    <n v="31883"/>
    <n v="18068"/>
    <n v="49951"/>
    <n v="32149"/>
    <n v="9970"/>
    <n v="42119"/>
    <n v="15428"/>
    <n v="13973"/>
    <n v="29401"/>
    <n v="18232"/>
    <n v="13341"/>
    <n v="31573"/>
    <n v="2"/>
    <n v="4"/>
    <n v="6"/>
    <n v="31762"/>
    <n v="18022"/>
    <n v="49784"/>
    <n v="31905"/>
    <n v="9924"/>
    <n v="41829"/>
    <n v="15272"/>
    <n v="13933"/>
    <n v="29205"/>
    <n v="18202"/>
    <n v="13299"/>
    <n v="31501"/>
    <n v="2"/>
    <n v="3"/>
    <n v="5"/>
    <n v="31149"/>
    <n v="17661"/>
    <n v="48810"/>
    <n v="31789"/>
    <n v="9726"/>
    <n v="41515"/>
    <n v="15056"/>
    <n v="41547"/>
    <n v="56603"/>
    <n v="17842"/>
    <n v="13025"/>
    <n v="30867"/>
    <n v="1816"/>
    <n v="4033"/>
    <n v="5849"/>
    <n v="97694"/>
    <n v="55355"/>
    <n v="153049"/>
    <n v="15430"/>
    <n v="13976"/>
    <n v="29406"/>
    <n v="5849"/>
  </r>
  <r>
    <s v="South Central"/>
    <s v="Masaka City"/>
    <x v="104"/>
    <n v="8"/>
    <n v="3"/>
    <n v="11"/>
    <n v="4573"/>
    <n v="4652"/>
    <n v="9225"/>
    <n v="6993"/>
    <n v="5366"/>
    <n v="12359"/>
    <n v="2669"/>
    <n v="2620"/>
    <n v="5289"/>
    <n v="2809"/>
    <n v="2613"/>
    <n v="5422"/>
    <n v="8"/>
    <n v="3"/>
    <n v="11"/>
    <n v="4523"/>
    <n v="4594"/>
    <n v="9117"/>
    <n v="6567"/>
    <n v="5190"/>
    <n v="11757"/>
    <n v="2584"/>
    <n v="2497"/>
    <n v="5081"/>
    <n v="2767"/>
    <n v="2592"/>
    <n v="5359"/>
    <n v="8"/>
    <n v="3"/>
    <n v="11"/>
    <n v="4510"/>
    <n v="4587"/>
    <n v="9097"/>
    <n v="6604"/>
    <n v="5210"/>
    <n v="11814"/>
    <n v="2577"/>
    <n v="10958"/>
    <n v="13535"/>
    <n v="2747"/>
    <n v="2579"/>
    <n v="5326"/>
    <n v="150"/>
    <n v="523"/>
    <n v="673"/>
    <n v="17052"/>
    <n v="15254"/>
    <n v="32306"/>
    <n v="2677"/>
    <n v="2623"/>
    <n v="5300"/>
    <n v="673"/>
  </r>
  <r>
    <s v="South Central"/>
    <s v="Masaka District"/>
    <x v="105"/>
    <n v="4"/>
    <n v="5"/>
    <n v="9"/>
    <n v="4425"/>
    <n v="4166"/>
    <n v="8591"/>
    <n v="4590"/>
    <n v="3225"/>
    <n v="7815"/>
    <n v="1755"/>
    <n v="1723"/>
    <n v="3478"/>
    <n v="2250"/>
    <n v="2202"/>
    <n v="4452"/>
    <n v="4"/>
    <n v="5"/>
    <n v="9"/>
    <n v="4432"/>
    <n v="4200"/>
    <n v="8632"/>
    <n v="4611"/>
    <n v="3202"/>
    <n v="7813"/>
    <n v="1764"/>
    <n v="1708"/>
    <n v="3472"/>
    <n v="2296"/>
    <n v="2205"/>
    <n v="4501"/>
    <n v="4"/>
    <n v="5"/>
    <n v="9"/>
    <n v="4427"/>
    <n v="4194"/>
    <n v="8621"/>
    <n v="4611"/>
    <n v="3202"/>
    <n v="7813"/>
    <n v="1756"/>
    <n v="7176"/>
    <n v="8932"/>
    <n v="2304"/>
    <n v="2202"/>
    <n v="4506"/>
    <n v="73"/>
    <n v="293"/>
    <n v="366"/>
    <n v="13024"/>
    <n v="11321"/>
    <n v="24345"/>
    <n v="1759"/>
    <n v="1728"/>
    <n v="3487"/>
    <n v="366"/>
  </r>
  <r>
    <s v="Bunyoro"/>
    <s v="Masindi District"/>
    <x v="106"/>
    <n v="10"/>
    <n v="12"/>
    <n v="22"/>
    <n v="12737"/>
    <n v="9900"/>
    <n v="22637"/>
    <n v="15627"/>
    <n v="10695"/>
    <n v="26322"/>
    <n v="9695"/>
    <n v="9251"/>
    <n v="18946"/>
    <n v="7706"/>
    <n v="6837"/>
    <n v="14543"/>
    <n v="7"/>
    <n v="11"/>
    <n v="18"/>
    <n v="11768"/>
    <n v="9102"/>
    <n v="20870"/>
    <n v="14052"/>
    <n v="9282"/>
    <n v="23334"/>
    <n v="8861"/>
    <n v="8236"/>
    <n v="17097"/>
    <n v="7209"/>
    <n v="6341"/>
    <n v="13550"/>
    <n v="7"/>
    <n v="11"/>
    <n v="18"/>
    <n v="12062"/>
    <n v="9435"/>
    <n v="21497"/>
    <n v="14589"/>
    <n v="9420"/>
    <n v="24009"/>
    <n v="9411"/>
    <n v="29403"/>
    <n v="38814"/>
    <n v="7438"/>
    <n v="6594"/>
    <n v="14032"/>
    <n v="446"/>
    <n v="956"/>
    <n v="1402"/>
    <n v="45775"/>
    <n v="36695"/>
    <n v="82470"/>
    <n v="9705"/>
    <n v="9263"/>
    <n v="18968"/>
    <n v="1402"/>
  </r>
  <r>
    <s v="Busoga"/>
    <s v="Mayuge District"/>
    <x v="107"/>
    <n v="40"/>
    <n v="12"/>
    <n v="52"/>
    <n v="26674"/>
    <n v="13696"/>
    <n v="40370"/>
    <n v="48146"/>
    <n v="18442"/>
    <n v="66588"/>
    <n v="24491"/>
    <n v="21347"/>
    <n v="45838"/>
    <n v="17235"/>
    <n v="12945"/>
    <n v="30180"/>
    <n v="40"/>
    <n v="11"/>
    <n v="51"/>
    <n v="26500"/>
    <n v="13615"/>
    <n v="40115"/>
    <n v="47538"/>
    <n v="18298"/>
    <n v="65836"/>
    <n v="24361"/>
    <n v="21202"/>
    <n v="45563"/>
    <n v="17190"/>
    <n v="12957"/>
    <n v="30147"/>
    <n v="39"/>
    <n v="11"/>
    <n v="50"/>
    <n v="26165"/>
    <n v="13769"/>
    <n v="39934"/>
    <n v="46965"/>
    <n v="17950"/>
    <n v="64915"/>
    <n v="24188"/>
    <n v="69107"/>
    <n v="93295"/>
    <n v="17209"/>
    <n v="12788"/>
    <n v="29997"/>
    <n v="2508"/>
    <n v="4918"/>
    <n v="7426"/>
    <n v="116586"/>
    <n v="66442"/>
    <n v="183028"/>
    <n v="24531"/>
    <n v="21359"/>
    <n v="45890"/>
    <n v="7426"/>
  </r>
  <r>
    <s v="Bugisu"/>
    <s v="Mbale City"/>
    <x v="108"/>
    <n v="44"/>
    <n v="29"/>
    <n v="73"/>
    <n v="12691"/>
    <n v="12028"/>
    <n v="24719"/>
    <n v="28047"/>
    <n v="14528"/>
    <n v="42575"/>
    <n v="10262"/>
    <n v="8837"/>
    <n v="19099"/>
    <n v="6915"/>
    <n v="5856"/>
    <n v="12771"/>
    <n v="38"/>
    <n v="71"/>
    <n v="109"/>
    <n v="12101"/>
    <n v="7695"/>
    <n v="19796"/>
    <n v="25740"/>
    <n v="13489"/>
    <n v="39229"/>
    <n v="9884"/>
    <n v="8575"/>
    <n v="18459"/>
    <n v="6494"/>
    <n v="8522"/>
    <n v="15016"/>
    <n v="48"/>
    <n v="22"/>
    <n v="70"/>
    <n v="12086"/>
    <n v="7714"/>
    <n v="19800"/>
    <n v="25592"/>
    <n v="13510"/>
    <n v="39102"/>
    <n v="9785"/>
    <n v="34836"/>
    <n v="44621"/>
    <n v="6426"/>
    <n v="5640"/>
    <n v="12066"/>
    <n v="652"/>
    <n v="1446"/>
    <n v="2098"/>
    <n v="57959"/>
    <n v="41278"/>
    <n v="99237"/>
    <n v="10306"/>
    <n v="8866"/>
    <n v="19172"/>
    <n v="2098"/>
  </r>
  <r>
    <s v="Bugisu"/>
    <s v="Mbale District"/>
    <x v="109"/>
    <n v="60"/>
    <n v="24"/>
    <n v="84"/>
    <n v="14132"/>
    <n v="9460"/>
    <n v="23592"/>
    <n v="21724"/>
    <n v="10665"/>
    <n v="32389"/>
    <n v="12161"/>
    <n v="10291"/>
    <n v="22452"/>
    <n v="8240"/>
    <n v="6543"/>
    <n v="14783"/>
    <n v="48"/>
    <n v="17"/>
    <n v="65"/>
    <n v="13857"/>
    <n v="9273"/>
    <n v="23130"/>
    <n v="21383"/>
    <n v="10472"/>
    <n v="31855"/>
    <n v="11911"/>
    <n v="10070"/>
    <n v="21981"/>
    <n v="8065"/>
    <n v="6452"/>
    <n v="14517"/>
    <n v="49"/>
    <n v="17"/>
    <n v="66"/>
    <n v="13654"/>
    <n v="9177"/>
    <n v="22831"/>
    <n v="21104"/>
    <n v="10377"/>
    <n v="31481"/>
    <n v="11804"/>
    <n v="35494"/>
    <n v="47298"/>
    <n v="7949"/>
    <n v="9139"/>
    <n v="17088"/>
    <n v="821"/>
    <n v="1592"/>
    <n v="2413"/>
    <n v="56317"/>
    <n v="36983"/>
    <n v="93300"/>
    <n v="12221"/>
    <n v="10315"/>
    <n v="22536"/>
    <n v="2413"/>
  </r>
  <r>
    <s v="Ankole"/>
    <s v="Mbarara City"/>
    <x v="110"/>
    <n v="9"/>
    <n v="5"/>
    <n v="14"/>
    <n v="1426"/>
    <n v="1239"/>
    <n v="2665"/>
    <n v="3467"/>
    <n v="3011"/>
    <n v="6478"/>
    <n v="934"/>
    <n v="1013"/>
    <n v="1947"/>
    <n v="830"/>
    <n v="755"/>
    <n v="1585"/>
    <n v="1"/>
    <n v="2"/>
    <n v="3"/>
    <n v="1191"/>
    <n v="1046"/>
    <n v="2237"/>
    <n v="2874"/>
    <n v="2557"/>
    <n v="5431"/>
    <n v="812"/>
    <n v="861"/>
    <n v="1673"/>
    <n v="692"/>
    <n v="620"/>
    <n v="1312"/>
    <n v="1"/>
    <n v="2"/>
    <n v="3"/>
    <n v="1103"/>
    <n v="972"/>
    <n v="2075"/>
    <n v="2613"/>
    <n v="2400"/>
    <n v="5013"/>
    <n v="765"/>
    <n v="4249"/>
    <n v="5014"/>
    <n v="642"/>
    <n v="584"/>
    <n v="1226"/>
    <n v="35"/>
    <n v="150"/>
    <n v="185"/>
    <n v="6666"/>
    <n v="6023"/>
    <n v="12689"/>
    <n v="943"/>
    <n v="1018"/>
    <n v="1961"/>
    <n v="185"/>
  </r>
  <r>
    <s v="Ankole"/>
    <s v="Mbarara District"/>
    <x v="111"/>
    <n v="17"/>
    <n v="9"/>
    <n v="26"/>
    <n v="3016"/>
    <n v="3020"/>
    <n v="6036"/>
    <n v="4327"/>
    <n v="2744"/>
    <n v="7071"/>
    <n v="1474"/>
    <n v="1366"/>
    <n v="2840"/>
    <n v="1496"/>
    <n v="1372"/>
    <n v="2868"/>
    <n v="13"/>
    <n v="2"/>
    <n v="15"/>
    <n v="2852"/>
    <n v="2874"/>
    <n v="5726"/>
    <n v="3863"/>
    <n v="2519"/>
    <n v="6382"/>
    <n v="1371"/>
    <n v="1263"/>
    <n v="2634"/>
    <n v="1431"/>
    <n v="1306"/>
    <n v="2737"/>
    <n v="3"/>
    <n v="2"/>
    <n v="5"/>
    <n v="2708"/>
    <n v="2693"/>
    <n v="5401"/>
    <n v="3680"/>
    <n v="2416"/>
    <n v="6096"/>
    <n v="1288"/>
    <n v="5424"/>
    <n v="6712"/>
    <n v="1362"/>
    <n v="1241"/>
    <n v="2603"/>
    <n v="32"/>
    <n v="145"/>
    <n v="177"/>
    <n v="10330"/>
    <n v="8511"/>
    <n v="18841"/>
    <n v="1491"/>
    <n v="1375"/>
    <n v="2866"/>
    <n v="177"/>
  </r>
  <r>
    <s v="Ankole"/>
    <s v="Mitooma District"/>
    <x v="112"/>
    <n v="2"/>
    <n v="2"/>
    <n v="4"/>
    <n v="5571"/>
    <n v="4506"/>
    <n v="10077"/>
    <n v="9227"/>
    <n v="5219"/>
    <n v="14446"/>
    <n v="2941"/>
    <n v="2334"/>
    <n v="5275"/>
    <n v="2805"/>
    <n v="2551"/>
    <n v="5356"/>
    <n v="2"/>
    <n v="2"/>
    <n v="4"/>
    <n v="5171"/>
    <n v="4210"/>
    <n v="9381"/>
    <n v="7920"/>
    <n v="4576"/>
    <n v="12496"/>
    <n v="2566"/>
    <n v="2088"/>
    <n v="4654"/>
    <n v="2607"/>
    <n v="2361"/>
    <n v="4968"/>
    <n v="2"/>
    <n v="2"/>
    <n v="4"/>
    <n v="5158"/>
    <n v="4196"/>
    <n v="9354"/>
    <n v="7865"/>
    <n v="4551"/>
    <n v="12416"/>
    <n v="2559"/>
    <n v="10271"/>
    <n v="12830"/>
    <n v="2591"/>
    <n v="2342"/>
    <n v="4933"/>
    <n v="95"/>
    <n v="472"/>
    <n v="567"/>
    <n v="20546"/>
    <n v="14612"/>
    <n v="35158"/>
    <n v="2943"/>
    <n v="2336"/>
    <n v="5279"/>
    <n v="567"/>
  </r>
  <r>
    <s v="North Central"/>
    <s v="Mityana District"/>
    <x v="113"/>
    <n v="41"/>
    <n v="20"/>
    <n v="61"/>
    <n v="25199"/>
    <n v="22196"/>
    <n v="47395"/>
    <n v="36693"/>
    <n v="23946"/>
    <n v="60639"/>
    <n v="14765"/>
    <n v="13870"/>
    <n v="28635"/>
    <n v="15019"/>
    <n v="13701"/>
    <n v="28720"/>
    <n v="15"/>
    <n v="13"/>
    <n v="28"/>
    <n v="21465"/>
    <n v="18923"/>
    <n v="40388"/>
    <n v="30385"/>
    <n v="19831"/>
    <n v="50216"/>
    <n v="12844"/>
    <n v="12028"/>
    <n v="24872"/>
    <n v="12911"/>
    <n v="11908"/>
    <n v="24819"/>
    <n v="18"/>
    <n v="13"/>
    <n v="31"/>
    <n v="24513"/>
    <n v="21696"/>
    <n v="46209"/>
    <n v="35605"/>
    <n v="22857"/>
    <n v="58462"/>
    <n v="14393"/>
    <n v="54381"/>
    <n v="68774"/>
    <n v="14687"/>
    <n v="13399"/>
    <n v="28086"/>
    <n v="591"/>
    <n v="1857"/>
    <n v="2448"/>
    <n v="91717"/>
    <n v="73733"/>
    <n v="165450"/>
    <n v="14806"/>
    <n v="13890"/>
    <n v="28696"/>
    <n v="2448"/>
  </r>
  <r>
    <s v="Karamoja"/>
    <s v="Moroto District"/>
    <x v="114"/>
    <n v="75"/>
    <n v="102"/>
    <n v="177"/>
    <n v="6411"/>
    <n v="4697"/>
    <n v="11108"/>
    <n v="8331"/>
    <n v="4748"/>
    <n v="13079"/>
    <n v="9755"/>
    <n v="9174"/>
    <n v="18929"/>
    <n v="4607"/>
    <n v="4077"/>
    <n v="8684"/>
    <n v="75"/>
    <n v="102"/>
    <n v="177"/>
    <n v="6221"/>
    <n v="4566"/>
    <n v="10787"/>
    <n v="7892"/>
    <n v="4453"/>
    <n v="12345"/>
    <n v="9599"/>
    <n v="8961"/>
    <n v="18560"/>
    <n v="4278"/>
    <n v="3800"/>
    <n v="8078"/>
    <n v="75"/>
    <n v="102"/>
    <n v="177"/>
    <n v="6090"/>
    <n v="4472"/>
    <n v="10562"/>
    <n v="7715"/>
    <n v="4363"/>
    <n v="12078"/>
    <n v="9354"/>
    <n v="24004"/>
    <n v="33358"/>
    <n v="4149"/>
    <n v="3663"/>
    <n v="7812"/>
    <n v="197"/>
    <n v="709"/>
    <n v="906"/>
    <n v="29179"/>
    <n v="22798"/>
    <n v="51977"/>
    <n v="9830"/>
    <n v="9276"/>
    <n v="19106"/>
    <n v="906"/>
  </r>
  <r>
    <s v="West Nile"/>
    <s v="Moyo District"/>
    <x v="115"/>
    <n v="71"/>
    <n v="105"/>
    <n v="176"/>
    <n v="23568"/>
    <n v="18465"/>
    <n v="42033"/>
    <n v="19495"/>
    <n v="8401"/>
    <n v="27896"/>
    <n v="13105"/>
    <n v="13009"/>
    <n v="26114"/>
    <n v="12971"/>
    <n v="11226"/>
    <n v="24197"/>
    <n v="71"/>
    <n v="102"/>
    <n v="173"/>
    <n v="21446"/>
    <n v="16607"/>
    <n v="38053"/>
    <n v="17247"/>
    <n v="7515"/>
    <n v="24762"/>
    <n v="12248"/>
    <n v="12048"/>
    <n v="24296"/>
    <n v="11684"/>
    <n v="10098"/>
    <n v="21782"/>
    <n v="71"/>
    <n v="101"/>
    <n v="172"/>
    <n v="23883"/>
    <n v="17989"/>
    <n v="41872"/>
    <n v="18535"/>
    <n v="8095"/>
    <n v="26630"/>
    <n v="12672"/>
    <n v="34800"/>
    <n v="47472"/>
    <n v="12665"/>
    <n v="16969"/>
    <n v="29634"/>
    <n v="276"/>
    <n v="1046"/>
    <n v="1322"/>
    <n v="69210"/>
    <n v="51206"/>
    <n v="120416"/>
    <n v="13176"/>
    <n v="13114"/>
    <n v="26290"/>
    <n v="1322"/>
  </r>
  <r>
    <s v="South Central"/>
    <s v="Mpigi District"/>
    <x v="116"/>
    <n v="24"/>
    <n v="12"/>
    <n v="36"/>
    <n v="7310"/>
    <n v="6616"/>
    <n v="13926"/>
    <n v="11213"/>
    <n v="8719"/>
    <n v="19932"/>
    <n v="3927"/>
    <n v="4000"/>
    <n v="7927"/>
    <n v="3890"/>
    <n v="3543"/>
    <n v="7433"/>
    <n v="19"/>
    <n v="12"/>
    <n v="31"/>
    <n v="6977"/>
    <n v="6416"/>
    <n v="13393"/>
    <n v="10855"/>
    <n v="8064"/>
    <n v="18919"/>
    <n v="3785"/>
    <n v="3847"/>
    <n v="7632"/>
    <n v="3769"/>
    <n v="3461"/>
    <n v="7230"/>
    <n v="18"/>
    <n v="11"/>
    <n v="29"/>
    <n v="6686"/>
    <n v="6145"/>
    <n v="12831"/>
    <n v="10562"/>
    <n v="7835"/>
    <n v="18397"/>
    <n v="3781"/>
    <n v="16448"/>
    <n v="20229"/>
    <n v="3619"/>
    <n v="3320"/>
    <n v="6939"/>
    <n v="160"/>
    <n v="692"/>
    <n v="852"/>
    <n v="26364"/>
    <n v="22890"/>
    <n v="49254"/>
    <n v="3951"/>
    <n v="4012"/>
    <n v="7963"/>
    <n v="852"/>
  </r>
  <r>
    <s v="North Central"/>
    <s v="Mubende District"/>
    <x v="117"/>
    <n v="9"/>
    <n v="10"/>
    <n v="19"/>
    <n v="13589"/>
    <n v="10573"/>
    <n v="24162"/>
    <n v="22380"/>
    <n v="17089"/>
    <n v="39469"/>
    <n v="7140"/>
    <n v="6559"/>
    <n v="13699"/>
    <n v="6827"/>
    <n v="6013"/>
    <n v="12840"/>
    <n v="8"/>
    <n v="10"/>
    <n v="18"/>
    <n v="13189"/>
    <n v="10229"/>
    <n v="23418"/>
    <n v="21654"/>
    <n v="16429"/>
    <n v="38083"/>
    <n v="6861"/>
    <n v="6247"/>
    <n v="13108"/>
    <n v="6584"/>
    <n v="5780"/>
    <n v="12364"/>
    <n v="8"/>
    <n v="20"/>
    <n v="28"/>
    <n v="12952"/>
    <n v="10118"/>
    <n v="23070"/>
    <n v="21248"/>
    <n v="16398"/>
    <n v="37646"/>
    <n v="6878"/>
    <n v="31899"/>
    <n v="38777"/>
    <n v="6666"/>
    <n v="5762"/>
    <n v="12428"/>
    <n v="850"/>
    <n v="1813"/>
    <n v="2663"/>
    <n v="49945"/>
    <n v="40244"/>
    <n v="90189"/>
    <n v="7149"/>
    <n v="6569"/>
    <n v="13718"/>
    <n v="2663"/>
  </r>
  <r>
    <s v="North Central"/>
    <s v="Mukono District"/>
    <x v="118"/>
    <n v="132"/>
    <n v="115"/>
    <n v="247"/>
    <n v="22252"/>
    <n v="18930"/>
    <n v="41182"/>
    <n v="36086"/>
    <n v="21767"/>
    <n v="57853"/>
    <n v="14127"/>
    <n v="13701"/>
    <n v="27828"/>
    <n v="14127"/>
    <n v="12856"/>
    <n v="26983"/>
    <n v="107"/>
    <n v="100"/>
    <n v="207"/>
    <n v="21558"/>
    <n v="18450"/>
    <n v="40008"/>
    <n v="33572"/>
    <n v="20403"/>
    <n v="53975"/>
    <n v="13267"/>
    <n v="12992"/>
    <n v="26259"/>
    <n v="13593"/>
    <n v="12333"/>
    <n v="25926"/>
    <n v="107"/>
    <n v="99"/>
    <n v="206"/>
    <n v="21254"/>
    <n v="18145"/>
    <n v="39399"/>
    <n v="32826"/>
    <n v="19991"/>
    <n v="52817"/>
    <n v="12998"/>
    <n v="48499"/>
    <n v="61497"/>
    <n v="13352"/>
    <n v="12128"/>
    <n v="25480"/>
    <n v="877"/>
    <n v="3222"/>
    <n v="4099"/>
    <n v="86724"/>
    <n v="67369"/>
    <n v="154093"/>
    <n v="14259"/>
    <n v="13816"/>
    <n v="28075"/>
    <n v="4099"/>
  </r>
  <r>
    <s v="Karamoja"/>
    <s v="Nabilatuk District"/>
    <x v="119"/>
    <n v="3"/>
    <n v="8"/>
    <n v="11"/>
    <n v="3578"/>
    <n v="1826"/>
    <n v="5404"/>
    <n v="5296"/>
    <n v="1913"/>
    <n v="7209"/>
    <n v="10475"/>
    <n v="8952"/>
    <n v="19427"/>
    <n v="2681"/>
    <n v="2225"/>
    <n v="4906"/>
    <n v="3"/>
    <n v="8"/>
    <n v="11"/>
    <n v="3574"/>
    <n v="1819"/>
    <n v="5393"/>
    <n v="5294"/>
    <n v="1891"/>
    <n v="7185"/>
    <n v="10475"/>
    <n v="8950"/>
    <n v="19425"/>
    <n v="2680"/>
    <n v="2255"/>
    <n v="4935"/>
    <n v="3"/>
    <n v="8"/>
    <n v="11"/>
    <n v="3574"/>
    <n v="1819"/>
    <n v="5393"/>
    <n v="5294"/>
    <n v="1891"/>
    <n v="7185"/>
    <n v="10474"/>
    <n v="23613"/>
    <n v="34087"/>
    <n v="2681"/>
    <n v="2255"/>
    <n v="4936"/>
    <n v="250"/>
    <n v="750"/>
    <n v="1000"/>
    <n v="22033"/>
    <n v="14924"/>
    <n v="36957"/>
    <n v="10478"/>
    <n v="8960"/>
    <n v="19438"/>
    <n v="1000"/>
  </r>
  <r>
    <s v="Karamoja"/>
    <s v="Nakapiripirit District"/>
    <x v="120"/>
    <n v="71"/>
    <n v="73"/>
    <n v="144"/>
    <n v="5130"/>
    <n v="3503"/>
    <n v="8633"/>
    <n v="9744"/>
    <n v="7677"/>
    <n v="17421"/>
    <n v="12408"/>
    <n v="11731"/>
    <n v="24139"/>
    <n v="3679"/>
    <n v="3139"/>
    <n v="6818"/>
    <n v="12"/>
    <n v="16"/>
    <n v="28"/>
    <n v="4739"/>
    <n v="3347"/>
    <n v="8086"/>
    <n v="7794"/>
    <n v="6762"/>
    <n v="14556"/>
    <n v="11506"/>
    <n v="10910"/>
    <n v="22416"/>
    <n v="3489"/>
    <n v="2981"/>
    <n v="6470"/>
    <n v="13"/>
    <n v="14"/>
    <n v="27"/>
    <n v="4702"/>
    <n v="3337"/>
    <n v="8039"/>
    <n v="7716"/>
    <n v="6769"/>
    <n v="14485"/>
    <n v="11459"/>
    <n v="30940"/>
    <n v="42399"/>
    <n v="3472"/>
    <n v="2981"/>
    <n v="6453"/>
    <n v="267"/>
    <n v="649"/>
    <n v="916"/>
    <n v="31032"/>
    <n v="26123"/>
    <n v="57155"/>
    <n v="12479"/>
    <n v="11804"/>
    <n v="24283"/>
    <n v="916"/>
  </r>
  <r>
    <s v="North Central"/>
    <s v="Nakaseke District"/>
    <x v="121"/>
    <n v="9"/>
    <n v="5"/>
    <n v="14"/>
    <n v="9863"/>
    <n v="8532"/>
    <n v="18395"/>
    <n v="14823"/>
    <n v="12555"/>
    <n v="27378"/>
    <n v="5729"/>
    <n v="5760"/>
    <n v="11489"/>
    <n v="5583"/>
    <n v="5268"/>
    <n v="10851"/>
    <n v="5"/>
    <n v="2"/>
    <n v="7"/>
    <n v="9103"/>
    <n v="7859"/>
    <n v="16962"/>
    <n v="12960"/>
    <n v="10640"/>
    <n v="23600"/>
    <n v="5158"/>
    <n v="5048"/>
    <n v="10206"/>
    <n v="5225"/>
    <n v="4889"/>
    <n v="10114"/>
    <n v="5"/>
    <n v="2"/>
    <n v="7"/>
    <n v="8866"/>
    <n v="7701"/>
    <n v="16567"/>
    <n v="12871"/>
    <n v="10747"/>
    <n v="23618"/>
    <n v="5005"/>
    <n v="22383"/>
    <n v="27388"/>
    <n v="5068"/>
    <n v="4858"/>
    <n v="9926"/>
    <n v="245"/>
    <n v="871"/>
    <n v="1116"/>
    <n v="36007"/>
    <n v="32120"/>
    <n v="68127"/>
    <n v="5738"/>
    <n v="5765"/>
    <n v="11503"/>
    <n v="1116"/>
  </r>
  <r>
    <s v="North Central"/>
    <s v="Nakasongola District"/>
    <x v="122"/>
    <n v="46"/>
    <n v="30"/>
    <n v="76"/>
    <n v="17194"/>
    <n v="13573"/>
    <n v="30767"/>
    <n v="17477"/>
    <n v="11438"/>
    <n v="28915"/>
    <n v="12646"/>
    <n v="12331"/>
    <n v="24977"/>
    <n v="11134"/>
    <n v="9875"/>
    <n v="21009"/>
    <n v="49"/>
    <n v="35"/>
    <n v="84"/>
    <n v="16594"/>
    <n v="13075"/>
    <n v="29669"/>
    <n v="16697"/>
    <n v="10973"/>
    <n v="27670"/>
    <n v="12212"/>
    <n v="11914"/>
    <n v="24126"/>
    <n v="10946"/>
    <n v="9807"/>
    <n v="20753"/>
    <n v="50"/>
    <n v="35"/>
    <n v="85"/>
    <n v="16443"/>
    <n v="13023"/>
    <n v="29466"/>
    <n v="16884"/>
    <n v="11010"/>
    <n v="27894"/>
    <n v="12168"/>
    <n v="36846"/>
    <n v="49014"/>
    <n v="10877"/>
    <n v="9709"/>
    <n v="20586"/>
    <n v="559"/>
    <n v="1721"/>
    <n v="2280"/>
    <n v="58497"/>
    <n v="47247"/>
    <n v="105744"/>
    <n v="12692"/>
    <n v="12361"/>
    <n v="25053"/>
    <n v="2280"/>
  </r>
  <r>
    <s v="Busoga"/>
    <s v="Namayingo District"/>
    <x v="123"/>
    <n v="49"/>
    <n v="43"/>
    <n v="92"/>
    <n v="20650"/>
    <n v="12778"/>
    <n v="33428"/>
    <n v="33357"/>
    <n v="16806"/>
    <n v="50163"/>
    <n v="25199"/>
    <n v="22239"/>
    <n v="47438"/>
    <n v="14430"/>
    <n v="11623"/>
    <n v="26053"/>
    <n v="49"/>
    <n v="43"/>
    <n v="92"/>
    <n v="20308"/>
    <n v="12520"/>
    <n v="32828"/>
    <n v="33037"/>
    <n v="16706"/>
    <n v="49743"/>
    <n v="24915"/>
    <n v="22061"/>
    <n v="46976"/>
    <n v="14280"/>
    <n v="11446"/>
    <n v="25726"/>
    <n v="48"/>
    <n v="41"/>
    <n v="89"/>
    <n v="19661"/>
    <n v="12157"/>
    <n v="31818"/>
    <n v="32897"/>
    <n v="16223"/>
    <n v="49120"/>
    <n v="24557"/>
    <n v="68804"/>
    <n v="93361"/>
    <n v="13771"/>
    <n v="11199"/>
    <n v="24970"/>
    <n v="1934"/>
    <n v="3639"/>
    <n v="5573"/>
    <n v="93685"/>
    <n v="63489"/>
    <n v="157174"/>
    <n v="25248"/>
    <n v="22282"/>
    <n v="47530"/>
    <n v="5573"/>
  </r>
  <r>
    <s v="Bugisu"/>
    <s v="Namisindwa District"/>
    <x v="124"/>
    <n v="1"/>
    <n v="1"/>
    <n v="2"/>
    <n v="6906"/>
    <n v="4855"/>
    <n v="11761"/>
    <n v="11200"/>
    <n v="5959"/>
    <n v="17159"/>
    <n v="5863"/>
    <n v="5133"/>
    <n v="10996"/>
    <n v="3993"/>
    <n v="3265"/>
    <n v="7258"/>
    <n v="1"/>
    <n v="1"/>
    <n v="2"/>
    <n v="6653"/>
    <n v="4704"/>
    <n v="11357"/>
    <n v="10491"/>
    <n v="5627"/>
    <n v="16118"/>
    <n v="5529"/>
    <n v="4868"/>
    <n v="10397"/>
    <n v="3846"/>
    <n v="3205"/>
    <n v="7051"/>
    <n v="1"/>
    <n v="1"/>
    <n v="2"/>
    <n v="6540"/>
    <n v="4543"/>
    <n v="11083"/>
    <n v="10302"/>
    <n v="5538"/>
    <n v="15840"/>
    <n v="5446"/>
    <n v="16944"/>
    <n v="22390"/>
    <n v="3764"/>
    <n v="3098"/>
    <n v="6862"/>
    <n v="1023"/>
    <n v="1449"/>
    <n v="2472"/>
    <n v="27963"/>
    <n v="19213"/>
    <n v="47176"/>
    <n v="5864"/>
    <n v="5134"/>
    <n v="10998"/>
    <n v="2472"/>
  </r>
  <r>
    <s v="Busoga"/>
    <s v="Namutumba District"/>
    <x v="125"/>
    <n v="20"/>
    <n v="22"/>
    <n v="42"/>
    <n v="19737"/>
    <n v="11934"/>
    <n v="31671"/>
    <n v="32383"/>
    <n v="14373"/>
    <n v="46756"/>
    <n v="23783"/>
    <n v="20955"/>
    <n v="44738"/>
    <n v="16444"/>
    <n v="13273"/>
    <n v="29717"/>
    <n v="20"/>
    <n v="22"/>
    <n v="42"/>
    <n v="19509"/>
    <n v="11864"/>
    <n v="31373"/>
    <n v="31925"/>
    <n v="14260"/>
    <n v="46185"/>
    <n v="23479"/>
    <n v="20722"/>
    <n v="44201"/>
    <n v="16299"/>
    <n v="13167"/>
    <n v="29466"/>
    <n v="20"/>
    <n v="20"/>
    <n v="40"/>
    <n v="18700"/>
    <n v="11373"/>
    <n v="30073"/>
    <n v="30018"/>
    <n v="13715"/>
    <n v="43733"/>
    <n v="22713"/>
    <n v="61751"/>
    <n v="84464"/>
    <n v="15674"/>
    <n v="14094"/>
    <n v="29768"/>
    <n v="982"/>
    <n v="2802"/>
    <n v="3784"/>
    <n v="92367"/>
    <n v="60557"/>
    <n v="152924"/>
    <n v="23803"/>
    <n v="20977"/>
    <n v="44780"/>
    <n v="3784"/>
  </r>
  <r>
    <s v="Karamoja"/>
    <s v="Napak District"/>
    <x v="126"/>
    <n v="19"/>
    <n v="11"/>
    <n v="30"/>
    <n v="7280"/>
    <n v="4750"/>
    <n v="12030"/>
    <n v="11809"/>
    <n v="4376"/>
    <n v="16185"/>
    <n v="14840"/>
    <n v="12874"/>
    <n v="27714"/>
    <n v="6230"/>
    <n v="4903"/>
    <n v="11133"/>
    <n v="19"/>
    <n v="11"/>
    <n v="30"/>
    <n v="7139"/>
    <n v="4672"/>
    <n v="11811"/>
    <n v="11359"/>
    <n v="4249"/>
    <n v="15608"/>
    <n v="14621"/>
    <n v="12701"/>
    <n v="27322"/>
    <n v="6176"/>
    <n v="4835"/>
    <n v="11011"/>
    <n v="19"/>
    <n v="11"/>
    <n v="30"/>
    <n v="7064"/>
    <n v="4631"/>
    <n v="11695"/>
    <n v="11303"/>
    <n v="4233"/>
    <n v="15536"/>
    <n v="14530"/>
    <n v="34444"/>
    <n v="48974"/>
    <n v="6131"/>
    <n v="4797"/>
    <n v="10928"/>
    <n v="650"/>
    <n v="1103"/>
    <n v="1753"/>
    <n v="40178"/>
    <n v="26914"/>
    <n v="67092"/>
    <n v="14859"/>
    <n v="12885"/>
    <n v="27744"/>
    <n v="1753"/>
  </r>
  <r>
    <s v="West Nile"/>
    <s v="Nebbi District"/>
    <x v="127"/>
    <n v="24"/>
    <n v="16"/>
    <n v="40"/>
    <n v="29598"/>
    <n v="16804"/>
    <n v="46402"/>
    <n v="37878"/>
    <n v="15297"/>
    <n v="53175"/>
    <n v="23007"/>
    <n v="22433"/>
    <n v="45440"/>
    <n v="15168"/>
    <n v="12719"/>
    <n v="27887"/>
    <n v="24"/>
    <n v="16"/>
    <n v="40"/>
    <n v="29408"/>
    <n v="16727"/>
    <n v="46135"/>
    <n v="37592"/>
    <n v="15236"/>
    <n v="52828"/>
    <n v="22877"/>
    <n v="22377"/>
    <n v="45254"/>
    <n v="15102"/>
    <n v="13196"/>
    <n v="28298"/>
    <n v="24"/>
    <n v="16"/>
    <n v="40"/>
    <n v="29110"/>
    <n v="16505"/>
    <n v="45615"/>
    <n v="36817"/>
    <n v="14641"/>
    <n v="51458"/>
    <n v="22616"/>
    <n v="62200"/>
    <n v="84816"/>
    <n v="14947"/>
    <n v="12181"/>
    <n v="27128"/>
    <n v="1341"/>
    <n v="2392"/>
    <n v="3733"/>
    <n v="105675"/>
    <n v="67269"/>
    <n v="172944"/>
    <n v="23031"/>
    <n v="22449"/>
    <n v="45480"/>
    <n v="3733"/>
  </r>
  <r>
    <s v="Teso"/>
    <s v="Ngora District"/>
    <x v="128"/>
    <n v="8"/>
    <n v="3"/>
    <n v="11"/>
    <n v="15994"/>
    <n v="9847"/>
    <n v="25841"/>
    <n v="23139"/>
    <n v="10554"/>
    <n v="33693"/>
    <n v="7859"/>
    <n v="6664"/>
    <n v="14523"/>
    <n v="8267"/>
    <n v="6194"/>
    <n v="14461"/>
    <n v="8"/>
    <n v="3"/>
    <n v="11"/>
    <n v="15878"/>
    <n v="9797"/>
    <n v="25675"/>
    <n v="23084"/>
    <n v="10490"/>
    <n v="33574"/>
    <n v="7859"/>
    <n v="6575"/>
    <n v="14434"/>
    <n v="8267"/>
    <n v="6194"/>
    <n v="14461"/>
    <n v="8"/>
    <n v="3"/>
    <n v="11"/>
    <n v="15764"/>
    <n v="9689"/>
    <n v="25453"/>
    <n v="22633"/>
    <n v="10258"/>
    <n v="32891"/>
    <n v="7642"/>
    <n v="26939"/>
    <n v="34581"/>
    <n v="8192"/>
    <n v="6140"/>
    <n v="14332"/>
    <n v="1366"/>
    <n v="2835"/>
    <n v="4201"/>
    <n v="55267"/>
    <n v="33262"/>
    <n v="88529"/>
    <n v="7867"/>
    <n v="6667"/>
    <n v="14534"/>
    <n v="4201"/>
  </r>
  <r>
    <s v="North Central"/>
    <m/>
    <x v="129"/>
    <n v="741"/>
    <n v="469"/>
    <n v="1210"/>
    <n v="186148"/>
    <n v="152005"/>
    <n v="338153"/>
    <n v="261866"/>
    <n v="169995"/>
    <n v="431861"/>
    <n v="125049"/>
    <n v="119096"/>
    <n v="244145"/>
    <n v="114061"/>
    <n v="101651"/>
    <n v="215712"/>
    <n v="641"/>
    <n v="429"/>
    <n v="1070"/>
    <n v="177383"/>
    <n v="143955"/>
    <n v="321338"/>
    <n v="244529"/>
    <n v="159298"/>
    <n v="403827"/>
    <n v="118679"/>
    <n v="112928"/>
    <n v="231607"/>
    <n v="108946"/>
    <n v="97297"/>
    <n v="206243"/>
    <n v="640"/>
    <n v="493"/>
    <n v="1133"/>
    <n v="177362"/>
    <n v="148087"/>
    <n v="325449"/>
    <n v="246532"/>
    <n v="160068"/>
    <n v="406600"/>
    <n v="118163"/>
    <n v="416693"/>
    <n v="534856"/>
    <n v="108865"/>
    <n v="97964"/>
    <n v="206829"/>
    <n v="10801"/>
    <n v="23067"/>
    <n v="33868"/>
    <n v="687865"/>
    <n v="543216"/>
    <n v="1231081"/>
    <n v="125790"/>
    <n v="119565"/>
    <n v="245355"/>
    <n v="33868"/>
  </r>
  <r>
    <s v="Tooro"/>
    <s v="Ntoroko District"/>
    <x v="130"/>
    <n v="1"/>
    <n v="4"/>
    <n v="5"/>
    <n v="2750"/>
    <n v="2094"/>
    <n v="4844"/>
    <n v="3486"/>
    <n v="1888"/>
    <n v="5374"/>
    <n v="1985"/>
    <n v="1790"/>
    <n v="3775"/>
    <n v="1750"/>
    <n v="1536"/>
    <n v="3286"/>
    <n v="1"/>
    <n v="4"/>
    <n v="5"/>
    <n v="2736"/>
    <n v="2075"/>
    <n v="4811"/>
    <n v="3468"/>
    <n v="1872"/>
    <n v="5340"/>
    <n v="1966"/>
    <n v="1778"/>
    <n v="3744"/>
    <n v="1739"/>
    <n v="1532"/>
    <n v="3271"/>
    <n v="1"/>
    <n v="4"/>
    <n v="5"/>
    <n v="2580"/>
    <n v="1967"/>
    <n v="4547"/>
    <n v="3353"/>
    <n v="1811"/>
    <n v="5164"/>
    <n v="1902"/>
    <n v="5815"/>
    <n v="7717"/>
    <n v="1671"/>
    <n v="1456"/>
    <n v="3127"/>
    <n v="54"/>
    <n v="139"/>
    <n v="193"/>
    <n v="9972"/>
    <n v="7312"/>
    <n v="17284"/>
    <n v="1986"/>
    <n v="1794"/>
    <n v="3780"/>
    <n v="193"/>
  </r>
  <r>
    <s v="Ankole"/>
    <s v="Ntungamo District"/>
    <x v="131"/>
    <n v="24"/>
    <n v="14"/>
    <n v="38"/>
    <n v="13738"/>
    <n v="12422"/>
    <n v="26160"/>
    <n v="18986"/>
    <n v="12006"/>
    <n v="30992"/>
    <n v="5245"/>
    <n v="4737"/>
    <n v="9982"/>
    <n v="6134"/>
    <n v="5448"/>
    <n v="11582"/>
    <n v="22"/>
    <n v="13"/>
    <n v="35"/>
    <n v="12875"/>
    <n v="11831"/>
    <n v="24706"/>
    <n v="17161"/>
    <n v="11235"/>
    <n v="28396"/>
    <n v="4707"/>
    <n v="4292"/>
    <n v="8999"/>
    <n v="5721"/>
    <n v="5124"/>
    <n v="10845"/>
    <n v="22"/>
    <n v="13"/>
    <n v="35"/>
    <n v="12591"/>
    <n v="11548"/>
    <n v="24139"/>
    <n v="16851"/>
    <n v="11022"/>
    <n v="27873"/>
    <n v="4616"/>
    <n v="21960"/>
    <n v="26576"/>
    <n v="5611"/>
    <n v="5031"/>
    <n v="10642"/>
    <n v="168"/>
    <n v="568"/>
    <n v="736"/>
    <n v="44127"/>
    <n v="34627"/>
    <n v="78754"/>
    <n v="5269"/>
    <n v="4751"/>
    <n v="10020"/>
    <n v="736"/>
  </r>
  <r>
    <s v="Acholi"/>
    <s v="Nwoya District"/>
    <x v="132"/>
    <n v="43"/>
    <n v="29"/>
    <n v="72"/>
    <n v="21329"/>
    <n v="11642"/>
    <n v="32971"/>
    <n v="28992"/>
    <n v="10347"/>
    <n v="39339"/>
    <n v="17593"/>
    <n v="17039"/>
    <n v="34632"/>
    <n v="12177"/>
    <n v="9586"/>
    <n v="21763"/>
    <n v="35"/>
    <n v="22"/>
    <n v="57"/>
    <n v="20861"/>
    <n v="11426"/>
    <n v="32287"/>
    <n v="27801"/>
    <n v="9992"/>
    <n v="37793"/>
    <n v="17128"/>
    <n v="16441"/>
    <n v="33569"/>
    <n v="11928"/>
    <n v="9401"/>
    <n v="21329"/>
    <n v="35"/>
    <n v="22"/>
    <n v="57"/>
    <n v="20653"/>
    <n v="11275"/>
    <n v="31928"/>
    <n v="27536"/>
    <n v="9713"/>
    <n v="37249"/>
    <n v="16964"/>
    <n v="44904"/>
    <n v="61868"/>
    <n v="11779"/>
    <n v="9227"/>
    <n v="21006"/>
    <n v="961"/>
    <n v="2263"/>
    <n v="3224"/>
    <n v="80134"/>
    <n v="48643"/>
    <n v="128777"/>
    <n v="17636"/>
    <n v="17068"/>
    <n v="34704"/>
    <n v="3224"/>
  </r>
  <r>
    <s v="West Nile"/>
    <s v="Obongi District"/>
    <x v="133"/>
    <n v="182"/>
    <n v="139"/>
    <n v="321"/>
    <n v="27732"/>
    <n v="18316"/>
    <n v="46048"/>
    <n v="18564"/>
    <n v="6591"/>
    <n v="25155"/>
    <n v="14871"/>
    <n v="14695"/>
    <n v="29566"/>
    <n v="12295"/>
    <n v="10271"/>
    <n v="22566"/>
    <n v="183"/>
    <n v="142"/>
    <n v="325"/>
    <n v="26061"/>
    <n v="16885"/>
    <n v="42946"/>
    <n v="16263"/>
    <n v="5879"/>
    <n v="22142"/>
    <n v="13842"/>
    <n v="13739"/>
    <n v="27581"/>
    <n v="11596"/>
    <n v="9691"/>
    <n v="21287"/>
    <n v="183"/>
    <n v="139"/>
    <n v="322"/>
    <n v="25711"/>
    <n v="17066"/>
    <n v="42777"/>
    <n v="17272"/>
    <n v="5959"/>
    <n v="23231"/>
    <n v="14115"/>
    <n v="35245"/>
    <n v="49360"/>
    <n v="11418"/>
    <n v="9898"/>
    <n v="21316"/>
    <n v="3581"/>
    <n v="920"/>
    <n v="4501"/>
    <n v="73644"/>
    <n v="50012"/>
    <n v="123656"/>
    <n v="15053"/>
    <n v="14834"/>
    <n v="29887"/>
    <n v="4501"/>
  </r>
  <r>
    <s v="Acholi"/>
    <s v="Omoro District"/>
    <x v="134"/>
    <n v="32"/>
    <n v="31"/>
    <n v="63"/>
    <n v="32008"/>
    <n v="16227"/>
    <n v="48235"/>
    <n v="32259"/>
    <n v="8887"/>
    <n v="41146"/>
    <n v="22107"/>
    <n v="18820"/>
    <n v="40927"/>
    <n v="15104"/>
    <n v="12161"/>
    <n v="27265"/>
    <n v="32"/>
    <n v="30"/>
    <n v="62"/>
    <n v="31745"/>
    <n v="16099"/>
    <n v="47844"/>
    <n v="31830"/>
    <n v="8806"/>
    <n v="40636"/>
    <n v="21877"/>
    <n v="18646"/>
    <n v="40523"/>
    <n v="14976"/>
    <n v="12011"/>
    <n v="26987"/>
    <n v="32"/>
    <n v="30"/>
    <n v="62"/>
    <n v="33513"/>
    <n v="16034"/>
    <n v="49547"/>
    <n v="31714"/>
    <n v="8732"/>
    <n v="40446"/>
    <n v="21791"/>
    <n v="53384"/>
    <n v="75175"/>
    <n v="14968"/>
    <n v="12083"/>
    <n v="27051"/>
    <n v="1446"/>
    <n v="2492"/>
    <n v="3938"/>
    <n v="101510"/>
    <n v="56126"/>
    <n v="157636"/>
    <n v="22139"/>
    <n v="18851"/>
    <n v="40990"/>
    <n v="3938"/>
  </r>
  <r>
    <s v="Lango"/>
    <s v="Otuke District"/>
    <x v="135"/>
    <n v="6"/>
    <n v="10"/>
    <n v="16"/>
    <n v="20932"/>
    <n v="10705"/>
    <n v="31637"/>
    <n v="24097"/>
    <n v="6498"/>
    <n v="30595"/>
    <n v="12865"/>
    <n v="11644"/>
    <n v="24509"/>
    <n v="11241"/>
    <n v="8075"/>
    <n v="19316"/>
    <n v="6"/>
    <n v="9"/>
    <n v="15"/>
    <n v="20868"/>
    <n v="10683"/>
    <n v="31551"/>
    <n v="23937"/>
    <n v="6456"/>
    <n v="30393"/>
    <n v="12809"/>
    <n v="11598"/>
    <n v="24407"/>
    <n v="11218"/>
    <n v="8062"/>
    <n v="19280"/>
    <n v="6"/>
    <n v="9"/>
    <n v="15"/>
    <n v="20675"/>
    <n v="10557"/>
    <n v="31232"/>
    <n v="23674"/>
    <n v="6360"/>
    <n v="30034"/>
    <n v="12689"/>
    <n v="32782"/>
    <n v="45471"/>
    <n v="11100"/>
    <n v="7903"/>
    <n v="19003"/>
    <n v="546"/>
    <n v="1385"/>
    <n v="1931"/>
    <n v="69141"/>
    <n v="36932"/>
    <n v="106073"/>
    <n v="12871"/>
    <n v="11654"/>
    <n v="24525"/>
    <n v="1931"/>
  </r>
  <r>
    <s v="Lango"/>
    <s v="Oyam District"/>
    <x v="136"/>
    <n v="374"/>
    <n v="365"/>
    <n v="739"/>
    <n v="41437"/>
    <n v="19199"/>
    <n v="60636"/>
    <n v="52122"/>
    <n v="18393"/>
    <n v="70515"/>
    <n v="24524"/>
    <n v="22875"/>
    <n v="47399"/>
    <n v="17057"/>
    <n v="12821"/>
    <n v="29878"/>
    <n v="374"/>
    <n v="365"/>
    <n v="739"/>
    <n v="41210"/>
    <n v="19113"/>
    <n v="60323"/>
    <n v="51625"/>
    <n v="18301"/>
    <n v="69926"/>
    <n v="24426"/>
    <n v="22774"/>
    <n v="47200"/>
    <n v="16988"/>
    <n v="12780"/>
    <n v="29768"/>
    <n v="384"/>
    <n v="364"/>
    <n v="748"/>
    <n v="40123"/>
    <n v="18598"/>
    <n v="58721"/>
    <n v="50412"/>
    <n v="17931"/>
    <n v="68343"/>
    <n v="23926"/>
    <n v="67889"/>
    <n v="91815"/>
    <n v="16608"/>
    <n v="12472"/>
    <n v="29080"/>
    <n v="4905"/>
    <n v="8306"/>
    <n v="13211"/>
    <n v="135514"/>
    <n v="73653"/>
    <n v="209167"/>
    <n v="24898"/>
    <n v="23240"/>
    <n v="48138"/>
    <n v="13211"/>
  </r>
  <r>
    <s v="Acholi"/>
    <s v="Pader District"/>
    <x v="137"/>
    <n v="31"/>
    <n v="30"/>
    <n v="61"/>
    <n v="54219"/>
    <n v="31078"/>
    <n v="85297"/>
    <n v="50196"/>
    <n v="15587"/>
    <n v="65783"/>
    <n v="28280"/>
    <n v="25783"/>
    <n v="54063"/>
    <n v="24720"/>
    <n v="19438"/>
    <n v="44158"/>
    <n v="28"/>
    <n v="28"/>
    <n v="56"/>
    <n v="53326"/>
    <n v="30584"/>
    <n v="83910"/>
    <n v="48916"/>
    <n v="15133"/>
    <n v="64049"/>
    <n v="27836"/>
    <n v="25384"/>
    <n v="53220"/>
    <n v="24232"/>
    <n v="19099"/>
    <n v="43331"/>
    <n v="27"/>
    <n v="28"/>
    <n v="55"/>
    <n v="52188"/>
    <n v="30135"/>
    <n v="82323"/>
    <n v="48203"/>
    <n v="14753"/>
    <n v="62956"/>
    <n v="27207"/>
    <n v="71556"/>
    <n v="98763"/>
    <n v="23847"/>
    <n v="18779"/>
    <n v="42626"/>
    <n v="1536"/>
    <n v="3534"/>
    <n v="5070"/>
    <n v="157446"/>
    <n v="91916"/>
    <n v="249362"/>
    <n v="28311"/>
    <n v="25813"/>
    <n v="54124"/>
    <n v="5070"/>
  </r>
  <r>
    <s v="West Nile"/>
    <s v="Pakwach District"/>
    <x v="138"/>
    <n v="21"/>
    <n v="25"/>
    <n v="46"/>
    <n v="22574"/>
    <n v="11574"/>
    <n v="34148"/>
    <n v="20090"/>
    <n v="9304"/>
    <n v="29394"/>
    <n v="15899"/>
    <n v="15085"/>
    <n v="30984"/>
    <n v="11529"/>
    <n v="9343"/>
    <n v="20872"/>
    <n v="21"/>
    <n v="25"/>
    <n v="46"/>
    <n v="22302"/>
    <n v="11469"/>
    <n v="33771"/>
    <n v="19857"/>
    <n v="9211"/>
    <n v="29068"/>
    <n v="15771"/>
    <n v="14968"/>
    <n v="30739"/>
    <n v="11387"/>
    <n v="9264"/>
    <n v="20651"/>
    <n v="21"/>
    <n v="25"/>
    <n v="46"/>
    <n v="22302"/>
    <n v="11447"/>
    <n v="33749"/>
    <n v="19784"/>
    <n v="9192"/>
    <n v="28976"/>
    <n v="15618"/>
    <n v="42102"/>
    <n v="57720"/>
    <n v="11547"/>
    <n v="9243"/>
    <n v="20790"/>
    <n v="1282"/>
    <n v="2198"/>
    <n v="3480"/>
    <n v="70113"/>
    <n v="45331"/>
    <n v="115444"/>
    <n v="15920"/>
    <n v="15110"/>
    <n v="31030"/>
    <n v="3480"/>
  </r>
  <r>
    <s v="Bukedi"/>
    <s v="Pallisa District"/>
    <x v="139"/>
    <n v="237"/>
    <n v="202"/>
    <n v="439"/>
    <n v="28905"/>
    <n v="15169"/>
    <n v="44074"/>
    <n v="34213"/>
    <n v="10579"/>
    <n v="44792"/>
    <n v="22289"/>
    <n v="19831"/>
    <n v="42120"/>
    <n v="18243"/>
    <n v="14065"/>
    <n v="32308"/>
    <n v="237"/>
    <n v="201"/>
    <n v="438"/>
    <n v="28819"/>
    <n v="15127"/>
    <n v="43946"/>
    <n v="34135"/>
    <n v="10436"/>
    <n v="44571"/>
    <n v="22275"/>
    <n v="19718"/>
    <n v="41993"/>
    <n v="18179"/>
    <n v="14057"/>
    <n v="32236"/>
    <n v="236"/>
    <n v="200"/>
    <n v="436"/>
    <n v="28469"/>
    <n v="14862"/>
    <n v="43331"/>
    <n v="33744"/>
    <n v="10368"/>
    <n v="44112"/>
    <n v="22046"/>
    <n v="56938"/>
    <n v="78984"/>
    <n v="17914"/>
    <n v="13897"/>
    <n v="31811"/>
    <n v="1805"/>
    <n v="3745"/>
    <n v="5550"/>
    <n v="103887"/>
    <n v="59846"/>
    <n v="163733"/>
    <n v="22526"/>
    <n v="20033"/>
    <n v="42559"/>
    <n v="5550"/>
  </r>
  <r>
    <s v="South Central"/>
    <s v="Rakai District"/>
    <x v="140"/>
    <n v="27"/>
    <n v="28"/>
    <n v="55"/>
    <n v="34506"/>
    <n v="27284"/>
    <n v="61790"/>
    <n v="32591"/>
    <n v="18299"/>
    <n v="50890"/>
    <n v="13910"/>
    <n v="12982"/>
    <n v="26892"/>
    <n v="17961"/>
    <n v="15490"/>
    <n v="33451"/>
    <n v="27"/>
    <n v="28"/>
    <n v="55"/>
    <n v="34304"/>
    <n v="27403"/>
    <n v="61707"/>
    <n v="32266"/>
    <n v="18073"/>
    <n v="50339"/>
    <n v="13867"/>
    <n v="12990"/>
    <n v="26857"/>
    <n v="17915"/>
    <n v="15469"/>
    <n v="33384"/>
    <n v="27"/>
    <n v="28"/>
    <n v="55"/>
    <n v="33981"/>
    <n v="26854"/>
    <n v="60835"/>
    <n v="31915"/>
    <n v="17936"/>
    <n v="49851"/>
    <n v="13743"/>
    <n v="48294"/>
    <n v="62037"/>
    <n v="17739"/>
    <n v="15302"/>
    <n v="33041"/>
    <n v="399"/>
    <n v="1230"/>
    <n v="1629"/>
    <n v="98995"/>
    <n v="74083"/>
    <n v="173078"/>
    <n v="13937"/>
    <n v="13010"/>
    <n v="26947"/>
    <n v="1629"/>
  </r>
  <r>
    <s v="Kigezi"/>
    <s v="Rubanda District"/>
    <x v="141"/>
    <n v="0"/>
    <n v="0"/>
    <n v="0"/>
    <n v="278"/>
    <n v="487"/>
    <n v="765"/>
    <n v="915"/>
    <n v="1956"/>
    <n v="2871"/>
    <n v="150"/>
    <n v="151"/>
    <n v="301"/>
    <n v="99"/>
    <n v="107"/>
    <n v="206"/>
    <n v="0"/>
    <n v="0"/>
    <n v="0"/>
    <n v="263"/>
    <n v="477"/>
    <n v="740"/>
    <n v="865"/>
    <n v="1932"/>
    <n v="2797"/>
    <n v="147"/>
    <n v="143"/>
    <n v="290"/>
    <n v="94"/>
    <n v="105"/>
    <n v="199"/>
    <n v="0"/>
    <n v="0"/>
    <n v="0"/>
    <n v="248"/>
    <n v="468"/>
    <n v="716"/>
    <n v="844"/>
    <n v="1890"/>
    <n v="2734"/>
    <n v="139"/>
    <n v="2407"/>
    <n v="2546"/>
    <n v="91"/>
    <n v="98"/>
    <n v="189"/>
    <n v="9"/>
    <n v="35"/>
    <n v="44"/>
    <n v="1442"/>
    <n v="2701"/>
    <n v="4143"/>
    <n v="150"/>
    <n v="151"/>
    <n v="301"/>
    <n v="44"/>
  </r>
  <r>
    <s v="Ankole"/>
    <s v="Rubirizi District"/>
    <x v="142"/>
    <n v="7"/>
    <n v="3"/>
    <n v="10"/>
    <n v="6203"/>
    <n v="5460"/>
    <n v="11663"/>
    <n v="8744"/>
    <n v="5201"/>
    <n v="13945"/>
    <n v="2516"/>
    <n v="2391"/>
    <n v="4907"/>
    <n v="2989"/>
    <n v="2718"/>
    <n v="5707"/>
    <n v="6"/>
    <n v="3"/>
    <n v="9"/>
    <n v="6230"/>
    <n v="5487"/>
    <n v="11717"/>
    <n v="8669"/>
    <n v="5169"/>
    <n v="13838"/>
    <n v="2521"/>
    <n v="2387"/>
    <n v="4908"/>
    <n v="2994"/>
    <n v="2730"/>
    <n v="5724"/>
    <n v="6"/>
    <n v="3"/>
    <n v="9"/>
    <n v="6225"/>
    <n v="5486"/>
    <n v="11711"/>
    <n v="8663"/>
    <n v="5159"/>
    <n v="13822"/>
    <n v="2519"/>
    <n v="10822"/>
    <n v="13341"/>
    <n v="2992"/>
    <n v="2730"/>
    <n v="5722"/>
    <n v="45"/>
    <n v="141"/>
    <n v="186"/>
    <n v="20459"/>
    <n v="15773"/>
    <n v="36232"/>
    <n v="2523"/>
    <n v="2394"/>
    <n v="4917"/>
    <n v="186"/>
  </r>
  <r>
    <s v="Kigezi"/>
    <s v="Rukiga District"/>
    <x v="143"/>
    <n v="1"/>
    <n v="0"/>
    <n v="1"/>
    <n v="1432"/>
    <n v="1296"/>
    <n v="2728"/>
    <n v="1888"/>
    <n v="1438"/>
    <n v="3326"/>
    <n v="653"/>
    <n v="586"/>
    <n v="1239"/>
    <n v="693"/>
    <n v="662"/>
    <n v="1355"/>
    <n v="1"/>
    <n v="0"/>
    <n v="1"/>
    <n v="1410"/>
    <n v="1283"/>
    <n v="2693"/>
    <n v="1840"/>
    <n v="1398"/>
    <n v="3238"/>
    <n v="647"/>
    <n v="576"/>
    <n v="1223"/>
    <n v="678"/>
    <n v="653"/>
    <n v="1331"/>
    <n v="1"/>
    <n v="0"/>
    <n v="1"/>
    <n v="1278"/>
    <n v="1165"/>
    <n v="2443"/>
    <n v="1675"/>
    <n v="1276"/>
    <n v="2951"/>
    <n v="594"/>
    <n v="2622"/>
    <n v="3216"/>
    <n v="615"/>
    <n v="599"/>
    <n v="1214"/>
    <n v="10"/>
    <n v="50"/>
    <n v="60"/>
    <n v="4667"/>
    <n v="3982"/>
    <n v="8649"/>
    <n v="654"/>
    <n v="586"/>
    <n v="1240"/>
    <n v="60"/>
  </r>
  <r>
    <s v="Kigezi"/>
    <s v="Rukungiri District"/>
    <x v="144"/>
    <n v="20"/>
    <n v="4"/>
    <n v="24"/>
    <n v="9766"/>
    <n v="8704"/>
    <n v="18470"/>
    <n v="13313"/>
    <n v="9567"/>
    <n v="22880"/>
    <n v="4370"/>
    <n v="4042"/>
    <n v="8412"/>
    <n v="4452"/>
    <n v="4191"/>
    <n v="8643"/>
    <n v="10"/>
    <n v="3"/>
    <n v="13"/>
    <n v="9625"/>
    <n v="8559"/>
    <n v="18184"/>
    <n v="12950"/>
    <n v="9301"/>
    <n v="22251"/>
    <n v="4202"/>
    <n v="3906"/>
    <n v="8108"/>
    <n v="4331"/>
    <n v="4067"/>
    <n v="8398"/>
    <n v="10"/>
    <n v="3"/>
    <n v="13"/>
    <n v="8914"/>
    <n v="8285"/>
    <n v="17199"/>
    <n v="12244"/>
    <n v="8870"/>
    <n v="21114"/>
    <n v="3948"/>
    <n v="18103"/>
    <n v="22051"/>
    <n v="4079"/>
    <n v="3822"/>
    <n v="7901"/>
    <n v="107"/>
    <n v="498"/>
    <n v="605"/>
    <n v="31921"/>
    <n v="26508"/>
    <n v="58429"/>
    <n v="4390"/>
    <n v="4046"/>
    <n v="8436"/>
    <n v="605"/>
  </r>
  <r>
    <s v="Ankole"/>
    <s v="Rwampara District"/>
    <x v="145"/>
    <n v="0"/>
    <n v="0"/>
    <n v="0"/>
    <n v="736"/>
    <n v="776"/>
    <n v="1512"/>
    <n v="1851"/>
    <n v="1242"/>
    <n v="3093"/>
    <n v="310"/>
    <n v="281"/>
    <n v="591"/>
    <n v="333"/>
    <n v="266"/>
    <n v="599"/>
    <n v="0"/>
    <n v="0"/>
    <n v="0"/>
    <n v="689"/>
    <n v="748"/>
    <n v="1437"/>
    <n v="1752"/>
    <n v="1187"/>
    <n v="2939"/>
    <n v="294"/>
    <n v="273"/>
    <n v="567"/>
    <n v="309"/>
    <n v="254"/>
    <n v="563"/>
    <n v="0"/>
    <n v="0"/>
    <n v="0"/>
    <n v="660"/>
    <n v="724"/>
    <n v="1384"/>
    <n v="1678"/>
    <n v="1133"/>
    <n v="2811"/>
    <n v="287"/>
    <n v="1813"/>
    <n v="2100"/>
    <n v="301"/>
    <n v="247"/>
    <n v="548"/>
    <n v="20"/>
    <n v="67"/>
    <n v="87"/>
    <n v="3230"/>
    <n v="2565"/>
    <n v="5795"/>
    <n v="310"/>
    <n v="281"/>
    <n v="591"/>
    <n v="87"/>
  </r>
  <r>
    <s v="South Central"/>
    <s v="Sembabule District"/>
    <x v="146"/>
    <n v="4"/>
    <n v="4"/>
    <n v="8"/>
    <n v="12149"/>
    <n v="9672"/>
    <n v="21821"/>
    <n v="19652"/>
    <n v="12655"/>
    <n v="32307"/>
    <n v="7345"/>
    <n v="6558"/>
    <n v="13903"/>
    <n v="7039"/>
    <n v="6126"/>
    <n v="13165"/>
    <n v="4"/>
    <n v="4"/>
    <n v="8"/>
    <n v="11753"/>
    <n v="9365"/>
    <n v="21118"/>
    <n v="18960"/>
    <n v="12214"/>
    <n v="31174"/>
    <n v="7062"/>
    <n v="6314"/>
    <n v="13376"/>
    <n v="6786"/>
    <n v="5920"/>
    <n v="12706"/>
    <n v="4"/>
    <n v="4"/>
    <n v="8"/>
    <n v="11824"/>
    <n v="9381"/>
    <n v="21205"/>
    <n v="19261"/>
    <n v="12392"/>
    <n v="31653"/>
    <n v="7165"/>
    <n v="28941"/>
    <n v="36106"/>
    <n v="6821"/>
    <n v="5927"/>
    <n v="12748"/>
    <n v="434"/>
    <n v="1410"/>
    <n v="1844"/>
    <n v="46189"/>
    <n v="35015"/>
    <n v="81204"/>
    <n v="7349"/>
    <n v="6562"/>
    <n v="13911"/>
    <n v="1844"/>
  </r>
  <r>
    <s v="Teso"/>
    <s v="Serere District"/>
    <x v="147"/>
    <n v="38"/>
    <n v="42"/>
    <n v="80"/>
    <n v="29522"/>
    <n v="16135"/>
    <n v="45657"/>
    <n v="24644"/>
    <n v="7470"/>
    <n v="32114"/>
    <n v="12158"/>
    <n v="11639"/>
    <n v="23797"/>
    <n v="14071"/>
    <n v="11806"/>
    <n v="25877"/>
    <n v="38"/>
    <n v="42"/>
    <n v="80"/>
    <n v="29399"/>
    <n v="16180"/>
    <n v="45579"/>
    <n v="24290"/>
    <n v="7384"/>
    <n v="31674"/>
    <n v="12038"/>
    <n v="11522"/>
    <n v="23560"/>
    <n v="14004"/>
    <n v="11772"/>
    <n v="25776"/>
    <n v="38"/>
    <n v="42"/>
    <n v="80"/>
    <n v="28028"/>
    <n v="15479"/>
    <n v="43507"/>
    <n v="23347"/>
    <n v="7130"/>
    <n v="30477"/>
    <n v="11572"/>
    <n v="31516"/>
    <n v="43088"/>
    <n v="13342"/>
    <n v="11310"/>
    <n v="24652"/>
    <n v="1100"/>
    <n v="2124"/>
    <n v="3224"/>
    <n v="80433"/>
    <n v="47092"/>
    <n v="127525"/>
    <n v="12196"/>
    <n v="11681"/>
    <n v="23877"/>
    <n v="3224"/>
  </r>
  <r>
    <s v="Ankole"/>
    <s v="Sheema District"/>
    <x v="148"/>
    <n v="0"/>
    <n v="0"/>
    <n v="0"/>
    <n v="856"/>
    <n v="849"/>
    <n v="1705"/>
    <n v="1519"/>
    <n v="1224"/>
    <n v="2743"/>
    <n v="397"/>
    <n v="313"/>
    <n v="710"/>
    <n v="350"/>
    <n v="364"/>
    <n v="714"/>
    <n v="0"/>
    <n v="0"/>
    <n v="0"/>
    <n v="817"/>
    <n v="841"/>
    <n v="1658"/>
    <n v="1405"/>
    <n v="1148"/>
    <n v="2553"/>
    <n v="364"/>
    <n v="288"/>
    <n v="652"/>
    <n v="332"/>
    <n v="344"/>
    <n v="676"/>
    <n v="0"/>
    <n v="0"/>
    <n v="0"/>
    <n v="817"/>
    <n v="841"/>
    <n v="1658"/>
    <n v="1405"/>
    <n v="1147"/>
    <n v="2552"/>
    <n v="364"/>
    <n v="2068"/>
    <n v="2432"/>
    <n v="332"/>
    <n v="343"/>
    <n v="675"/>
    <n v="1"/>
    <n v="28"/>
    <n v="29"/>
    <n v="3122"/>
    <n v="2750"/>
    <n v="5872"/>
    <n v="397"/>
    <n v="313"/>
    <n v="710"/>
    <n v="29"/>
  </r>
  <r>
    <s v="Bugisu"/>
    <s v="Sironko District"/>
    <x v="149"/>
    <n v="2"/>
    <n v="10"/>
    <n v="12"/>
    <n v="11950"/>
    <n v="8040"/>
    <n v="19990"/>
    <n v="20819"/>
    <n v="11510"/>
    <n v="32329"/>
    <n v="7192"/>
    <n v="6036"/>
    <n v="13228"/>
    <n v="6076"/>
    <n v="4945"/>
    <n v="11021"/>
    <n v="2"/>
    <n v="7"/>
    <n v="9"/>
    <n v="11436"/>
    <n v="7683"/>
    <n v="19119"/>
    <n v="19269"/>
    <n v="10611"/>
    <n v="29880"/>
    <n v="6782"/>
    <n v="5623"/>
    <n v="12405"/>
    <n v="5831"/>
    <n v="4754"/>
    <n v="10585"/>
    <n v="3"/>
    <n v="8"/>
    <n v="11"/>
    <n v="10844"/>
    <n v="7300"/>
    <n v="18144"/>
    <n v="18422"/>
    <n v="10187"/>
    <n v="28609"/>
    <n v="6450"/>
    <n v="24455"/>
    <n v="30905"/>
    <n v="5572"/>
    <n v="4515"/>
    <n v="10087"/>
    <n v="573"/>
    <n v="1327"/>
    <n v="1900"/>
    <n v="46039"/>
    <n v="30541"/>
    <n v="76580"/>
    <n v="7194"/>
    <n v="6046"/>
    <n v="13240"/>
    <n v="1900"/>
  </r>
  <r>
    <s v="Teso"/>
    <s v="Soroti City"/>
    <x v="150"/>
    <n v="36"/>
    <n v="27"/>
    <n v="63"/>
    <n v="14985"/>
    <n v="7622"/>
    <n v="22607"/>
    <n v="25420"/>
    <n v="10322"/>
    <n v="35742"/>
    <n v="7118"/>
    <n v="6982"/>
    <n v="14100"/>
    <n v="5504"/>
    <n v="4707"/>
    <n v="10211"/>
    <n v="33"/>
    <n v="24"/>
    <n v="57"/>
    <n v="14457"/>
    <n v="7283"/>
    <n v="21740"/>
    <n v="23632"/>
    <n v="9015"/>
    <n v="32647"/>
    <n v="6523"/>
    <n v="6217"/>
    <n v="12740"/>
    <n v="5120"/>
    <n v="4336"/>
    <n v="9456"/>
    <n v="32"/>
    <n v="19"/>
    <n v="51"/>
    <n v="13811"/>
    <n v="7232"/>
    <n v="21043"/>
    <n v="24176"/>
    <n v="8706"/>
    <n v="32882"/>
    <n v="6360"/>
    <n v="22674"/>
    <n v="29034"/>
    <n v="4948"/>
    <n v="4202"/>
    <n v="9150"/>
    <n v="1182"/>
    <n v="2853"/>
    <n v="4035"/>
    <n v="53063"/>
    <n v="29660"/>
    <n v="82723"/>
    <n v="7154"/>
    <n v="7009"/>
    <n v="14163"/>
    <n v="4035"/>
  </r>
  <r>
    <s v="Teso"/>
    <s v="Soroti District"/>
    <x v="151"/>
    <n v="29"/>
    <n v="23"/>
    <n v="52"/>
    <n v="25529"/>
    <n v="12101"/>
    <n v="37630"/>
    <n v="27622"/>
    <n v="7729"/>
    <n v="35351"/>
    <n v="11199"/>
    <n v="10249"/>
    <n v="21448"/>
    <n v="10868"/>
    <n v="8505"/>
    <n v="19373"/>
    <n v="29"/>
    <n v="23"/>
    <n v="52"/>
    <n v="25629"/>
    <n v="12081"/>
    <n v="37710"/>
    <n v="27722"/>
    <n v="7720"/>
    <n v="35442"/>
    <n v="11199"/>
    <n v="10249"/>
    <n v="21448"/>
    <n v="10868"/>
    <n v="8504"/>
    <n v="19372"/>
    <n v="29"/>
    <n v="22"/>
    <n v="51"/>
    <n v="24919"/>
    <n v="11793"/>
    <n v="36712"/>
    <n v="27379"/>
    <n v="7541"/>
    <n v="34920"/>
    <n v="10827"/>
    <n v="30490"/>
    <n v="41317"/>
    <n v="10550"/>
    <n v="8320"/>
    <n v="18870"/>
    <n v="1799"/>
    <n v="4416"/>
    <n v="6215"/>
    <n v="75247"/>
    <n v="38607"/>
    <n v="113854"/>
    <n v="11228"/>
    <n v="10272"/>
    <n v="21500"/>
    <n v="6215"/>
  </r>
  <r>
    <s v="South Central"/>
    <m/>
    <x v="152"/>
    <n v="1339"/>
    <n v="733"/>
    <n v="2072"/>
    <n v="192865"/>
    <n v="165274"/>
    <n v="358139"/>
    <n v="259725"/>
    <n v="171811"/>
    <n v="431536"/>
    <n v="113146"/>
    <n v="103660"/>
    <n v="216806"/>
    <n v="112849"/>
    <n v="102941"/>
    <n v="215790"/>
    <n v="725"/>
    <n v="486"/>
    <n v="1211"/>
    <n v="178463"/>
    <n v="156663"/>
    <n v="335126"/>
    <n v="224150"/>
    <n v="146990"/>
    <n v="371140"/>
    <n v="91774"/>
    <n v="86491"/>
    <n v="178265"/>
    <n v="102124"/>
    <n v="94817"/>
    <n v="196941"/>
    <n v="705"/>
    <n v="445"/>
    <n v="1150"/>
    <n v="178284"/>
    <n v="154458"/>
    <n v="332742"/>
    <n v="224357"/>
    <n v="147515"/>
    <n v="371872"/>
    <n v="91528"/>
    <n v="352389"/>
    <n v="443917"/>
    <n v="101700"/>
    <n v="94130"/>
    <n v="195830"/>
    <n v="3810"/>
    <n v="13930"/>
    <n v="17740"/>
    <n v="679924"/>
    <n v="544419"/>
    <n v="1224343"/>
    <n v="114485"/>
    <n v="104393"/>
    <n v="218878"/>
    <n v="17740"/>
  </r>
  <r>
    <s v="West Nile"/>
    <s v="Terego District"/>
    <x v="153"/>
    <n v="60"/>
    <n v="84"/>
    <n v="144"/>
    <n v="71062"/>
    <n v="31823"/>
    <n v="102885"/>
    <n v="49469"/>
    <n v="17145"/>
    <n v="66614"/>
    <n v="32834"/>
    <n v="29734"/>
    <n v="62568"/>
    <n v="26526"/>
    <n v="21095"/>
    <n v="47621"/>
    <n v="51"/>
    <n v="80"/>
    <n v="131"/>
    <n v="47157"/>
    <n v="30372"/>
    <n v="77529"/>
    <n v="43254"/>
    <n v="15577"/>
    <n v="58831"/>
    <n v="29884"/>
    <n v="27594"/>
    <n v="57478"/>
    <n v="25160"/>
    <n v="20188"/>
    <n v="45348"/>
    <n v="50"/>
    <n v="79"/>
    <n v="129"/>
    <n v="46907"/>
    <n v="30141"/>
    <n v="77048"/>
    <n v="42628"/>
    <n v="15321"/>
    <n v="57949"/>
    <n v="30098"/>
    <n v="77823"/>
    <n v="107921"/>
    <n v="25021"/>
    <n v="20023"/>
    <n v="45044"/>
    <n v="1568"/>
    <n v="3905"/>
    <n v="5473"/>
    <n v="179951"/>
    <n v="99881"/>
    <n v="279832"/>
    <n v="32894"/>
    <n v="29818"/>
    <n v="62712"/>
    <n v="5473"/>
  </r>
  <r>
    <s v="Teso"/>
    <m/>
    <x v="154"/>
    <n v="309"/>
    <n v="239"/>
    <n v="548"/>
    <n v="254449"/>
    <n v="141456"/>
    <n v="395905"/>
    <n v="288385"/>
    <n v="244730"/>
    <n v="533115"/>
    <n v="123694"/>
    <n v="113279"/>
    <n v="236973"/>
    <n v="120967"/>
    <n v="94805"/>
    <n v="215772"/>
    <n v="296"/>
    <n v="224"/>
    <n v="520"/>
    <n v="252422"/>
    <n v="140072"/>
    <n v="392494"/>
    <n v="283545"/>
    <n v="106386"/>
    <n v="389931"/>
    <n v="122164"/>
    <n v="111453"/>
    <n v="233617"/>
    <n v="119946"/>
    <n v="93863"/>
    <n v="213809"/>
    <n v="287"/>
    <n v="216"/>
    <n v="503"/>
    <n v="256629"/>
    <n v="138147"/>
    <n v="394776"/>
    <n v="280899"/>
    <n v="104917"/>
    <n v="385816"/>
    <n v="121726"/>
    <n v="366463"/>
    <n v="488189"/>
    <n v="118059"/>
    <n v="92509"/>
    <n v="210568"/>
    <n v="12405"/>
    <n v="27876"/>
    <n v="40281"/>
    <n v="787804"/>
    <n v="594509"/>
    <n v="1382313"/>
    <n v="124003"/>
    <n v="113518"/>
    <n v="237521"/>
    <n v="40281"/>
  </r>
  <r>
    <s v="Tooro"/>
    <m/>
    <x v="155"/>
    <n v="559"/>
    <n v="421"/>
    <n v="980"/>
    <n v="169824"/>
    <n v="125534"/>
    <n v="295358"/>
    <n v="254696"/>
    <n v="146304"/>
    <n v="401000"/>
    <n v="101940"/>
    <n v="94186"/>
    <n v="196126"/>
    <n v="88224"/>
    <n v="73119"/>
    <n v="161343"/>
    <n v="513"/>
    <n v="376"/>
    <n v="889"/>
    <n v="161822"/>
    <n v="120635"/>
    <n v="282457"/>
    <n v="234098"/>
    <n v="136567"/>
    <n v="370665"/>
    <n v="97462"/>
    <n v="89743"/>
    <n v="187205"/>
    <n v="84850"/>
    <n v="70279"/>
    <n v="155129"/>
    <n v="522"/>
    <n v="404"/>
    <n v="926"/>
    <n v="160522"/>
    <n v="121400"/>
    <n v="281922"/>
    <n v="232771"/>
    <n v="135941"/>
    <n v="368712"/>
    <n v="97394"/>
    <n v="346695"/>
    <n v="444089"/>
    <n v="84161"/>
    <n v="70261"/>
    <n v="154422"/>
    <n v="5044"/>
    <n v="11860"/>
    <n v="16904"/>
    <n v="615243"/>
    <n v="439564"/>
    <n v="1054807"/>
    <n v="102499"/>
    <n v="94607"/>
    <n v="197106"/>
    <n v="16904"/>
  </r>
  <r>
    <s v="Bukedi"/>
    <s v="Tororo District"/>
    <x v="156"/>
    <n v="71"/>
    <n v="45"/>
    <n v="116"/>
    <n v="66397"/>
    <n v="41640"/>
    <n v="108037"/>
    <n v="78921"/>
    <n v="29027"/>
    <n v="107948"/>
    <n v="55333"/>
    <n v="48024"/>
    <n v="103357"/>
    <n v="46064"/>
    <n v="38475"/>
    <n v="84539"/>
    <n v="77"/>
    <n v="43"/>
    <n v="120"/>
    <n v="61339"/>
    <n v="37755"/>
    <n v="99094"/>
    <n v="74758"/>
    <n v="27162"/>
    <n v="101920"/>
    <n v="67345"/>
    <n v="45265"/>
    <n v="112610"/>
    <n v="42597"/>
    <n v="35161"/>
    <n v="77758"/>
    <n v="70"/>
    <n v="43"/>
    <n v="113"/>
    <n v="64710"/>
    <n v="39984"/>
    <n v="104694"/>
    <n v="76210"/>
    <n v="28353"/>
    <n v="104563"/>
    <n v="52526"/>
    <n v="137927"/>
    <n v="190453"/>
    <n v="44885"/>
    <n v="36990"/>
    <n v="81875"/>
    <n v="2101"/>
    <n v="4111"/>
    <n v="6212"/>
    <n v="246786"/>
    <n v="157211"/>
    <n v="403997"/>
    <n v="55404"/>
    <n v="48069"/>
    <n v="103473"/>
    <n v="6212"/>
  </r>
  <r>
    <s v="South Central"/>
    <s v="Wakiso District"/>
    <x v="157"/>
    <n v="1150"/>
    <n v="596"/>
    <n v="1746"/>
    <n v="47826"/>
    <n v="39707"/>
    <n v="87533"/>
    <n v="98081"/>
    <n v="67855"/>
    <n v="165936"/>
    <n v="43163"/>
    <n v="37670"/>
    <n v="80833"/>
    <n v="32887"/>
    <n v="30113"/>
    <n v="63000"/>
    <n v="561"/>
    <n v="358"/>
    <n v="919"/>
    <n v="36163"/>
    <n v="30495"/>
    <n v="66658"/>
    <n v="68089"/>
    <n v="46954"/>
    <n v="115043"/>
    <n v="26165"/>
    <n v="23960"/>
    <n v="50125"/>
    <n v="23745"/>
    <n v="23328"/>
    <n v="47073"/>
    <n v="534"/>
    <n v="318"/>
    <n v="852"/>
    <n v="36756"/>
    <n v="32165"/>
    <n v="68921"/>
    <n v="67977"/>
    <n v="47817"/>
    <n v="115794"/>
    <n v="26133"/>
    <n v="105870"/>
    <n v="132003"/>
    <n v="23866"/>
    <n v="23261"/>
    <n v="47127"/>
    <n v="968"/>
    <n v="4358"/>
    <n v="5326"/>
    <n v="223107"/>
    <n v="175941"/>
    <n v="399048"/>
    <n v="44313"/>
    <n v="38266"/>
    <n v="82579"/>
    <n v="5326"/>
  </r>
  <r>
    <s v="West Nile"/>
    <m/>
    <x v="158"/>
    <n v="957"/>
    <n v="747"/>
    <n v="1704"/>
    <n v="452703"/>
    <n v="276795"/>
    <n v="729498"/>
    <n v="445298"/>
    <n v="168294"/>
    <n v="613592"/>
    <n v="294750"/>
    <n v="278283"/>
    <n v="573033"/>
    <n v="227446"/>
    <n v="184432"/>
    <n v="411878"/>
    <n v="881"/>
    <n v="714"/>
    <n v="1595"/>
    <n v="419260"/>
    <n v="268080"/>
    <n v="687340"/>
    <n v="414135"/>
    <n v="161478"/>
    <n v="575613"/>
    <n v="285638"/>
    <n v="282589"/>
    <n v="568227"/>
    <n v="220562"/>
    <n v="179855"/>
    <n v="400417"/>
    <n v="870"/>
    <n v="707"/>
    <n v="1577"/>
    <n v="616509"/>
    <n v="268822"/>
    <n v="885331"/>
    <n v="411392"/>
    <n v="160809"/>
    <n v="572201"/>
    <n v="284493"/>
    <n v="758645"/>
    <n v="1043138"/>
    <n v="219769"/>
    <n v="184322"/>
    <n v="404091"/>
    <n v="17432"/>
    <n v="32150"/>
    <n v="49582"/>
    <n v="1421154"/>
    <n v="908551"/>
    <n v="2329705"/>
    <n v="295707"/>
    <n v="279030"/>
    <n v="574737"/>
    <n v="49582"/>
  </r>
  <r>
    <s v="West Nile"/>
    <s v="Yumbe District"/>
    <x v="159"/>
    <n v="141"/>
    <n v="30"/>
    <n v="171"/>
    <n v="80742"/>
    <n v="51733"/>
    <n v="132475"/>
    <n v="81911"/>
    <n v="28666"/>
    <n v="110577"/>
    <n v="66584"/>
    <n v="63228"/>
    <n v="129812"/>
    <n v="42423"/>
    <n v="34129"/>
    <n v="76552"/>
    <n v="112"/>
    <n v="22"/>
    <n v="134"/>
    <n v="79821"/>
    <n v="50961"/>
    <n v="130782"/>
    <n v="79949"/>
    <n v="28167"/>
    <n v="108116"/>
    <n v="66095"/>
    <n v="62873"/>
    <n v="128968"/>
    <n v="42230"/>
    <n v="34430"/>
    <n v="76660"/>
    <n v="111"/>
    <n v="22"/>
    <n v="133"/>
    <n v="270263"/>
    <n v="52136"/>
    <n v="322399"/>
    <n v="79300"/>
    <n v="27956"/>
    <n v="107256"/>
    <n v="65902"/>
    <n v="166327"/>
    <n v="232229"/>
    <n v="41913"/>
    <n v="34203"/>
    <n v="76116"/>
    <n v="2029"/>
    <n v="4263"/>
    <n v="6292"/>
    <n v="271801"/>
    <n v="177786"/>
    <n v="449587"/>
    <n v="66725"/>
    <n v="63258"/>
    <n v="129983"/>
    <n v="6292"/>
  </r>
  <r>
    <s v="West Nile"/>
    <s v="Zombo District"/>
    <x v="160"/>
    <n v="19"/>
    <n v="22"/>
    <n v="41"/>
    <n v="22421"/>
    <n v="13545"/>
    <n v="35966"/>
    <n v="25914"/>
    <n v="11059"/>
    <n v="36973"/>
    <n v="21108"/>
    <n v="19263"/>
    <n v="40371"/>
    <n v="11123"/>
    <n v="9461"/>
    <n v="20584"/>
    <n v="11"/>
    <n v="9"/>
    <n v="20"/>
    <n v="21587"/>
    <n v="13186"/>
    <n v="34773"/>
    <n v="24885"/>
    <n v="10430"/>
    <n v="35315"/>
    <n v="19994"/>
    <n v="28160"/>
    <n v="48154"/>
    <n v="10727"/>
    <n v="9108"/>
    <n v="19835"/>
    <n v="8"/>
    <n v="8"/>
    <n v="16"/>
    <n v="20893"/>
    <n v="12778"/>
    <n v="33671"/>
    <n v="23766"/>
    <n v="10204"/>
    <n v="33970"/>
    <n v="19365"/>
    <n v="50347"/>
    <n v="69712"/>
    <n v="10297"/>
    <n v="8699"/>
    <n v="18996"/>
    <n v="640"/>
    <n v="1234"/>
    <m/>
    <n v="80585"/>
    <n v="53350"/>
    <n v="133935"/>
    <n v="21127"/>
    <n v="19285"/>
    <n v="40412"/>
    <n v="1874"/>
  </r>
  <r>
    <m/>
    <m/>
    <x v="161"/>
    <n v="19828"/>
    <n v="15590"/>
    <n v="35418"/>
    <n v="5565126"/>
    <n v="3641278"/>
    <n v="9206404"/>
    <n v="7101224"/>
    <n v="3640916"/>
    <n v="10742140"/>
    <n v="3935886"/>
    <n v="3597184"/>
    <n v="7533070"/>
    <n v="3086926"/>
    <n v="2533198"/>
    <n v="5620124"/>
    <n v="15828"/>
    <n v="12632"/>
    <m/>
    <n v="5329468"/>
    <n v="3498370"/>
    <m/>
    <n v="6650412"/>
    <n v="3127996"/>
    <m/>
    <n v="3792410"/>
    <n v="3465126"/>
    <m/>
    <n v="2975862"/>
    <n v="2440442"/>
    <m/>
    <n v="15628"/>
    <n v="12528"/>
    <m/>
    <n v="5718122"/>
    <n v="3486994"/>
    <m/>
    <n v="6606464"/>
    <n v="3113264"/>
    <m/>
    <n v="3733688"/>
    <n v="11061218"/>
    <m/>
    <n v="2945074"/>
    <n v="2436578"/>
    <m/>
    <n v="263020"/>
    <n v="562330"/>
    <m/>
    <n v="19708990"/>
    <n v="13428166"/>
    <n v="33137156"/>
    <n v="3955714"/>
    <n v="3612774"/>
    <n v="7568488"/>
    <n v="825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5C588-515A-4E67-AB8F-2C58FF2BDBC0}" name="PivotTable4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40" firstHeaderRow="0" firstDataRow="1" firstDataCol="1"/>
  <pivotFields count="58">
    <pivotField showAll="0"/>
    <pivotField showAll="0"/>
    <pivotField axis="axisRow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61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2"/>
  </rowFields>
  <rowItems count="137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9"/>
    </i>
    <i>
      <x v="42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10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2"/>
    </i>
    <i>
      <x v="154"/>
    </i>
    <i>
      <x v="157"/>
    </i>
    <i>
      <x v="158"/>
    </i>
    <i>
      <x v="160"/>
    </i>
    <i>
      <x v="16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20 + YRS TOTAL" fld="11" baseField="0" baseItem="0"/>
    <dataField name="Sum of TOTAL &lt; 5YRS GRAND TOTAL" fld="56" baseField="0" baseItem="0"/>
    <dataField name="Sum of GRAND TOTAL" fld="53" baseField="0" baseItem="0"/>
    <dataField name="Sum of TOTAL PREG" fld="50" baseField="0" baseItem="0"/>
    <dataField name="Sum of 5- 9YRS TOTAL" fld="17" baseField="0" baseItem="0"/>
    <dataField name="Sum of 29 DAYS TO 4YRS TOTAL" fld="14" baseField="0" baseItem="0"/>
    <dataField name="Sum of 10-19YRS  TOTAL" fld="8" baseField="0" baseItem="0"/>
    <dataField name="Sum of 0-28 DAYS TOTAL" fld="5" baseField="0" baseItem="0"/>
  </dataFields>
  <pivotTableStyleInfo name="PivotStyleLight16" showRowHeaders="1" showColHeaders="1" showRowStripes="0" showColStripes="0" showLastColumn="1"/>
  <filters count="1">
    <filter fld="2" type="captionContains" evalOrder="-1" id="1" stringValue1="District">
      <autoFilter ref="A1">
        <filterColumn colId="0">
          <customFilters>
            <customFilter val="*District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821F-B4FB-45D2-AC14-8156598873E5}">
  <dimension ref="A3:I140"/>
  <sheetViews>
    <sheetView topLeftCell="A13" workbookViewId="0">
      <selection activeCell="A3" sqref="A3"/>
    </sheetView>
  </sheetViews>
  <sheetFormatPr defaultRowHeight="12.5" x14ac:dyDescent="0.25"/>
  <cols>
    <col min="1" max="1" width="18.54296875" bestFit="1" customWidth="1"/>
    <col min="2" max="2" width="22.1796875" bestFit="1" customWidth="1"/>
    <col min="3" max="3" width="34.54296875" bestFit="1" customWidth="1"/>
    <col min="4" max="4" width="20.7265625" bestFit="1" customWidth="1"/>
    <col min="5" max="5" width="19.36328125" bestFit="1" customWidth="1"/>
    <col min="6" max="6" width="21.1796875" bestFit="1" customWidth="1"/>
    <col min="7" max="7" width="30.26953125" bestFit="1" customWidth="1"/>
    <col min="8" max="8" width="23.1796875" bestFit="1" customWidth="1"/>
    <col min="9" max="9" width="23.36328125" bestFit="1" customWidth="1"/>
  </cols>
  <sheetData>
    <row r="3" spans="1:9" x14ac:dyDescent="0.25">
      <c r="A3" s="20" t="s">
        <v>232</v>
      </c>
      <c r="B3" t="s">
        <v>236</v>
      </c>
      <c r="C3" t="s">
        <v>241</v>
      </c>
      <c r="D3" t="s">
        <v>240</v>
      </c>
      <c r="E3" t="s">
        <v>239</v>
      </c>
      <c r="F3" t="s">
        <v>238</v>
      </c>
      <c r="G3" t="s">
        <v>237</v>
      </c>
      <c r="H3" t="s">
        <v>235</v>
      </c>
      <c r="I3" t="s">
        <v>234</v>
      </c>
    </row>
    <row r="4" spans="1:9" x14ac:dyDescent="0.25">
      <c r="A4" s="21" t="s">
        <v>21</v>
      </c>
      <c r="B4">
        <v>23095</v>
      </c>
      <c r="C4">
        <v>22122</v>
      </c>
      <c r="D4">
        <v>81531</v>
      </c>
      <c r="E4">
        <v>1520</v>
      </c>
      <c r="F4">
        <v>13087</v>
      </c>
      <c r="G4">
        <v>22092</v>
      </c>
      <c r="H4">
        <v>23227</v>
      </c>
      <c r="I4">
        <v>30</v>
      </c>
    </row>
    <row r="5" spans="1:9" x14ac:dyDescent="0.25">
      <c r="A5" s="21" t="s">
        <v>24</v>
      </c>
      <c r="B5">
        <v>104952</v>
      </c>
      <c r="C5">
        <v>88116</v>
      </c>
      <c r="D5">
        <v>382425</v>
      </c>
      <c r="E5">
        <v>4838</v>
      </c>
      <c r="F5">
        <v>69402</v>
      </c>
      <c r="G5">
        <v>87784</v>
      </c>
      <c r="H5">
        <v>119955</v>
      </c>
      <c r="I5">
        <v>332</v>
      </c>
    </row>
    <row r="6" spans="1:9" x14ac:dyDescent="0.25">
      <c r="A6" s="21" t="s">
        <v>25</v>
      </c>
      <c r="B6">
        <v>83353</v>
      </c>
      <c r="C6">
        <v>52233</v>
      </c>
      <c r="D6">
        <v>287254</v>
      </c>
      <c r="E6">
        <v>4763</v>
      </c>
      <c r="F6">
        <v>45630</v>
      </c>
      <c r="G6">
        <v>52184</v>
      </c>
      <c r="H6">
        <v>106038</v>
      </c>
      <c r="I6">
        <v>49</v>
      </c>
    </row>
    <row r="7" spans="1:9" x14ac:dyDescent="0.25">
      <c r="A7" s="21" t="s">
        <v>27</v>
      </c>
      <c r="B7">
        <v>41356</v>
      </c>
      <c r="C7">
        <v>40510</v>
      </c>
      <c r="D7">
        <v>143537</v>
      </c>
      <c r="E7">
        <v>4700</v>
      </c>
      <c r="F7">
        <v>25546</v>
      </c>
      <c r="G7">
        <v>40440</v>
      </c>
      <c r="H7">
        <v>36125</v>
      </c>
      <c r="I7">
        <v>70</v>
      </c>
    </row>
    <row r="8" spans="1:9" x14ac:dyDescent="0.25">
      <c r="A8" s="21" t="s">
        <v>28</v>
      </c>
      <c r="B8">
        <v>34325</v>
      </c>
      <c r="C8">
        <v>23855</v>
      </c>
      <c r="D8">
        <v>120834</v>
      </c>
      <c r="E8">
        <v>2435</v>
      </c>
      <c r="F8">
        <v>22884</v>
      </c>
      <c r="G8">
        <v>23787</v>
      </c>
      <c r="H8">
        <v>39770</v>
      </c>
      <c r="I8">
        <v>68</v>
      </c>
    </row>
    <row r="9" spans="1:9" x14ac:dyDescent="0.25">
      <c r="A9" s="21" t="s">
        <v>29</v>
      </c>
      <c r="B9">
        <v>9573</v>
      </c>
      <c r="C9">
        <v>7681</v>
      </c>
      <c r="D9">
        <v>27859</v>
      </c>
      <c r="E9">
        <v>583</v>
      </c>
      <c r="F9">
        <v>4990</v>
      </c>
      <c r="G9">
        <v>7615</v>
      </c>
      <c r="H9">
        <v>5615</v>
      </c>
      <c r="I9">
        <v>66</v>
      </c>
    </row>
    <row r="10" spans="1:9" x14ac:dyDescent="0.25">
      <c r="A10" s="21" t="s">
        <v>31</v>
      </c>
      <c r="B10">
        <v>38603</v>
      </c>
      <c r="C10">
        <v>22138</v>
      </c>
      <c r="D10">
        <v>122501</v>
      </c>
      <c r="E10">
        <v>2451</v>
      </c>
      <c r="F10">
        <v>21276</v>
      </c>
      <c r="G10">
        <v>22095</v>
      </c>
      <c r="H10">
        <v>40484</v>
      </c>
      <c r="I10">
        <v>43</v>
      </c>
    </row>
    <row r="11" spans="1:9" x14ac:dyDescent="0.25">
      <c r="A11" s="21" t="s">
        <v>32</v>
      </c>
      <c r="B11">
        <v>46012</v>
      </c>
      <c r="C11">
        <v>41644</v>
      </c>
      <c r="D11">
        <v>173172</v>
      </c>
      <c r="E11">
        <v>2984</v>
      </c>
      <c r="F11">
        <v>30724</v>
      </c>
      <c r="G11">
        <v>41580</v>
      </c>
      <c r="H11">
        <v>54792</v>
      </c>
      <c r="I11">
        <v>64</v>
      </c>
    </row>
    <row r="12" spans="1:9" x14ac:dyDescent="0.25">
      <c r="A12" s="21" t="s">
        <v>34</v>
      </c>
      <c r="B12">
        <v>47646</v>
      </c>
      <c r="C12">
        <v>25768</v>
      </c>
      <c r="D12">
        <v>142649</v>
      </c>
      <c r="E12">
        <v>3708</v>
      </c>
      <c r="F12">
        <v>20976</v>
      </c>
      <c r="G12">
        <v>25699</v>
      </c>
      <c r="H12">
        <v>48259</v>
      </c>
      <c r="I12">
        <v>69</v>
      </c>
    </row>
    <row r="13" spans="1:9" x14ac:dyDescent="0.25">
      <c r="A13" s="21" t="s">
        <v>36</v>
      </c>
      <c r="B13">
        <v>9838</v>
      </c>
      <c r="C13">
        <v>7027</v>
      </c>
      <c r="D13">
        <v>38333</v>
      </c>
      <c r="E13">
        <v>656</v>
      </c>
      <c r="F13">
        <v>7092</v>
      </c>
      <c r="G13">
        <v>7014</v>
      </c>
      <c r="H13">
        <v>14376</v>
      </c>
      <c r="I13">
        <v>13</v>
      </c>
    </row>
    <row r="14" spans="1:9" x14ac:dyDescent="0.25">
      <c r="A14" s="21" t="s">
        <v>38</v>
      </c>
      <c r="B14">
        <v>46082</v>
      </c>
      <c r="C14">
        <v>57913</v>
      </c>
      <c r="D14">
        <v>182524</v>
      </c>
      <c r="E14">
        <v>6245</v>
      </c>
      <c r="F14">
        <v>37362</v>
      </c>
      <c r="G14">
        <v>57855</v>
      </c>
      <c r="H14">
        <v>41167</v>
      </c>
      <c r="I14">
        <v>58</v>
      </c>
    </row>
    <row r="15" spans="1:9" x14ac:dyDescent="0.25">
      <c r="A15" s="21" t="s">
        <v>40</v>
      </c>
      <c r="B15">
        <v>11306</v>
      </c>
      <c r="C15">
        <v>5142</v>
      </c>
      <c r="D15">
        <v>30040</v>
      </c>
      <c r="E15">
        <v>1051</v>
      </c>
      <c r="F15">
        <v>4464</v>
      </c>
      <c r="G15">
        <v>5134</v>
      </c>
      <c r="H15">
        <v>9128</v>
      </c>
      <c r="I15">
        <v>8</v>
      </c>
    </row>
    <row r="16" spans="1:9" x14ac:dyDescent="0.25">
      <c r="A16" s="21" t="s">
        <v>42</v>
      </c>
      <c r="B16">
        <v>55373</v>
      </c>
      <c r="C16">
        <v>59376</v>
      </c>
      <c r="D16">
        <v>199805</v>
      </c>
      <c r="E16">
        <v>5786</v>
      </c>
      <c r="F16">
        <v>42819</v>
      </c>
      <c r="G16">
        <v>59259</v>
      </c>
      <c r="H16">
        <v>42237</v>
      </c>
      <c r="I16">
        <v>117</v>
      </c>
    </row>
    <row r="17" spans="1:9" x14ac:dyDescent="0.25">
      <c r="A17" s="21" t="s">
        <v>43</v>
      </c>
      <c r="B17">
        <v>31640</v>
      </c>
      <c r="C17">
        <v>26679</v>
      </c>
      <c r="D17">
        <v>100262</v>
      </c>
      <c r="E17">
        <v>2723</v>
      </c>
      <c r="F17">
        <v>19147</v>
      </c>
      <c r="G17">
        <v>26371</v>
      </c>
      <c r="H17">
        <v>22796</v>
      </c>
      <c r="I17">
        <v>308</v>
      </c>
    </row>
    <row r="18" spans="1:9" x14ac:dyDescent="0.25">
      <c r="A18" s="21" t="s">
        <v>44</v>
      </c>
      <c r="B18">
        <v>2113</v>
      </c>
      <c r="C18">
        <v>742</v>
      </c>
      <c r="D18">
        <v>5425</v>
      </c>
      <c r="E18">
        <v>59</v>
      </c>
      <c r="F18">
        <v>920</v>
      </c>
      <c r="G18">
        <v>741</v>
      </c>
      <c r="H18">
        <v>1650</v>
      </c>
      <c r="I18">
        <v>1</v>
      </c>
    </row>
    <row r="19" spans="1:9" x14ac:dyDescent="0.25">
      <c r="A19" s="21" t="s">
        <v>46</v>
      </c>
      <c r="B19">
        <v>50790</v>
      </c>
      <c r="C19">
        <v>30053</v>
      </c>
      <c r="D19">
        <v>143476</v>
      </c>
      <c r="E19">
        <v>3850</v>
      </c>
      <c r="F19">
        <v>25801</v>
      </c>
      <c r="G19">
        <v>29916</v>
      </c>
      <c r="H19">
        <v>36832</v>
      </c>
      <c r="I19">
        <v>137</v>
      </c>
    </row>
    <row r="20" spans="1:9" x14ac:dyDescent="0.25">
      <c r="A20" s="21" t="s">
        <v>47</v>
      </c>
      <c r="B20">
        <v>41023</v>
      </c>
      <c r="C20">
        <v>26080</v>
      </c>
      <c r="D20">
        <v>118867</v>
      </c>
      <c r="E20">
        <v>3824</v>
      </c>
      <c r="F20">
        <v>19246</v>
      </c>
      <c r="G20">
        <v>25866</v>
      </c>
      <c r="H20">
        <v>32518</v>
      </c>
      <c r="I20">
        <v>214</v>
      </c>
    </row>
    <row r="21" spans="1:9" x14ac:dyDescent="0.25">
      <c r="A21" s="21" t="s">
        <v>49</v>
      </c>
      <c r="B21">
        <v>11521</v>
      </c>
      <c r="C21">
        <v>8577</v>
      </c>
      <c r="D21">
        <v>43226</v>
      </c>
      <c r="E21">
        <v>651</v>
      </c>
      <c r="F21">
        <v>9103</v>
      </c>
      <c r="G21">
        <v>8571</v>
      </c>
      <c r="H21">
        <v>14025</v>
      </c>
      <c r="I21">
        <v>6</v>
      </c>
    </row>
    <row r="22" spans="1:9" x14ac:dyDescent="0.25">
      <c r="A22" s="21" t="s">
        <v>50</v>
      </c>
      <c r="B22">
        <v>6711</v>
      </c>
      <c r="C22">
        <v>2591</v>
      </c>
      <c r="D22">
        <v>16873</v>
      </c>
      <c r="E22">
        <v>197</v>
      </c>
      <c r="F22">
        <v>2843</v>
      </c>
      <c r="G22">
        <v>2589</v>
      </c>
      <c r="H22">
        <v>4728</v>
      </c>
      <c r="I22">
        <v>2</v>
      </c>
    </row>
    <row r="23" spans="1:9" x14ac:dyDescent="0.25">
      <c r="A23" s="21" t="s">
        <v>51</v>
      </c>
      <c r="B23">
        <v>16451</v>
      </c>
      <c r="C23">
        <v>8361</v>
      </c>
      <c r="D23">
        <v>42187</v>
      </c>
      <c r="E23">
        <v>1296</v>
      </c>
      <c r="F23">
        <v>5811</v>
      </c>
      <c r="G23">
        <v>8344</v>
      </c>
      <c r="H23">
        <v>11564</v>
      </c>
      <c r="I23">
        <v>17</v>
      </c>
    </row>
    <row r="24" spans="1:9" x14ac:dyDescent="0.25">
      <c r="A24" s="21" t="s">
        <v>53</v>
      </c>
      <c r="B24">
        <v>23044</v>
      </c>
      <c r="C24">
        <v>24894</v>
      </c>
      <c r="D24">
        <v>87453</v>
      </c>
      <c r="E24">
        <v>2993</v>
      </c>
      <c r="F24">
        <v>16079</v>
      </c>
      <c r="G24">
        <v>24888</v>
      </c>
      <c r="H24">
        <v>23436</v>
      </c>
      <c r="I24">
        <v>6</v>
      </c>
    </row>
    <row r="25" spans="1:9" x14ac:dyDescent="0.25">
      <c r="A25" s="21" t="s">
        <v>55</v>
      </c>
      <c r="B25">
        <v>55933</v>
      </c>
      <c r="C25">
        <v>35771</v>
      </c>
      <c r="D25">
        <v>155047</v>
      </c>
      <c r="E25">
        <v>2375</v>
      </c>
      <c r="F25">
        <v>25703</v>
      </c>
      <c r="G25">
        <v>35718</v>
      </c>
      <c r="H25">
        <v>37640</v>
      </c>
      <c r="I25">
        <v>53</v>
      </c>
    </row>
    <row r="26" spans="1:9" x14ac:dyDescent="0.25">
      <c r="A26" s="21" t="s">
        <v>56</v>
      </c>
      <c r="B26">
        <v>14810</v>
      </c>
      <c r="C26">
        <v>6054</v>
      </c>
      <c r="D26">
        <v>36630</v>
      </c>
      <c r="E26">
        <v>449</v>
      </c>
      <c r="F26">
        <v>5666</v>
      </c>
      <c r="G26">
        <v>6022</v>
      </c>
      <c r="H26">
        <v>10100</v>
      </c>
      <c r="I26">
        <v>32</v>
      </c>
    </row>
    <row r="27" spans="1:9" x14ac:dyDescent="0.25">
      <c r="A27" s="21" t="s">
        <v>57</v>
      </c>
      <c r="B27">
        <v>15118</v>
      </c>
      <c r="C27">
        <v>4472</v>
      </c>
      <c r="D27">
        <v>37989</v>
      </c>
      <c r="E27">
        <v>420</v>
      </c>
      <c r="F27">
        <v>5213</v>
      </c>
      <c r="G27">
        <v>4470</v>
      </c>
      <c r="H27">
        <v>13186</v>
      </c>
      <c r="I27">
        <v>2</v>
      </c>
    </row>
    <row r="28" spans="1:9" x14ac:dyDescent="0.25">
      <c r="A28" s="21" t="s">
        <v>58</v>
      </c>
      <c r="B28">
        <v>70969</v>
      </c>
      <c r="C28">
        <v>59587</v>
      </c>
      <c r="D28">
        <v>220486</v>
      </c>
      <c r="E28">
        <v>4609</v>
      </c>
      <c r="F28">
        <v>37037</v>
      </c>
      <c r="G28">
        <v>59384</v>
      </c>
      <c r="H28">
        <v>52893</v>
      </c>
      <c r="I28">
        <v>203</v>
      </c>
    </row>
    <row r="29" spans="1:9" x14ac:dyDescent="0.25">
      <c r="A29" s="21" t="s">
        <v>59</v>
      </c>
      <c r="B29">
        <v>55893</v>
      </c>
      <c r="C29">
        <v>60683</v>
      </c>
      <c r="D29">
        <v>208969</v>
      </c>
      <c r="E29">
        <v>4101</v>
      </c>
      <c r="F29">
        <v>44551</v>
      </c>
      <c r="G29">
        <v>60110</v>
      </c>
      <c r="H29">
        <v>47842</v>
      </c>
      <c r="I29">
        <v>573</v>
      </c>
    </row>
    <row r="30" spans="1:9" x14ac:dyDescent="0.25">
      <c r="A30" s="21" t="s">
        <v>60</v>
      </c>
      <c r="B30">
        <v>15236</v>
      </c>
      <c r="C30">
        <v>9521</v>
      </c>
      <c r="D30">
        <v>55401</v>
      </c>
      <c r="E30">
        <v>607</v>
      </c>
      <c r="F30">
        <v>10639</v>
      </c>
      <c r="G30">
        <v>9514</v>
      </c>
      <c r="H30">
        <v>20005</v>
      </c>
      <c r="I30">
        <v>7</v>
      </c>
    </row>
    <row r="31" spans="1:9" x14ac:dyDescent="0.25">
      <c r="A31" s="21" t="s">
        <v>61</v>
      </c>
      <c r="B31">
        <v>23957</v>
      </c>
      <c r="C31">
        <v>22035</v>
      </c>
      <c r="D31">
        <v>87413</v>
      </c>
      <c r="E31">
        <v>1094</v>
      </c>
      <c r="F31">
        <v>17261</v>
      </c>
      <c r="G31">
        <v>21994</v>
      </c>
      <c r="H31">
        <v>24160</v>
      </c>
      <c r="I31">
        <v>41</v>
      </c>
    </row>
    <row r="32" spans="1:9" x14ac:dyDescent="0.25">
      <c r="A32" s="21" t="s">
        <v>62</v>
      </c>
      <c r="B32">
        <v>11392</v>
      </c>
      <c r="C32">
        <v>8282</v>
      </c>
      <c r="D32">
        <v>30664</v>
      </c>
      <c r="E32">
        <v>842</v>
      </c>
      <c r="F32">
        <v>4720</v>
      </c>
      <c r="G32">
        <v>8267</v>
      </c>
      <c r="H32">
        <v>6270</v>
      </c>
      <c r="I32">
        <v>15</v>
      </c>
    </row>
    <row r="33" spans="1:9" x14ac:dyDescent="0.25">
      <c r="A33" s="21" t="s">
        <v>63</v>
      </c>
      <c r="B33">
        <v>31969</v>
      </c>
      <c r="C33">
        <v>32544</v>
      </c>
      <c r="D33">
        <v>102288</v>
      </c>
      <c r="E33">
        <v>10493</v>
      </c>
      <c r="F33">
        <v>17485</v>
      </c>
      <c r="G33">
        <v>32397</v>
      </c>
      <c r="H33">
        <v>20290</v>
      </c>
      <c r="I33">
        <v>147</v>
      </c>
    </row>
    <row r="34" spans="1:9" x14ac:dyDescent="0.25">
      <c r="A34" s="21" t="s">
        <v>64</v>
      </c>
      <c r="B34">
        <v>48611</v>
      </c>
      <c r="C34">
        <v>42767</v>
      </c>
      <c r="D34">
        <v>176341</v>
      </c>
      <c r="E34">
        <v>4538</v>
      </c>
      <c r="F34">
        <v>30961</v>
      </c>
      <c r="G34">
        <v>42749</v>
      </c>
      <c r="H34">
        <v>54002</v>
      </c>
      <c r="I34">
        <v>18</v>
      </c>
    </row>
    <row r="35" spans="1:9" x14ac:dyDescent="0.25">
      <c r="A35" s="21" t="s">
        <v>66</v>
      </c>
      <c r="B35">
        <v>15119</v>
      </c>
      <c r="C35">
        <v>6461</v>
      </c>
      <c r="D35">
        <v>42424</v>
      </c>
      <c r="E35">
        <v>842</v>
      </c>
      <c r="F35">
        <v>7791</v>
      </c>
      <c r="G35">
        <v>6458</v>
      </c>
      <c r="H35">
        <v>13053</v>
      </c>
      <c r="I35">
        <v>3</v>
      </c>
    </row>
    <row r="36" spans="1:9" x14ac:dyDescent="0.25">
      <c r="A36" s="21" t="s">
        <v>68</v>
      </c>
      <c r="B36">
        <v>32472</v>
      </c>
      <c r="C36">
        <v>26827</v>
      </c>
      <c r="D36">
        <v>117405</v>
      </c>
      <c r="E36">
        <v>3030</v>
      </c>
      <c r="F36">
        <v>21351</v>
      </c>
      <c r="G36">
        <v>26781</v>
      </c>
      <c r="H36">
        <v>36755</v>
      </c>
      <c r="I36">
        <v>46</v>
      </c>
    </row>
    <row r="37" spans="1:9" x14ac:dyDescent="0.25">
      <c r="A37" s="21" t="s">
        <v>70</v>
      </c>
      <c r="B37">
        <v>13259</v>
      </c>
      <c r="C37">
        <v>11562</v>
      </c>
      <c r="D37">
        <v>47294</v>
      </c>
      <c r="E37">
        <v>2788</v>
      </c>
      <c r="F37">
        <v>8574</v>
      </c>
      <c r="G37">
        <v>11556</v>
      </c>
      <c r="H37">
        <v>13899</v>
      </c>
      <c r="I37">
        <v>6</v>
      </c>
    </row>
    <row r="38" spans="1:9" x14ac:dyDescent="0.25">
      <c r="A38" s="21" t="s">
        <v>71</v>
      </c>
      <c r="B38">
        <v>71836</v>
      </c>
      <c r="C38">
        <v>18156</v>
      </c>
      <c r="D38">
        <v>157943</v>
      </c>
      <c r="E38">
        <v>1255</v>
      </c>
      <c r="F38">
        <v>21229</v>
      </c>
      <c r="G38">
        <v>18075</v>
      </c>
      <c r="H38">
        <v>46722</v>
      </c>
      <c r="I38">
        <v>81</v>
      </c>
    </row>
    <row r="39" spans="1:9" x14ac:dyDescent="0.25">
      <c r="A39" s="21" t="s">
        <v>72</v>
      </c>
      <c r="B39">
        <v>90326</v>
      </c>
      <c r="C39">
        <v>61003</v>
      </c>
      <c r="D39">
        <v>253775</v>
      </c>
      <c r="E39">
        <v>7033</v>
      </c>
      <c r="F39">
        <v>42075</v>
      </c>
      <c r="G39">
        <v>60954</v>
      </c>
      <c r="H39">
        <v>60371</v>
      </c>
      <c r="I39">
        <v>49</v>
      </c>
    </row>
    <row r="40" spans="1:9" x14ac:dyDescent="0.25">
      <c r="A40" s="21" t="s">
        <v>73</v>
      </c>
      <c r="B40">
        <v>74095</v>
      </c>
      <c r="C40">
        <v>37246</v>
      </c>
      <c r="D40">
        <v>194084</v>
      </c>
      <c r="E40">
        <v>1724</v>
      </c>
      <c r="F40">
        <v>29751</v>
      </c>
      <c r="G40">
        <v>35471</v>
      </c>
      <c r="H40">
        <v>52992</v>
      </c>
      <c r="I40">
        <v>1775</v>
      </c>
    </row>
    <row r="41" spans="1:9" x14ac:dyDescent="0.25">
      <c r="A41" s="21" t="s">
        <v>75</v>
      </c>
      <c r="B41">
        <v>43284</v>
      </c>
      <c r="C41">
        <v>32432</v>
      </c>
      <c r="D41">
        <v>123402</v>
      </c>
      <c r="E41">
        <v>2542</v>
      </c>
      <c r="F41">
        <v>20286</v>
      </c>
      <c r="G41">
        <v>32323</v>
      </c>
      <c r="H41">
        <v>27400</v>
      </c>
      <c r="I41">
        <v>109</v>
      </c>
    </row>
    <row r="42" spans="1:9" x14ac:dyDescent="0.25">
      <c r="A42" s="21" t="s">
        <v>76</v>
      </c>
      <c r="B42">
        <v>19208</v>
      </c>
      <c r="C42">
        <v>23619</v>
      </c>
      <c r="D42">
        <v>61282</v>
      </c>
      <c r="E42">
        <v>1189</v>
      </c>
      <c r="F42">
        <v>7222</v>
      </c>
      <c r="G42">
        <v>23502</v>
      </c>
      <c r="H42">
        <v>11233</v>
      </c>
      <c r="I42">
        <v>117</v>
      </c>
    </row>
    <row r="43" spans="1:9" x14ac:dyDescent="0.25">
      <c r="A43" s="21" t="s">
        <v>78</v>
      </c>
      <c r="B43">
        <v>6157</v>
      </c>
      <c r="C43">
        <v>1498</v>
      </c>
      <c r="D43">
        <v>10781</v>
      </c>
      <c r="E43">
        <v>44</v>
      </c>
      <c r="F43">
        <v>1090</v>
      </c>
      <c r="G43">
        <v>1484</v>
      </c>
      <c r="H43">
        <v>2036</v>
      </c>
      <c r="I43">
        <v>14</v>
      </c>
    </row>
    <row r="44" spans="1:9" x14ac:dyDescent="0.25">
      <c r="A44" s="21" t="s">
        <v>79</v>
      </c>
      <c r="B44">
        <v>23500</v>
      </c>
      <c r="C44">
        <v>7861</v>
      </c>
      <c r="D44">
        <v>51963</v>
      </c>
      <c r="E44">
        <v>358</v>
      </c>
      <c r="F44">
        <v>7923</v>
      </c>
      <c r="G44">
        <v>7815</v>
      </c>
      <c r="H44">
        <v>12679</v>
      </c>
      <c r="I44">
        <v>46</v>
      </c>
    </row>
    <row r="45" spans="1:9" x14ac:dyDescent="0.25">
      <c r="A45" s="21" t="s">
        <v>80</v>
      </c>
      <c r="B45">
        <v>28995</v>
      </c>
      <c r="C45">
        <v>21596</v>
      </c>
      <c r="D45">
        <v>108168</v>
      </c>
      <c r="E45">
        <v>2212</v>
      </c>
      <c r="F45">
        <v>21120</v>
      </c>
      <c r="G45">
        <v>21576</v>
      </c>
      <c r="H45">
        <v>36457</v>
      </c>
      <c r="I45">
        <v>20</v>
      </c>
    </row>
    <row r="46" spans="1:9" x14ac:dyDescent="0.25">
      <c r="A46" s="21" t="s">
        <v>81</v>
      </c>
      <c r="B46">
        <v>31996</v>
      </c>
      <c r="C46">
        <v>18601</v>
      </c>
      <c r="D46">
        <v>92625</v>
      </c>
      <c r="E46">
        <v>2838</v>
      </c>
      <c r="F46">
        <v>15078</v>
      </c>
      <c r="G46">
        <v>18516</v>
      </c>
      <c r="H46">
        <v>26950</v>
      </c>
      <c r="I46">
        <v>85</v>
      </c>
    </row>
    <row r="47" spans="1:9" x14ac:dyDescent="0.25">
      <c r="A47" s="21" t="s">
        <v>82</v>
      </c>
      <c r="B47">
        <v>33480</v>
      </c>
      <c r="C47">
        <v>26438</v>
      </c>
      <c r="D47">
        <v>112001</v>
      </c>
      <c r="E47">
        <v>4461</v>
      </c>
      <c r="F47">
        <v>18993</v>
      </c>
      <c r="G47">
        <v>26373</v>
      </c>
      <c r="H47">
        <v>33090</v>
      </c>
      <c r="I47">
        <v>65</v>
      </c>
    </row>
    <row r="48" spans="1:9" x14ac:dyDescent="0.25">
      <c r="A48" s="21" t="s">
        <v>83</v>
      </c>
      <c r="B48">
        <v>19658</v>
      </c>
      <c r="C48">
        <v>17688</v>
      </c>
      <c r="D48">
        <v>76948</v>
      </c>
      <c r="E48">
        <v>1214</v>
      </c>
      <c r="F48">
        <v>15212</v>
      </c>
      <c r="G48">
        <v>17663</v>
      </c>
      <c r="H48">
        <v>24390</v>
      </c>
      <c r="I48">
        <v>25</v>
      </c>
    </row>
    <row r="49" spans="1:9" x14ac:dyDescent="0.25">
      <c r="A49" s="21" t="s">
        <v>84</v>
      </c>
      <c r="B49">
        <v>5613</v>
      </c>
      <c r="C49">
        <v>1987</v>
      </c>
      <c r="D49">
        <v>11120</v>
      </c>
      <c r="E49">
        <v>338</v>
      </c>
      <c r="F49">
        <v>1409</v>
      </c>
      <c r="G49">
        <v>1976</v>
      </c>
      <c r="H49">
        <v>2111</v>
      </c>
      <c r="I49">
        <v>11</v>
      </c>
    </row>
    <row r="50" spans="1:9" x14ac:dyDescent="0.25">
      <c r="A50" s="21" t="s">
        <v>85</v>
      </c>
      <c r="B50">
        <v>47704</v>
      </c>
      <c r="C50">
        <v>40750</v>
      </c>
      <c r="D50">
        <v>130083</v>
      </c>
      <c r="E50">
        <v>8408</v>
      </c>
      <c r="F50">
        <v>18142</v>
      </c>
      <c r="G50">
        <v>40553</v>
      </c>
      <c r="H50">
        <v>23487</v>
      </c>
      <c r="I50">
        <v>197</v>
      </c>
    </row>
    <row r="51" spans="1:9" x14ac:dyDescent="0.25">
      <c r="A51" s="21" t="s">
        <v>86</v>
      </c>
      <c r="B51">
        <v>13675</v>
      </c>
      <c r="C51">
        <v>9107</v>
      </c>
      <c r="D51">
        <v>52501</v>
      </c>
      <c r="E51">
        <v>1073</v>
      </c>
      <c r="F51">
        <v>10848</v>
      </c>
      <c r="G51">
        <v>9063</v>
      </c>
      <c r="H51">
        <v>18871</v>
      </c>
      <c r="I51">
        <v>44</v>
      </c>
    </row>
    <row r="52" spans="1:9" x14ac:dyDescent="0.25">
      <c r="A52" s="21" t="s">
        <v>88</v>
      </c>
      <c r="B52">
        <v>138730</v>
      </c>
      <c r="C52">
        <v>56029</v>
      </c>
      <c r="D52">
        <v>297552</v>
      </c>
      <c r="E52">
        <v>4964</v>
      </c>
      <c r="F52">
        <v>46437</v>
      </c>
      <c r="G52">
        <v>53458</v>
      </c>
      <c r="H52">
        <v>56356</v>
      </c>
      <c r="I52">
        <v>2571</v>
      </c>
    </row>
    <row r="53" spans="1:9" x14ac:dyDescent="0.25">
      <c r="A53" s="21" t="s">
        <v>89</v>
      </c>
      <c r="B53">
        <v>101669</v>
      </c>
      <c r="C53">
        <v>96308</v>
      </c>
      <c r="D53">
        <v>319444</v>
      </c>
      <c r="E53">
        <v>12237</v>
      </c>
      <c r="F53">
        <v>51762</v>
      </c>
      <c r="G53">
        <v>95949</v>
      </c>
      <c r="H53">
        <v>69705</v>
      </c>
      <c r="I53">
        <v>359</v>
      </c>
    </row>
    <row r="54" spans="1:9" x14ac:dyDescent="0.25">
      <c r="A54" s="21" t="s">
        <v>90</v>
      </c>
      <c r="B54">
        <v>60665</v>
      </c>
      <c r="C54">
        <v>38029</v>
      </c>
      <c r="D54">
        <v>179271</v>
      </c>
      <c r="E54">
        <v>3185</v>
      </c>
      <c r="F54">
        <v>27990</v>
      </c>
      <c r="G54">
        <v>37992</v>
      </c>
      <c r="H54">
        <v>52587</v>
      </c>
      <c r="I54">
        <v>37</v>
      </c>
    </row>
    <row r="55" spans="1:9" x14ac:dyDescent="0.25">
      <c r="A55" s="21" t="s">
        <v>91</v>
      </c>
      <c r="B55">
        <v>27933</v>
      </c>
      <c r="C55">
        <v>11129</v>
      </c>
      <c r="D55">
        <v>73313</v>
      </c>
      <c r="E55">
        <v>871</v>
      </c>
      <c r="F55">
        <v>11000</v>
      </c>
      <c r="G55">
        <v>11090</v>
      </c>
      <c r="H55">
        <v>23251</v>
      </c>
      <c r="I55">
        <v>39</v>
      </c>
    </row>
    <row r="56" spans="1:9" x14ac:dyDescent="0.25">
      <c r="A56" s="21" t="s">
        <v>92</v>
      </c>
      <c r="B56">
        <v>4199</v>
      </c>
      <c r="C56">
        <v>1245</v>
      </c>
      <c r="D56">
        <v>9798</v>
      </c>
      <c r="E56">
        <v>57</v>
      </c>
      <c r="F56">
        <v>1360</v>
      </c>
      <c r="G56">
        <v>1234</v>
      </c>
      <c r="H56">
        <v>2994</v>
      </c>
      <c r="I56">
        <v>11</v>
      </c>
    </row>
    <row r="57" spans="1:9" x14ac:dyDescent="0.25">
      <c r="A57" s="21" t="s">
        <v>93</v>
      </c>
      <c r="B57">
        <v>19669</v>
      </c>
      <c r="C57">
        <v>7720</v>
      </c>
      <c r="D57">
        <v>55849</v>
      </c>
      <c r="E57">
        <v>1605</v>
      </c>
      <c r="F57">
        <v>8919</v>
      </c>
      <c r="G57">
        <v>7708</v>
      </c>
      <c r="H57">
        <v>19541</v>
      </c>
      <c r="I57">
        <v>12</v>
      </c>
    </row>
    <row r="58" spans="1:9" x14ac:dyDescent="0.25">
      <c r="A58" s="21" t="s">
        <v>94</v>
      </c>
      <c r="B58">
        <v>11941</v>
      </c>
      <c r="C58">
        <v>9580</v>
      </c>
      <c r="D58">
        <v>35830</v>
      </c>
      <c r="E58">
        <v>1033</v>
      </c>
      <c r="F58">
        <v>4737</v>
      </c>
      <c r="G58">
        <v>9577</v>
      </c>
      <c r="H58">
        <v>9572</v>
      </c>
      <c r="I58">
        <v>3</v>
      </c>
    </row>
    <row r="59" spans="1:9" x14ac:dyDescent="0.25">
      <c r="A59" s="21" t="s">
        <v>95</v>
      </c>
      <c r="B59">
        <v>108178</v>
      </c>
      <c r="C59">
        <v>39807</v>
      </c>
      <c r="D59">
        <v>264268</v>
      </c>
      <c r="E59">
        <v>2466</v>
      </c>
      <c r="F59">
        <v>36483</v>
      </c>
      <c r="G59">
        <v>39613</v>
      </c>
      <c r="H59">
        <v>79800</v>
      </c>
      <c r="I59">
        <v>194</v>
      </c>
    </row>
    <row r="60" spans="1:9" x14ac:dyDescent="0.25">
      <c r="A60" s="21" t="s">
        <v>96</v>
      </c>
      <c r="B60">
        <v>23710</v>
      </c>
      <c r="C60">
        <v>14059</v>
      </c>
      <c r="D60">
        <v>67414</v>
      </c>
      <c r="E60">
        <v>3109</v>
      </c>
      <c r="F60">
        <v>12102</v>
      </c>
      <c r="G60">
        <v>14015</v>
      </c>
      <c r="H60">
        <v>17543</v>
      </c>
      <c r="I60">
        <v>44</v>
      </c>
    </row>
    <row r="61" spans="1:9" x14ac:dyDescent="0.25">
      <c r="A61" s="21" t="s">
        <v>97</v>
      </c>
      <c r="B61">
        <v>184193</v>
      </c>
      <c r="C61">
        <v>33560</v>
      </c>
      <c r="D61">
        <v>303614</v>
      </c>
      <c r="E61">
        <v>6622</v>
      </c>
      <c r="F61">
        <v>30797</v>
      </c>
      <c r="G61">
        <v>33539</v>
      </c>
      <c r="H61">
        <v>55064</v>
      </c>
      <c r="I61">
        <v>21</v>
      </c>
    </row>
    <row r="62" spans="1:9" x14ac:dyDescent="0.25">
      <c r="A62" s="21" t="s">
        <v>98</v>
      </c>
      <c r="B62">
        <v>31084</v>
      </c>
      <c r="C62">
        <v>27179</v>
      </c>
      <c r="D62">
        <v>103432</v>
      </c>
      <c r="E62">
        <v>3989</v>
      </c>
      <c r="F62">
        <v>18591</v>
      </c>
      <c r="G62">
        <v>27057</v>
      </c>
      <c r="H62">
        <v>26578</v>
      </c>
      <c r="I62">
        <v>122</v>
      </c>
    </row>
    <row r="63" spans="1:9" x14ac:dyDescent="0.25">
      <c r="A63" s="21" t="s">
        <v>99</v>
      </c>
      <c r="B63">
        <v>31785</v>
      </c>
      <c r="C63">
        <v>10783</v>
      </c>
      <c r="D63">
        <v>90305</v>
      </c>
      <c r="E63">
        <v>939</v>
      </c>
      <c r="F63">
        <v>15239</v>
      </c>
      <c r="G63">
        <v>10713</v>
      </c>
      <c r="H63">
        <v>32498</v>
      </c>
      <c r="I63">
        <v>70</v>
      </c>
    </row>
    <row r="64" spans="1:9" x14ac:dyDescent="0.25">
      <c r="A64" s="21" t="s">
        <v>100</v>
      </c>
      <c r="B64">
        <v>13421</v>
      </c>
      <c r="C64">
        <v>9457</v>
      </c>
      <c r="D64">
        <v>38498</v>
      </c>
      <c r="E64">
        <v>2426</v>
      </c>
      <c r="F64">
        <v>5718</v>
      </c>
      <c r="G64">
        <v>9392</v>
      </c>
      <c r="H64">
        <v>9902</v>
      </c>
      <c r="I64">
        <v>65</v>
      </c>
    </row>
    <row r="65" spans="1:9" x14ac:dyDescent="0.25">
      <c r="A65" s="21" t="s">
        <v>101</v>
      </c>
      <c r="B65">
        <v>27913</v>
      </c>
      <c r="C65">
        <v>13659</v>
      </c>
      <c r="D65">
        <v>74871</v>
      </c>
      <c r="E65">
        <v>926</v>
      </c>
      <c r="F65">
        <v>12451</v>
      </c>
      <c r="G65">
        <v>13648</v>
      </c>
      <c r="H65">
        <v>20848</v>
      </c>
      <c r="I65">
        <v>11</v>
      </c>
    </row>
    <row r="66" spans="1:9" x14ac:dyDescent="0.25">
      <c r="A66" s="21" t="s">
        <v>102</v>
      </c>
      <c r="B66">
        <v>62066</v>
      </c>
      <c r="C66">
        <v>78642</v>
      </c>
      <c r="D66">
        <v>253933</v>
      </c>
      <c r="E66">
        <v>6455</v>
      </c>
      <c r="F66">
        <v>53999</v>
      </c>
      <c r="G66">
        <v>78605</v>
      </c>
      <c r="H66">
        <v>59226</v>
      </c>
      <c r="I66">
        <v>37</v>
      </c>
    </row>
    <row r="67" spans="1:9" x14ac:dyDescent="0.25">
      <c r="A67" s="21" t="s">
        <v>103</v>
      </c>
      <c r="B67">
        <v>49702</v>
      </c>
      <c r="C67">
        <v>53453</v>
      </c>
      <c r="D67">
        <v>176476</v>
      </c>
      <c r="E67">
        <v>4701</v>
      </c>
      <c r="F67">
        <v>29040</v>
      </c>
      <c r="G67">
        <v>53403</v>
      </c>
      <c r="H67">
        <v>44281</v>
      </c>
      <c r="I67">
        <v>50</v>
      </c>
    </row>
    <row r="68" spans="1:9" x14ac:dyDescent="0.25">
      <c r="A68" s="21" t="s">
        <v>104</v>
      </c>
      <c r="B68">
        <v>21237</v>
      </c>
      <c r="C68">
        <v>8710</v>
      </c>
      <c r="D68">
        <v>60233</v>
      </c>
      <c r="E68">
        <v>857</v>
      </c>
      <c r="F68">
        <v>10240</v>
      </c>
      <c r="G68">
        <v>8703</v>
      </c>
      <c r="H68">
        <v>20046</v>
      </c>
      <c r="I68">
        <v>7</v>
      </c>
    </row>
    <row r="69" spans="1:9" x14ac:dyDescent="0.25">
      <c r="A69" s="21" t="s">
        <v>105</v>
      </c>
      <c r="B69">
        <v>24906</v>
      </c>
      <c r="C69">
        <v>27637</v>
      </c>
      <c r="D69">
        <v>105009</v>
      </c>
      <c r="E69">
        <v>6253</v>
      </c>
      <c r="F69">
        <v>18596</v>
      </c>
      <c r="G69">
        <v>27535</v>
      </c>
      <c r="H69">
        <v>33870</v>
      </c>
      <c r="I69">
        <v>102</v>
      </c>
    </row>
    <row r="70" spans="1:9" x14ac:dyDescent="0.25">
      <c r="A70" s="21" t="s">
        <v>106</v>
      </c>
      <c r="B70">
        <v>6640</v>
      </c>
      <c r="C70">
        <v>2230</v>
      </c>
      <c r="D70">
        <v>14097</v>
      </c>
      <c r="E70">
        <v>59</v>
      </c>
      <c r="F70">
        <v>1847</v>
      </c>
      <c r="G70">
        <v>2229</v>
      </c>
      <c r="H70">
        <v>3380</v>
      </c>
      <c r="I70">
        <v>1</v>
      </c>
    </row>
    <row r="71" spans="1:9" x14ac:dyDescent="0.25">
      <c r="A71" s="21" t="s">
        <v>107</v>
      </c>
      <c r="B71">
        <v>19840</v>
      </c>
      <c r="C71">
        <v>8236</v>
      </c>
      <c r="D71">
        <v>51724</v>
      </c>
      <c r="E71">
        <v>1731</v>
      </c>
      <c r="F71">
        <v>7629</v>
      </c>
      <c r="G71">
        <v>8192</v>
      </c>
      <c r="H71">
        <v>16019</v>
      </c>
      <c r="I71">
        <v>44</v>
      </c>
    </row>
    <row r="72" spans="1:9" x14ac:dyDescent="0.25">
      <c r="A72" s="21" t="s">
        <v>108</v>
      </c>
      <c r="B72">
        <v>44766</v>
      </c>
      <c r="C72">
        <v>39510</v>
      </c>
      <c r="D72">
        <v>170553</v>
      </c>
      <c r="E72">
        <v>3086</v>
      </c>
      <c r="F72">
        <v>28416</v>
      </c>
      <c r="G72">
        <v>39281</v>
      </c>
      <c r="H72">
        <v>57861</v>
      </c>
      <c r="I72">
        <v>229</v>
      </c>
    </row>
    <row r="73" spans="1:9" x14ac:dyDescent="0.25">
      <c r="A73" s="21" t="s">
        <v>109</v>
      </c>
      <c r="B73">
        <v>37658</v>
      </c>
      <c r="C73">
        <v>33586</v>
      </c>
      <c r="D73">
        <v>132744</v>
      </c>
      <c r="E73">
        <v>3757</v>
      </c>
      <c r="F73">
        <v>23949</v>
      </c>
      <c r="G73">
        <v>33362</v>
      </c>
      <c r="H73">
        <v>37551</v>
      </c>
      <c r="I73">
        <v>224</v>
      </c>
    </row>
    <row r="74" spans="1:9" x14ac:dyDescent="0.25">
      <c r="A74" s="21" t="s">
        <v>110</v>
      </c>
      <c r="B74">
        <v>31928</v>
      </c>
      <c r="C74">
        <v>26528</v>
      </c>
      <c r="D74">
        <v>106136</v>
      </c>
      <c r="E74">
        <v>9351</v>
      </c>
      <c r="F74">
        <v>16466</v>
      </c>
      <c r="G74">
        <v>26488</v>
      </c>
      <c r="H74">
        <v>31214</v>
      </c>
      <c r="I74">
        <v>40</v>
      </c>
    </row>
    <row r="75" spans="1:9" x14ac:dyDescent="0.25">
      <c r="A75" s="21" t="s">
        <v>111</v>
      </c>
      <c r="B75">
        <v>34465</v>
      </c>
      <c r="C75">
        <v>44385</v>
      </c>
      <c r="D75">
        <v>106686</v>
      </c>
      <c r="E75">
        <v>1147</v>
      </c>
      <c r="F75">
        <v>12597</v>
      </c>
      <c r="G75">
        <v>44308</v>
      </c>
      <c r="H75">
        <v>15239</v>
      </c>
      <c r="I75">
        <v>77</v>
      </c>
    </row>
    <row r="76" spans="1:9" x14ac:dyDescent="0.25">
      <c r="A76" s="21" t="s">
        <v>112</v>
      </c>
      <c r="B76">
        <v>64074</v>
      </c>
      <c r="C76">
        <v>34665</v>
      </c>
      <c r="D76">
        <v>183735</v>
      </c>
      <c r="E76">
        <v>4678</v>
      </c>
      <c r="F76">
        <v>29280</v>
      </c>
      <c r="G76">
        <v>34658</v>
      </c>
      <c r="H76">
        <v>55716</v>
      </c>
      <c r="I76">
        <v>7</v>
      </c>
    </row>
    <row r="77" spans="1:9" x14ac:dyDescent="0.25">
      <c r="A77" s="21" t="s">
        <v>113</v>
      </c>
      <c r="B77">
        <v>27951</v>
      </c>
      <c r="C77">
        <v>22451</v>
      </c>
      <c r="D77">
        <v>92459</v>
      </c>
      <c r="E77">
        <v>3204</v>
      </c>
      <c r="F77">
        <v>15315</v>
      </c>
      <c r="G77">
        <v>22412</v>
      </c>
      <c r="H77">
        <v>26742</v>
      </c>
      <c r="I77">
        <v>39</v>
      </c>
    </row>
    <row r="78" spans="1:9" x14ac:dyDescent="0.25">
      <c r="A78" s="21" t="s">
        <v>114</v>
      </c>
      <c r="B78">
        <v>8612</v>
      </c>
      <c r="C78">
        <v>2075</v>
      </c>
      <c r="D78">
        <v>17970</v>
      </c>
      <c r="E78">
        <v>206</v>
      </c>
      <c r="F78">
        <v>2213</v>
      </c>
      <c r="G78">
        <v>2075</v>
      </c>
      <c r="H78">
        <v>5070</v>
      </c>
      <c r="I78">
        <v>0</v>
      </c>
    </row>
    <row r="79" spans="1:9" x14ac:dyDescent="0.25">
      <c r="A79" s="21" t="s">
        <v>115</v>
      </c>
      <c r="B79">
        <v>19479</v>
      </c>
      <c r="C79">
        <v>13029</v>
      </c>
      <c r="D79">
        <v>57460</v>
      </c>
      <c r="E79">
        <v>2255</v>
      </c>
      <c r="F79">
        <v>9825</v>
      </c>
      <c r="G79">
        <v>12921</v>
      </c>
      <c r="H79">
        <v>15127</v>
      </c>
      <c r="I79">
        <v>108</v>
      </c>
    </row>
    <row r="80" spans="1:9" x14ac:dyDescent="0.25">
      <c r="A80" s="21" t="s">
        <v>116</v>
      </c>
      <c r="B80">
        <v>51853</v>
      </c>
      <c r="C80">
        <v>26332</v>
      </c>
      <c r="D80">
        <v>134515</v>
      </c>
      <c r="E80">
        <v>3663</v>
      </c>
      <c r="F80">
        <v>21668</v>
      </c>
      <c r="G80">
        <v>25857</v>
      </c>
      <c r="H80">
        <v>34662</v>
      </c>
      <c r="I80">
        <v>475</v>
      </c>
    </row>
    <row r="81" spans="1:9" x14ac:dyDescent="0.25">
      <c r="A81" s="21" t="s">
        <v>117</v>
      </c>
      <c r="B81">
        <v>52692</v>
      </c>
      <c r="C81">
        <v>28143</v>
      </c>
      <c r="D81">
        <v>145568</v>
      </c>
      <c r="E81">
        <v>2228</v>
      </c>
      <c r="F81">
        <v>22308</v>
      </c>
      <c r="G81">
        <v>28069</v>
      </c>
      <c r="H81">
        <v>42425</v>
      </c>
      <c r="I81">
        <v>74</v>
      </c>
    </row>
    <row r="82" spans="1:9" x14ac:dyDescent="0.25">
      <c r="A82" s="21" t="s">
        <v>118</v>
      </c>
      <c r="B82">
        <v>41208</v>
      </c>
      <c r="C82">
        <v>19632</v>
      </c>
      <c r="D82">
        <v>129826</v>
      </c>
      <c r="E82">
        <v>1443</v>
      </c>
      <c r="F82">
        <v>25012</v>
      </c>
      <c r="G82">
        <v>19607</v>
      </c>
      <c r="H82">
        <v>43974</v>
      </c>
      <c r="I82">
        <v>25</v>
      </c>
    </row>
    <row r="83" spans="1:9" x14ac:dyDescent="0.25">
      <c r="A83" s="21" t="s">
        <v>119</v>
      </c>
      <c r="B83">
        <v>47691</v>
      </c>
      <c r="C83">
        <v>47776</v>
      </c>
      <c r="D83">
        <v>233893</v>
      </c>
      <c r="E83">
        <v>3221</v>
      </c>
      <c r="F83">
        <v>44879</v>
      </c>
      <c r="G83">
        <v>47546</v>
      </c>
      <c r="H83">
        <v>93547</v>
      </c>
      <c r="I83">
        <v>230</v>
      </c>
    </row>
    <row r="84" spans="1:9" x14ac:dyDescent="0.25">
      <c r="A84" s="21" t="s">
        <v>121</v>
      </c>
      <c r="B84">
        <v>25743</v>
      </c>
      <c r="C84">
        <v>18313</v>
      </c>
      <c r="D84">
        <v>76192</v>
      </c>
      <c r="E84">
        <v>1865</v>
      </c>
      <c r="F84">
        <v>12319</v>
      </c>
      <c r="G84">
        <v>18306</v>
      </c>
      <c r="H84">
        <v>19817</v>
      </c>
      <c r="I84">
        <v>7</v>
      </c>
    </row>
    <row r="85" spans="1:9" x14ac:dyDescent="0.25">
      <c r="A85" s="21" t="s">
        <v>122</v>
      </c>
      <c r="B85">
        <v>54482</v>
      </c>
      <c r="C85">
        <v>46546</v>
      </c>
      <c r="D85">
        <v>167408</v>
      </c>
      <c r="E85">
        <v>7563</v>
      </c>
      <c r="F85">
        <v>28662</v>
      </c>
      <c r="G85">
        <v>46485</v>
      </c>
      <c r="H85">
        <v>37718</v>
      </c>
      <c r="I85">
        <v>61</v>
      </c>
    </row>
    <row r="86" spans="1:9" x14ac:dyDescent="0.25">
      <c r="A86" s="21" t="s">
        <v>123</v>
      </c>
      <c r="B86">
        <v>53239</v>
      </c>
      <c r="C86">
        <v>32049</v>
      </c>
      <c r="D86">
        <v>170161</v>
      </c>
      <c r="E86">
        <v>6291</v>
      </c>
      <c r="F86">
        <v>31819</v>
      </c>
      <c r="G86">
        <v>31693</v>
      </c>
      <c r="H86">
        <v>53054</v>
      </c>
      <c r="I86">
        <v>356</v>
      </c>
    </row>
    <row r="87" spans="1:9" x14ac:dyDescent="0.25">
      <c r="A87" s="21" t="s">
        <v>124</v>
      </c>
      <c r="B87">
        <v>24809</v>
      </c>
      <c r="C87">
        <v>15107</v>
      </c>
      <c r="D87">
        <v>84776</v>
      </c>
      <c r="E87">
        <v>1511</v>
      </c>
      <c r="F87">
        <v>16305</v>
      </c>
      <c r="G87">
        <v>15026</v>
      </c>
      <c r="H87">
        <v>28555</v>
      </c>
      <c r="I87">
        <v>81</v>
      </c>
    </row>
    <row r="88" spans="1:9" x14ac:dyDescent="0.25">
      <c r="A88" s="21" t="s">
        <v>125</v>
      </c>
      <c r="B88">
        <v>15116</v>
      </c>
      <c r="C88">
        <v>8299</v>
      </c>
      <c r="D88">
        <v>45834</v>
      </c>
      <c r="E88">
        <v>585</v>
      </c>
      <c r="F88">
        <v>7760</v>
      </c>
      <c r="G88">
        <v>8269</v>
      </c>
      <c r="H88">
        <v>14659</v>
      </c>
      <c r="I88">
        <v>30</v>
      </c>
    </row>
    <row r="89" spans="1:9" x14ac:dyDescent="0.25">
      <c r="A89" s="21" t="s">
        <v>126</v>
      </c>
      <c r="B89">
        <v>35493</v>
      </c>
      <c r="C89">
        <v>33807</v>
      </c>
      <c r="D89">
        <v>141188</v>
      </c>
      <c r="E89">
        <v>3500</v>
      </c>
      <c r="F89">
        <v>26856</v>
      </c>
      <c r="G89">
        <v>33756</v>
      </c>
      <c r="H89">
        <v>45032</v>
      </c>
      <c r="I89">
        <v>51</v>
      </c>
    </row>
    <row r="90" spans="1:9" x14ac:dyDescent="0.25">
      <c r="A90" s="21" t="s">
        <v>127</v>
      </c>
      <c r="B90">
        <v>20108</v>
      </c>
      <c r="C90">
        <v>17054</v>
      </c>
      <c r="D90">
        <v>60875</v>
      </c>
      <c r="E90">
        <v>2355</v>
      </c>
      <c r="F90">
        <v>10556</v>
      </c>
      <c r="G90">
        <v>17050</v>
      </c>
      <c r="H90">
        <v>13157</v>
      </c>
      <c r="I90">
        <v>4</v>
      </c>
    </row>
    <row r="91" spans="1:9" x14ac:dyDescent="0.25">
      <c r="A91" s="21" t="s">
        <v>128</v>
      </c>
      <c r="B91">
        <v>42119</v>
      </c>
      <c r="C91">
        <v>29406</v>
      </c>
      <c r="D91">
        <v>153049</v>
      </c>
      <c r="E91">
        <v>5849</v>
      </c>
      <c r="F91">
        <v>31573</v>
      </c>
      <c r="G91">
        <v>29401</v>
      </c>
      <c r="H91">
        <v>49951</v>
      </c>
      <c r="I91">
        <v>5</v>
      </c>
    </row>
    <row r="92" spans="1:9" x14ac:dyDescent="0.25">
      <c r="A92" s="21" t="s">
        <v>130</v>
      </c>
      <c r="B92">
        <v>7815</v>
      </c>
      <c r="C92">
        <v>3487</v>
      </c>
      <c r="D92">
        <v>24345</v>
      </c>
      <c r="E92">
        <v>366</v>
      </c>
      <c r="F92">
        <v>4452</v>
      </c>
      <c r="G92">
        <v>3478</v>
      </c>
      <c r="H92">
        <v>8591</v>
      </c>
      <c r="I92">
        <v>9</v>
      </c>
    </row>
    <row r="93" spans="1:9" x14ac:dyDescent="0.25">
      <c r="A93" s="21" t="s">
        <v>131</v>
      </c>
      <c r="B93">
        <v>26322</v>
      </c>
      <c r="C93">
        <v>18968</v>
      </c>
      <c r="D93">
        <v>82470</v>
      </c>
      <c r="E93">
        <v>1402</v>
      </c>
      <c r="F93">
        <v>14543</v>
      </c>
      <c r="G93">
        <v>18946</v>
      </c>
      <c r="H93">
        <v>22637</v>
      </c>
      <c r="I93">
        <v>22</v>
      </c>
    </row>
    <row r="94" spans="1:9" x14ac:dyDescent="0.25">
      <c r="A94" s="21" t="s">
        <v>132</v>
      </c>
      <c r="B94">
        <v>66588</v>
      </c>
      <c r="C94">
        <v>45890</v>
      </c>
      <c r="D94">
        <v>183028</v>
      </c>
      <c r="E94">
        <v>7426</v>
      </c>
      <c r="F94">
        <v>30180</v>
      </c>
      <c r="G94">
        <v>45838</v>
      </c>
      <c r="H94">
        <v>40370</v>
      </c>
      <c r="I94">
        <v>52</v>
      </c>
    </row>
    <row r="95" spans="1:9" x14ac:dyDescent="0.25">
      <c r="A95" s="21" t="s">
        <v>134</v>
      </c>
      <c r="B95">
        <v>32389</v>
      </c>
      <c r="C95">
        <v>22536</v>
      </c>
      <c r="D95">
        <v>93300</v>
      </c>
      <c r="E95">
        <v>2413</v>
      </c>
      <c r="F95">
        <v>14783</v>
      </c>
      <c r="G95">
        <v>22452</v>
      </c>
      <c r="H95">
        <v>23592</v>
      </c>
      <c r="I95">
        <v>84</v>
      </c>
    </row>
    <row r="96" spans="1:9" x14ac:dyDescent="0.25">
      <c r="A96" s="21" t="s">
        <v>136</v>
      </c>
      <c r="B96">
        <v>7071</v>
      </c>
      <c r="C96">
        <v>2866</v>
      </c>
      <c r="D96">
        <v>18841</v>
      </c>
      <c r="E96">
        <v>177</v>
      </c>
      <c r="F96">
        <v>2868</v>
      </c>
      <c r="G96">
        <v>2840</v>
      </c>
      <c r="H96">
        <v>6036</v>
      </c>
      <c r="I96">
        <v>26</v>
      </c>
    </row>
    <row r="97" spans="1:9" x14ac:dyDescent="0.25">
      <c r="A97" s="21" t="s">
        <v>137</v>
      </c>
      <c r="B97">
        <v>14446</v>
      </c>
      <c r="C97">
        <v>5279</v>
      </c>
      <c r="D97">
        <v>35158</v>
      </c>
      <c r="E97">
        <v>567</v>
      </c>
      <c r="F97">
        <v>5356</v>
      </c>
      <c r="G97">
        <v>5275</v>
      </c>
      <c r="H97">
        <v>10077</v>
      </c>
      <c r="I97">
        <v>4</v>
      </c>
    </row>
    <row r="98" spans="1:9" x14ac:dyDescent="0.25">
      <c r="A98" s="21" t="s">
        <v>138</v>
      </c>
      <c r="B98">
        <v>60639</v>
      </c>
      <c r="C98">
        <v>28696</v>
      </c>
      <c r="D98">
        <v>165450</v>
      </c>
      <c r="E98">
        <v>2448</v>
      </c>
      <c r="F98">
        <v>28720</v>
      </c>
      <c r="G98">
        <v>28635</v>
      </c>
      <c r="H98">
        <v>47395</v>
      </c>
      <c r="I98">
        <v>61</v>
      </c>
    </row>
    <row r="99" spans="1:9" x14ac:dyDescent="0.25">
      <c r="A99" s="21" t="s">
        <v>139</v>
      </c>
      <c r="B99">
        <v>13079</v>
      </c>
      <c r="C99">
        <v>19106</v>
      </c>
      <c r="D99">
        <v>51977</v>
      </c>
      <c r="E99">
        <v>906</v>
      </c>
      <c r="F99">
        <v>8684</v>
      </c>
      <c r="G99">
        <v>18929</v>
      </c>
      <c r="H99">
        <v>11108</v>
      </c>
      <c r="I99">
        <v>177</v>
      </c>
    </row>
    <row r="100" spans="1:9" x14ac:dyDescent="0.25">
      <c r="A100" s="21" t="s">
        <v>140</v>
      </c>
      <c r="B100">
        <v>27896</v>
      </c>
      <c r="C100">
        <v>26290</v>
      </c>
      <c r="D100">
        <v>120416</v>
      </c>
      <c r="E100">
        <v>1322</v>
      </c>
      <c r="F100">
        <v>24197</v>
      </c>
      <c r="G100">
        <v>26114</v>
      </c>
      <c r="H100">
        <v>42033</v>
      </c>
      <c r="I100">
        <v>176</v>
      </c>
    </row>
    <row r="101" spans="1:9" x14ac:dyDescent="0.25">
      <c r="A101" s="21" t="s">
        <v>141</v>
      </c>
      <c r="B101">
        <v>19932</v>
      </c>
      <c r="C101">
        <v>7963</v>
      </c>
      <c r="D101">
        <v>49254</v>
      </c>
      <c r="E101">
        <v>852</v>
      </c>
      <c r="F101">
        <v>7433</v>
      </c>
      <c r="G101">
        <v>7927</v>
      </c>
      <c r="H101">
        <v>13926</v>
      </c>
      <c r="I101">
        <v>36</v>
      </c>
    </row>
    <row r="102" spans="1:9" x14ac:dyDescent="0.25">
      <c r="A102" s="21" t="s">
        <v>142</v>
      </c>
      <c r="B102">
        <v>39469</v>
      </c>
      <c r="C102">
        <v>13718</v>
      </c>
      <c r="D102">
        <v>90189</v>
      </c>
      <c r="E102">
        <v>2663</v>
      </c>
      <c r="F102">
        <v>12840</v>
      </c>
      <c r="G102">
        <v>13699</v>
      </c>
      <c r="H102">
        <v>24162</v>
      </c>
      <c r="I102">
        <v>19</v>
      </c>
    </row>
    <row r="103" spans="1:9" x14ac:dyDescent="0.25">
      <c r="A103" s="21" t="s">
        <v>143</v>
      </c>
      <c r="B103">
        <v>57853</v>
      </c>
      <c r="C103">
        <v>28075</v>
      </c>
      <c r="D103">
        <v>154093</v>
      </c>
      <c r="E103">
        <v>4099</v>
      </c>
      <c r="F103">
        <v>26983</v>
      </c>
      <c r="G103">
        <v>27828</v>
      </c>
      <c r="H103">
        <v>41182</v>
      </c>
      <c r="I103">
        <v>247</v>
      </c>
    </row>
    <row r="104" spans="1:9" x14ac:dyDescent="0.25">
      <c r="A104" s="21" t="s">
        <v>144</v>
      </c>
      <c r="B104">
        <v>7209</v>
      </c>
      <c r="C104">
        <v>19438</v>
      </c>
      <c r="D104">
        <v>36957</v>
      </c>
      <c r="E104">
        <v>1000</v>
      </c>
      <c r="F104">
        <v>4906</v>
      </c>
      <c r="G104">
        <v>19427</v>
      </c>
      <c r="H104">
        <v>5404</v>
      </c>
      <c r="I104">
        <v>11</v>
      </c>
    </row>
    <row r="105" spans="1:9" x14ac:dyDescent="0.25">
      <c r="A105" s="21" t="s">
        <v>145</v>
      </c>
      <c r="B105">
        <v>17421</v>
      </c>
      <c r="C105">
        <v>24283</v>
      </c>
      <c r="D105">
        <v>57155</v>
      </c>
      <c r="E105">
        <v>916</v>
      </c>
      <c r="F105">
        <v>6818</v>
      </c>
      <c r="G105">
        <v>24139</v>
      </c>
      <c r="H105">
        <v>8633</v>
      </c>
      <c r="I105">
        <v>144</v>
      </c>
    </row>
    <row r="106" spans="1:9" x14ac:dyDescent="0.25">
      <c r="A106" s="21" t="s">
        <v>146</v>
      </c>
      <c r="B106">
        <v>27378</v>
      </c>
      <c r="C106">
        <v>11503</v>
      </c>
      <c r="D106">
        <v>68127</v>
      </c>
      <c r="E106">
        <v>1116</v>
      </c>
      <c r="F106">
        <v>10851</v>
      </c>
      <c r="G106">
        <v>11489</v>
      </c>
      <c r="H106">
        <v>18395</v>
      </c>
      <c r="I106">
        <v>14</v>
      </c>
    </row>
    <row r="107" spans="1:9" x14ac:dyDescent="0.25">
      <c r="A107" s="21" t="s">
        <v>147</v>
      </c>
      <c r="B107">
        <v>28915</v>
      </c>
      <c r="C107">
        <v>25053</v>
      </c>
      <c r="D107">
        <v>105744</v>
      </c>
      <c r="E107">
        <v>2280</v>
      </c>
      <c r="F107">
        <v>21009</v>
      </c>
      <c r="G107">
        <v>24977</v>
      </c>
      <c r="H107">
        <v>30767</v>
      </c>
      <c r="I107">
        <v>76</v>
      </c>
    </row>
    <row r="108" spans="1:9" x14ac:dyDescent="0.25">
      <c r="A108" s="21" t="s">
        <v>148</v>
      </c>
      <c r="B108">
        <v>50163</v>
      </c>
      <c r="C108">
        <v>47530</v>
      </c>
      <c r="D108">
        <v>157174</v>
      </c>
      <c r="E108">
        <v>5573</v>
      </c>
      <c r="F108">
        <v>26053</v>
      </c>
      <c r="G108">
        <v>47438</v>
      </c>
      <c r="H108">
        <v>33428</v>
      </c>
      <c r="I108">
        <v>92</v>
      </c>
    </row>
    <row r="109" spans="1:9" x14ac:dyDescent="0.25">
      <c r="A109" s="21" t="s">
        <v>149</v>
      </c>
      <c r="B109">
        <v>17159</v>
      </c>
      <c r="C109">
        <v>10998</v>
      </c>
      <c r="D109">
        <v>47176</v>
      </c>
      <c r="E109">
        <v>2472</v>
      </c>
      <c r="F109">
        <v>7258</v>
      </c>
      <c r="G109">
        <v>10996</v>
      </c>
      <c r="H109">
        <v>11761</v>
      </c>
      <c r="I109">
        <v>2</v>
      </c>
    </row>
    <row r="110" spans="1:9" x14ac:dyDescent="0.25">
      <c r="A110" s="21" t="s">
        <v>150</v>
      </c>
      <c r="B110">
        <v>46756</v>
      </c>
      <c r="C110">
        <v>44780</v>
      </c>
      <c r="D110">
        <v>152924</v>
      </c>
      <c r="E110">
        <v>3784</v>
      </c>
      <c r="F110">
        <v>29717</v>
      </c>
      <c r="G110">
        <v>44738</v>
      </c>
      <c r="H110">
        <v>31671</v>
      </c>
      <c r="I110">
        <v>42</v>
      </c>
    </row>
    <row r="111" spans="1:9" x14ac:dyDescent="0.25">
      <c r="A111" s="21" t="s">
        <v>151</v>
      </c>
      <c r="B111">
        <v>16185</v>
      </c>
      <c r="C111">
        <v>27744</v>
      </c>
      <c r="D111">
        <v>67092</v>
      </c>
      <c r="E111">
        <v>1753</v>
      </c>
      <c r="F111">
        <v>11133</v>
      </c>
      <c r="G111">
        <v>27714</v>
      </c>
      <c r="H111">
        <v>12030</v>
      </c>
      <c r="I111">
        <v>30</v>
      </c>
    </row>
    <row r="112" spans="1:9" x14ac:dyDescent="0.25">
      <c r="A112" s="21" t="s">
        <v>152</v>
      </c>
      <c r="B112">
        <v>53175</v>
      </c>
      <c r="C112">
        <v>45480</v>
      </c>
      <c r="D112">
        <v>172944</v>
      </c>
      <c r="E112">
        <v>3733</v>
      </c>
      <c r="F112">
        <v>27887</v>
      </c>
      <c r="G112">
        <v>45440</v>
      </c>
      <c r="H112">
        <v>46402</v>
      </c>
      <c r="I112">
        <v>40</v>
      </c>
    </row>
    <row r="113" spans="1:9" x14ac:dyDescent="0.25">
      <c r="A113" s="21" t="s">
        <v>153</v>
      </c>
      <c r="B113">
        <v>33693</v>
      </c>
      <c r="C113">
        <v>14534</v>
      </c>
      <c r="D113">
        <v>88529</v>
      </c>
      <c r="E113">
        <v>4201</v>
      </c>
      <c r="F113">
        <v>14461</v>
      </c>
      <c r="G113">
        <v>14523</v>
      </c>
      <c r="H113">
        <v>25841</v>
      </c>
      <c r="I113">
        <v>11</v>
      </c>
    </row>
    <row r="114" spans="1:9" x14ac:dyDescent="0.25">
      <c r="A114" s="21" t="s">
        <v>154</v>
      </c>
      <c r="B114">
        <v>5374</v>
      </c>
      <c r="C114">
        <v>3780</v>
      </c>
      <c r="D114">
        <v>17284</v>
      </c>
      <c r="E114">
        <v>193</v>
      </c>
      <c r="F114">
        <v>3286</v>
      </c>
      <c r="G114">
        <v>3775</v>
      </c>
      <c r="H114">
        <v>4844</v>
      </c>
      <c r="I114">
        <v>5</v>
      </c>
    </row>
    <row r="115" spans="1:9" x14ac:dyDescent="0.25">
      <c r="A115" s="21" t="s">
        <v>155</v>
      </c>
      <c r="B115">
        <v>30992</v>
      </c>
      <c r="C115">
        <v>10020</v>
      </c>
      <c r="D115">
        <v>78754</v>
      </c>
      <c r="E115">
        <v>736</v>
      </c>
      <c r="F115">
        <v>11582</v>
      </c>
      <c r="G115">
        <v>9982</v>
      </c>
      <c r="H115">
        <v>26160</v>
      </c>
      <c r="I115">
        <v>38</v>
      </c>
    </row>
    <row r="116" spans="1:9" x14ac:dyDescent="0.25">
      <c r="A116" s="21" t="s">
        <v>156</v>
      </c>
      <c r="B116">
        <v>39339</v>
      </c>
      <c r="C116">
        <v>34704</v>
      </c>
      <c r="D116">
        <v>128777</v>
      </c>
      <c r="E116">
        <v>3224</v>
      </c>
      <c r="F116">
        <v>21763</v>
      </c>
      <c r="G116">
        <v>34632</v>
      </c>
      <c r="H116">
        <v>32971</v>
      </c>
      <c r="I116">
        <v>72</v>
      </c>
    </row>
    <row r="117" spans="1:9" x14ac:dyDescent="0.25">
      <c r="A117" s="21" t="s">
        <v>157</v>
      </c>
      <c r="B117">
        <v>25155</v>
      </c>
      <c r="C117">
        <v>29887</v>
      </c>
      <c r="D117">
        <v>123656</v>
      </c>
      <c r="E117">
        <v>4501</v>
      </c>
      <c r="F117">
        <v>22566</v>
      </c>
      <c r="G117">
        <v>29566</v>
      </c>
      <c r="H117">
        <v>46048</v>
      </c>
      <c r="I117">
        <v>321</v>
      </c>
    </row>
    <row r="118" spans="1:9" x14ac:dyDescent="0.25">
      <c r="A118" s="21" t="s">
        <v>158</v>
      </c>
      <c r="B118">
        <v>41146</v>
      </c>
      <c r="C118">
        <v>40990</v>
      </c>
      <c r="D118">
        <v>157636</v>
      </c>
      <c r="E118">
        <v>3938</v>
      </c>
      <c r="F118">
        <v>27265</v>
      </c>
      <c r="G118">
        <v>40927</v>
      </c>
      <c r="H118">
        <v>48235</v>
      </c>
      <c r="I118">
        <v>63</v>
      </c>
    </row>
    <row r="119" spans="1:9" x14ac:dyDescent="0.25">
      <c r="A119" s="21" t="s">
        <v>159</v>
      </c>
      <c r="B119">
        <v>30595</v>
      </c>
      <c r="C119">
        <v>24525</v>
      </c>
      <c r="D119">
        <v>106073</v>
      </c>
      <c r="E119">
        <v>1931</v>
      </c>
      <c r="F119">
        <v>19316</v>
      </c>
      <c r="G119">
        <v>24509</v>
      </c>
      <c r="H119">
        <v>31637</v>
      </c>
      <c r="I119">
        <v>16</v>
      </c>
    </row>
    <row r="120" spans="1:9" x14ac:dyDescent="0.25">
      <c r="A120" s="21" t="s">
        <v>160</v>
      </c>
      <c r="B120">
        <v>70515</v>
      </c>
      <c r="C120">
        <v>48138</v>
      </c>
      <c r="D120">
        <v>209167</v>
      </c>
      <c r="E120">
        <v>13211</v>
      </c>
      <c r="F120">
        <v>29878</v>
      </c>
      <c r="G120">
        <v>47399</v>
      </c>
      <c r="H120">
        <v>60636</v>
      </c>
      <c r="I120">
        <v>739</v>
      </c>
    </row>
    <row r="121" spans="1:9" x14ac:dyDescent="0.25">
      <c r="A121" s="21" t="s">
        <v>161</v>
      </c>
      <c r="B121">
        <v>65783</v>
      </c>
      <c r="C121">
        <v>54124</v>
      </c>
      <c r="D121">
        <v>249362</v>
      </c>
      <c r="E121">
        <v>5070</v>
      </c>
      <c r="F121">
        <v>44158</v>
      </c>
      <c r="G121">
        <v>54063</v>
      </c>
      <c r="H121">
        <v>85297</v>
      </c>
      <c r="I121">
        <v>61</v>
      </c>
    </row>
    <row r="122" spans="1:9" x14ac:dyDescent="0.25">
      <c r="A122" s="21" t="s">
        <v>162</v>
      </c>
      <c r="B122">
        <v>29394</v>
      </c>
      <c r="C122">
        <v>31030</v>
      </c>
      <c r="D122">
        <v>115444</v>
      </c>
      <c r="E122">
        <v>3480</v>
      </c>
      <c r="F122">
        <v>20872</v>
      </c>
      <c r="G122">
        <v>30984</v>
      </c>
      <c r="H122">
        <v>34148</v>
      </c>
      <c r="I122">
        <v>46</v>
      </c>
    </row>
    <row r="123" spans="1:9" x14ac:dyDescent="0.25">
      <c r="A123" s="21" t="s">
        <v>163</v>
      </c>
      <c r="B123">
        <v>44792</v>
      </c>
      <c r="C123">
        <v>42559</v>
      </c>
      <c r="D123">
        <v>163733</v>
      </c>
      <c r="E123">
        <v>5550</v>
      </c>
      <c r="F123">
        <v>32308</v>
      </c>
      <c r="G123">
        <v>42120</v>
      </c>
      <c r="H123">
        <v>44074</v>
      </c>
      <c r="I123">
        <v>439</v>
      </c>
    </row>
    <row r="124" spans="1:9" x14ac:dyDescent="0.25">
      <c r="A124" s="21" t="s">
        <v>164</v>
      </c>
      <c r="B124">
        <v>50890</v>
      </c>
      <c r="C124">
        <v>26947</v>
      </c>
      <c r="D124">
        <v>173078</v>
      </c>
      <c r="E124">
        <v>1629</v>
      </c>
      <c r="F124">
        <v>33451</v>
      </c>
      <c r="G124">
        <v>26892</v>
      </c>
      <c r="H124">
        <v>61790</v>
      </c>
      <c r="I124">
        <v>55</v>
      </c>
    </row>
    <row r="125" spans="1:9" x14ac:dyDescent="0.25">
      <c r="A125" s="21" t="s">
        <v>165</v>
      </c>
      <c r="B125">
        <v>2871</v>
      </c>
      <c r="C125">
        <v>301</v>
      </c>
      <c r="D125">
        <v>4143</v>
      </c>
      <c r="E125">
        <v>44</v>
      </c>
      <c r="F125">
        <v>206</v>
      </c>
      <c r="G125">
        <v>301</v>
      </c>
      <c r="H125">
        <v>765</v>
      </c>
      <c r="I125">
        <v>0</v>
      </c>
    </row>
    <row r="126" spans="1:9" x14ac:dyDescent="0.25">
      <c r="A126" s="21" t="s">
        <v>166</v>
      </c>
      <c r="B126">
        <v>13945</v>
      </c>
      <c r="C126">
        <v>4917</v>
      </c>
      <c r="D126">
        <v>36232</v>
      </c>
      <c r="E126">
        <v>186</v>
      </c>
      <c r="F126">
        <v>5707</v>
      </c>
      <c r="G126">
        <v>4907</v>
      </c>
      <c r="H126">
        <v>11663</v>
      </c>
      <c r="I126">
        <v>10</v>
      </c>
    </row>
    <row r="127" spans="1:9" x14ac:dyDescent="0.25">
      <c r="A127" s="21" t="s">
        <v>167</v>
      </c>
      <c r="B127">
        <v>3326</v>
      </c>
      <c r="C127">
        <v>1240</v>
      </c>
      <c r="D127">
        <v>8649</v>
      </c>
      <c r="E127">
        <v>60</v>
      </c>
      <c r="F127">
        <v>1355</v>
      </c>
      <c r="G127">
        <v>1239</v>
      </c>
      <c r="H127">
        <v>2728</v>
      </c>
      <c r="I127">
        <v>1</v>
      </c>
    </row>
    <row r="128" spans="1:9" x14ac:dyDescent="0.25">
      <c r="A128" s="21" t="s">
        <v>168</v>
      </c>
      <c r="B128">
        <v>22880</v>
      </c>
      <c r="C128">
        <v>8436</v>
      </c>
      <c r="D128">
        <v>58429</v>
      </c>
      <c r="E128">
        <v>605</v>
      </c>
      <c r="F128">
        <v>8643</v>
      </c>
      <c r="G128">
        <v>8412</v>
      </c>
      <c r="H128">
        <v>18470</v>
      </c>
      <c r="I128">
        <v>24</v>
      </c>
    </row>
    <row r="129" spans="1:9" x14ac:dyDescent="0.25">
      <c r="A129" s="21" t="s">
        <v>169</v>
      </c>
      <c r="B129">
        <v>3093</v>
      </c>
      <c r="C129">
        <v>591</v>
      </c>
      <c r="D129">
        <v>5795</v>
      </c>
      <c r="E129">
        <v>87</v>
      </c>
      <c r="F129">
        <v>599</v>
      </c>
      <c r="G129">
        <v>591</v>
      </c>
      <c r="H129">
        <v>1512</v>
      </c>
      <c r="I129">
        <v>0</v>
      </c>
    </row>
    <row r="130" spans="1:9" x14ac:dyDescent="0.25">
      <c r="A130" s="21" t="s">
        <v>170</v>
      </c>
      <c r="B130">
        <v>32307</v>
      </c>
      <c r="C130">
        <v>13911</v>
      </c>
      <c r="D130">
        <v>81204</v>
      </c>
      <c r="E130">
        <v>1844</v>
      </c>
      <c r="F130">
        <v>13165</v>
      </c>
      <c r="G130">
        <v>13903</v>
      </c>
      <c r="H130">
        <v>21821</v>
      </c>
      <c r="I130">
        <v>8</v>
      </c>
    </row>
    <row r="131" spans="1:9" x14ac:dyDescent="0.25">
      <c r="A131" s="21" t="s">
        <v>171</v>
      </c>
      <c r="B131">
        <v>32114</v>
      </c>
      <c r="C131">
        <v>23877</v>
      </c>
      <c r="D131">
        <v>127525</v>
      </c>
      <c r="E131">
        <v>3224</v>
      </c>
      <c r="F131">
        <v>25877</v>
      </c>
      <c r="G131">
        <v>23797</v>
      </c>
      <c r="H131">
        <v>45657</v>
      </c>
      <c r="I131">
        <v>80</v>
      </c>
    </row>
    <row r="132" spans="1:9" x14ac:dyDescent="0.25">
      <c r="A132" s="21" t="s">
        <v>172</v>
      </c>
      <c r="B132">
        <v>2743</v>
      </c>
      <c r="C132">
        <v>710</v>
      </c>
      <c r="D132">
        <v>5872</v>
      </c>
      <c r="E132">
        <v>29</v>
      </c>
      <c r="F132">
        <v>714</v>
      </c>
      <c r="G132">
        <v>710</v>
      </c>
      <c r="H132">
        <v>1705</v>
      </c>
      <c r="I132">
        <v>0</v>
      </c>
    </row>
    <row r="133" spans="1:9" x14ac:dyDescent="0.25">
      <c r="A133" s="21" t="s">
        <v>173</v>
      </c>
      <c r="B133">
        <v>32329</v>
      </c>
      <c r="C133">
        <v>13240</v>
      </c>
      <c r="D133">
        <v>76580</v>
      </c>
      <c r="E133">
        <v>1900</v>
      </c>
      <c r="F133">
        <v>11021</v>
      </c>
      <c r="G133">
        <v>13228</v>
      </c>
      <c r="H133">
        <v>19990</v>
      </c>
      <c r="I133">
        <v>12</v>
      </c>
    </row>
    <row r="134" spans="1:9" x14ac:dyDescent="0.25">
      <c r="A134" s="21" t="s">
        <v>175</v>
      </c>
      <c r="B134">
        <v>35351</v>
      </c>
      <c r="C134">
        <v>21500</v>
      </c>
      <c r="D134">
        <v>113854</v>
      </c>
      <c r="E134">
        <v>6215</v>
      </c>
      <c r="F134">
        <v>19373</v>
      </c>
      <c r="G134">
        <v>21448</v>
      </c>
      <c r="H134">
        <v>37630</v>
      </c>
      <c r="I134">
        <v>52</v>
      </c>
    </row>
    <row r="135" spans="1:9" x14ac:dyDescent="0.25">
      <c r="A135" s="21" t="s">
        <v>176</v>
      </c>
      <c r="B135">
        <v>66614</v>
      </c>
      <c r="C135">
        <v>62712</v>
      </c>
      <c r="D135">
        <v>279832</v>
      </c>
      <c r="E135">
        <v>5473</v>
      </c>
      <c r="F135">
        <v>47621</v>
      </c>
      <c r="G135">
        <v>62568</v>
      </c>
      <c r="H135">
        <v>102885</v>
      </c>
      <c r="I135">
        <v>144</v>
      </c>
    </row>
    <row r="136" spans="1:9" x14ac:dyDescent="0.25">
      <c r="A136" s="21" t="s">
        <v>177</v>
      </c>
      <c r="B136">
        <v>107948</v>
      </c>
      <c r="C136">
        <v>103473</v>
      </c>
      <c r="D136">
        <v>403997</v>
      </c>
      <c r="E136">
        <v>6212</v>
      </c>
      <c r="F136">
        <v>84539</v>
      </c>
      <c r="G136">
        <v>103357</v>
      </c>
      <c r="H136">
        <v>108037</v>
      </c>
      <c r="I136">
        <v>116</v>
      </c>
    </row>
    <row r="137" spans="1:9" x14ac:dyDescent="0.25">
      <c r="A137" s="21" t="s">
        <v>178</v>
      </c>
      <c r="B137">
        <v>165936</v>
      </c>
      <c r="C137">
        <v>82579</v>
      </c>
      <c r="D137">
        <v>399048</v>
      </c>
      <c r="E137">
        <v>5326</v>
      </c>
      <c r="F137">
        <v>63000</v>
      </c>
      <c r="G137">
        <v>80833</v>
      </c>
      <c r="H137">
        <v>87533</v>
      </c>
      <c r="I137">
        <v>1746</v>
      </c>
    </row>
    <row r="138" spans="1:9" x14ac:dyDescent="0.25">
      <c r="A138" s="21" t="s">
        <v>179</v>
      </c>
      <c r="B138">
        <v>110577</v>
      </c>
      <c r="C138">
        <v>129983</v>
      </c>
      <c r="D138">
        <v>449587</v>
      </c>
      <c r="E138">
        <v>6292</v>
      </c>
      <c r="F138">
        <v>76552</v>
      </c>
      <c r="G138">
        <v>129812</v>
      </c>
      <c r="H138">
        <v>132475</v>
      </c>
      <c r="I138">
        <v>171</v>
      </c>
    </row>
    <row r="139" spans="1:9" x14ac:dyDescent="0.25">
      <c r="A139" s="21" t="s">
        <v>180</v>
      </c>
      <c r="B139">
        <v>36973</v>
      </c>
      <c r="C139">
        <v>40412</v>
      </c>
      <c r="D139">
        <v>133935</v>
      </c>
      <c r="F139">
        <v>20584</v>
      </c>
      <c r="G139">
        <v>40371</v>
      </c>
      <c r="H139">
        <v>35966</v>
      </c>
      <c r="I139">
        <v>41</v>
      </c>
    </row>
    <row r="140" spans="1:9" x14ac:dyDescent="0.25">
      <c r="A140" s="21" t="s">
        <v>233</v>
      </c>
      <c r="B140">
        <v>5126574</v>
      </c>
      <c r="C140">
        <v>3660998</v>
      </c>
      <c r="D140">
        <v>15961208</v>
      </c>
      <c r="E140">
        <v>392862</v>
      </c>
      <c r="F140">
        <v>2721780</v>
      </c>
      <c r="G140">
        <v>3643978</v>
      </c>
      <c r="H140">
        <v>4451856</v>
      </c>
      <c r="I140">
        <v>17020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1000"/>
  <sheetViews>
    <sheetView tabSelected="1" topLeftCell="BC1" zoomScale="95" zoomScaleNormal="95" workbookViewId="0">
      <selection activeCell="BN11" sqref="BN11"/>
    </sheetView>
  </sheetViews>
  <sheetFormatPr defaultColWidth="12.6328125" defaultRowHeight="15.75" customHeight="1" x14ac:dyDescent="0.25"/>
  <cols>
    <col min="1" max="3" width="12.6328125" customWidth="1"/>
  </cols>
  <sheetData>
    <row r="1" spans="1:66" ht="65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182</v>
      </c>
      <c r="F1" s="14" t="s">
        <v>202</v>
      </c>
      <c r="G1" s="2" t="s">
        <v>4</v>
      </c>
      <c r="H1" s="8" t="s">
        <v>183</v>
      </c>
      <c r="I1" s="14" t="s">
        <v>203</v>
      </c>
      <c r="J1" s="2" t="s">
        <v>5</v>
      </c>
      <c r="K1" s="8" t="s">
        <v>184</v>
      </c>
      <c r="L1" s="14" t="s">
        <v>204</v>
      </c>
      <c r="M1" s="2" t="s">
        <v>6</v>
      </c>
      <c r="N1" s="8" t="s">
        <v>185</v>
      </c>
      <c r="O1" s="14" t="s">
        <v>205</v>
      </c>
      <c r="P1" s="2" t="s">
        <v>7</v>
      </c>
      <c r="Q1" s="8" t="s">
        <v>186</v>
      </c>
      <c r="R1" s="14" t="s">
        <v>206</v>
      </c>
      <c r="S1" s="2" t="s">
        <v>8</v>
      </c>
      <c r="T1" s="8" t="s">
        <v>187</v>
      </c>
      <c r="U1" s="14" t="s">
        <v>207</v>
      </c>
      <c r="V1" s="2" t="s">
        <v>9</v>
      </c>
      <c r="W1" s="8" t="s">
        <v>188</v>
      </c>
      <c r="X1" s="14" t="s">
        <v>208</v>
      </c>
      <c r="Y1" s="2" t="s">
        <v>10</v>
      </c>
      <c r="Z1" s="8" t="s">
        <v>189</v>
      </c>
      <c r="AA1" s="14" t="s">
        <v>209</v>
      </c>
      <c r="AB1" s="2" t="s">
        <v>11</v>
      </c>
      <c r="AC1" s="8" t="s">
        <v>190</v>
      </c>
      <c r="AD1" s="14" t="s">
        <v>210</v>
      </c>
      <c r="AE1" s="2" t="s">
        <v>12</v>
      </c>
      <c r="AF1" s="8" t="s">
        <v>191</v>
      </c>
      <c r="AG1" s="14" t="s">
        <v>211</v>
      </c>
      <c r="AH1" s="2" t="s">
        <v>13</v>
      </c>
      <c r="AI1" s="8" t="s">
        <v>213</v>
      </c>
      <c r="AJ1" s="14" t="s">
        <v>212</v>
      </c>
      <c r="AK1" s="2" t="s">
        <v>14</v>
      </c>
      <c r="AL1" s="8" t="s">
        <v>183</v>
      </c>
      <c r="AM1" s="14" t="s">
        <v>214</v>
      </c>
      <c r="AN1" s="2" t="s">
        <v>15</v>
      </c>
      <c r="AO1" s="8" t="s">
        <v>192</v>
      </c>
      <c r="AP1" s="14" t="s">
        <v>215</v>
      </c>
      <c r="AQ1" s="2" t="s">
        <v>16</v>
      </c>
      <c r="AR1" s="8" t="s">
        <v>193</v>
      </c>
      <c r="AS1" s="14" t="s">
        <v>216</v>
      </c>
      <c r="AT1" s="2" t="s">
        <v>17</v>
      </c>
      <c r="AU1" s="8" t="s">
        <v>194</v>
      </c>
      <c r="AV1" s="14" t="s">
        <v>217</v>
      </c>
      <c r="AW1" s="2" t="s">
        <v>18</v>
      </c>
      <c r="AX1" s="2" t="s">
        <v>19</v>
      </c>
      <c r="AY1" s="14" t="s">
        <v>218</v>
      </c>
      <c r="AZ1" s="14" t="s">
        <v>195</v>
      </c>
      <c r="BA1" s="14" t="s">
        <v>196</v>
      </c>
      <c r="BB1" s="14" t="s">
        <v>197</v>
      </c>
      <c r="BC1" s="10" t="s">
        <v>198</v>
      </c>
      <c r="BD1" s="10" t="s">
        <v>199</v>
      </c>
      <c r="BE1" s="10" t="s">
        <v>200</v>
      </c>
      <c r="BF1" s="10" t="s">
        <v>201</v>
      </c>
      <c r="BG1" s="22" t="s">
        <v>242</v>
      </c>
      <c r="BH1" s="22" t="s">
        <v>243</v>
      </c>
      <c r="BI1" s="22" t="s">
        <v>244</v>
      </c>
      <c r="BJ1" s="22" t="s">
        <v>245</v>
      </c>
      <c r="BK1" s="29" t="s">
        <v>246</v>
      </c>
      <c r="BL1" s="14" t="s">
        <v>247</v>
      </c>
      <c r="BM1" s="14" t="s">
        <v>261</v>
      </c>
      <c r="BN1" s="14" t="s">
        <v>248</v>
      </c>
    </row>
    <row r="2" spans="1:66" ht="15.75" customHeight="1" x14ac:dyDescent="0.25">
      <c r="A2" s="3" t="s">
        <v>20</v>
      </c>
      <c r="B2" s="3" t="s">
        <v>21</v>
      </c>
      <c r="C2" s="3" t="s">
        <v>21</v>
      </c>
      <c r="D2" s="4">
        <v>12</v>
      </c>
      <c r="E2" s="4">
        <v>18</v>
      </c>
      <c r="F2" s="4">
        <f>D2+E2</f>
        <v>30</v>
      </c>
      <c r="G2" s="4">
        <v>14866</v>
      </c>
      <c r="H2" s="4">
        <v>8361</v>
      </c>
      <c r="I2" s="4">
        <f>G2+H2</f>
        <v>23227</v>
      </c>
      <c r="J2" s="4">
        <v>15518</v>
      </c>
      <c r="K2" s="4">
        <v>7577</v>
      </c>
      <c r="L2" s="4">
        <f xml:space="preserve"> J2 + K2</f>
        <v>23095</v>
      </c>
      <c r="M2" s="4">
        <v>11752</v>
      </c>
      <c r="N2" s="4">
        <v>10340</v>
      </c>
      <c r="O2" s="4">
        <f xml:space="preserve"> M2 + N2</f>
        <v>22092</v>
      </c>
      <c r="P2" s="4">
        <v>7392</v>
      </c>
      <c r="Q2" s="4">
        <v>5695</v>
      </c>
      <c r="R2" s="4">
        <f>P2+Q2</f>
        <v>13087</v>
      </c>
      <c r="S2" s="4">
        <v>12</v>
      </c>
      <c r="T2" s="4">
        <v>17</v>
      </c>
      <c r="U2" s="4">
        <f xml:space="preserve"> S2 + T2</f>
        <v>29</v>
      </c>
      <c r="V2" s="4">
        <v>14735</v>
      </c>
      <c r="W2" s="4">
        <v>8130</v>
      </c>
      <c r="X2" s="4">
        <f xml:space="preserve"> V2+W2</f>
        <v>22865</v>
      </c>
      <c r="Y2" s="4">
        <v>15190</v>
      </c>
      <c r="Z2" s="4">
        <v>7360</v>
      </c>
      <c r="AA2" s="4">
        <f xml:space="preserve"> Y2+Z2</f>
        <v>22550</v>
      </c>
      <c r="AB2" s="4">
        <v>11514</v>
      </c>
      <c r="AC2" s="4">
        <v>10145</v>
      </c>
      <c r="AD2" s="4">
        <f xml:space="preserve"> AB2 + AC2</f>
        <v>21659</v>
      </c>
      <c r="AE2" s="4">
        <v>7237</v>
      </c>
      <c r="AF2" s="4">
        <v>5636</v>
      </c>
      <c r="AG2" s="4">
        <f xml:space="preserve"> AE2 + AF2</f>
        <v>12873</v>
      </c>
      <c r="AH2" s="4">
        <v>12</v>
      </c>
      <c r="AI2" s="4">
        <v>17</v>
      </c>
      <c r="AJ2" s="4">
        <f xml:space="preserve"> AH2 + AI2</f>
        <v>29</v>
      </c>
      <c r="AK2" s="4">
        <v>14458</v>
      </c>
      <c r="AL2" s="4">
        <v>7894</v>
      </c>
      <c r="AM2" s="4">
        <f xml:space="preserve"> AK2 + AL2</f>
        <v>22352</v>
      </c>
      <c r="AN2" s="4">
        <v>14952</v>
      </c>
      <c r="AO2" s="4">
        <v>7274</v>
      </c>
      <c r="AP2" s="4">
        <f xml:space="preserve"> AN2 + AO2</f>
        <v>22226</v>
      </c>
      <c r="AQ2" s="4">
        <v>11251</v>
      </c>
      <c r="AR2" s="4">
        <v>31168</v>
      </c>
      <c r="AS2" s="4">
        <f xml:space="preserve"> AQ2 + AR2</f>
        <v>42419</v>
      </c>
      <c r="AT2" s="4">
        <v>7067</v>
      </c>
      <c r="AU2" s="4">
        <v>5481</v>
      </c>
      <c r="AV2" s="4">
        <f xml:space="preserve"> AT2 + AU2</f>
        <v>12548</v>
      </c>
      <c r="AW2" s="4">
        <v>536</v>
      </c>
      <c r="AX2" s="4">
        <v>984</v>
      </c>
      <c r="AY2" s="4">
        <f xml:space="preserve"> AW2 + AX2</f>
        <v>1520</v>
      </c>
      <c r="AZ2" s="9">
        <v>49540</v>
      </c>
      <c r="BA2" s="9">
        <v>31991</v>
      </c>
      <c r="BB2" s="9">
        <v>81531</v>
      </c>
      <c r="BC2" s="11">
        <v>11764</v>
      </c>
      <c r="BD2" s="11">
        <v>10358</v>
      </c>
      <c r="BE2" s="11">
        <v>22122</v>
      </c>
      <c r="BF2" s="11">
        <v>1520</v>
      </c>
      <c r="BG2" s="23">
        <v>107966</v>
      </c>
      <c r="BH2" s="15">
        <v>144084</v>
      </c>
      <c r="BI2" s="15">
        <v>2301</v>
      </c>
      <c r="BJ2" s="11">
        <f xml:space="preserve"> (BH2/BG2)^(1/10)</f>
        <v>1.029278436863112</v>
      </c>
      <c r="BK2">
        <f>BG2*((BJ2)^8)</f>
        <v>136003.47580759149</v>
      </c>
      <c r="BL2">
        <f>BK2/BI2</f>
        <v>59.10624763476379</v>
      </c>
      <c r="BM2">
        <v>2.7067000000000001</v>
      </c>
      <c r="BN2">
        <v>33.659500000000001</v>
      </c>
    </row>
    <row r="3" spans="1:66" ht="15.75" customHeight="1" x14ac:dyDescent="0.25">
      <c r="A3" s="3" t="s">
        <v>22</v>
      </c>
      <c r="B3" s="3"/>
      <c r="C3" s="3" t="s">
        <v>22</v>
      </c>
      <c r="D3" s="4">
        <v>528</v>
      </c>
      <c r="E3" s="4">
        <v>487</v>
      </c>
      <c r="F3" s="4">
        <f t="shared" ref="F3:F66" si="0">D3+E3</f>
        <v>1015</v>
      </c>
      <c r="G3" s="4">
        <v>336742</v>
      </c>
      <c r="H3" s="4">
        <v>203007</v>
      </c>
      <c r="I3" s="4">
        <f t="shared" ref="I3:I66" si="1">G3+H3</f>
        <v>539749</v>
      </c>
      <c r="J3" s="4">
        <v>324222</v>
      </c>
      <c r="K3" s="4">
        <v>111643</v>
      </c>
      <c r="L3" s="4">
        <f t="shared" ref="L3:L66" si="2" xml:space="preserve"> J3 + K3</f>
        <v>435865</v>
      </c>
      <c r="M3" s="4">
        <v>187170</v>
      </c>
      <c r="N3" s="4">
        <v>174204</v>
      </c>
      <c r="O3" s="4">
        <f t="shared" ref="O3:O66" si="3" xml:space="preserve"> M3 + N3</f>
        <v>361374</v>
      </c>
      <c r="P3" s="4">
        <v>156180</v>
      </c>
      <c r="Q3" s="4">
        <v>125614</v>
      </c>
      <c r="R3" s="4">
        <f t="shared" ref="R3:R66" si="4">P3+Q3</f>
        <v>281794</v>
      </c>
      <c r="S3" s="4">
        <v>466</v>
      </c>
      <c r="T3" s="4">
        <v>410</v>
      </c>
      <c r="U3" s="4">
        <f t="shared" ref="U3:U66" si="5" xml:space="preserve"> S3 + T3</f>
        <v>876</v>
      </c>
      <c r="V3" s="4">
        <v>326828</v>
      </c>
      <c r="W3" s="4">
        <v>197006</v>
      </c>
      <c r="X3" s="4">
        <f t="shared" ref="X3:X66" si="6" xml:space="preserve"> V3+W3</f>
        <v>523834</v>
      </c>
      <c r="Y3" s="4">
        <v>306880</v>
      </c>
      <c r="Z3" s="4">
        <v>105579</v>
      </c>
      <c r="AA3" s="4">
        <f t="shared" ref="AA3:AA66" si="7" xml:space="preserve"> Y3+Z3</f>
        <v>412459</v>
      </c>
      <c r="AB3" s="4">
        <v>179729</v>
      </c>
      <c r="AC3" s="4">
        <v>166457</v>
      </c>
      <c r="AD3" s="4">
        <f t="shared" ref="AD3:AD66" si="8" xml:space="preserve"> AB3 + AC3</f>
        <v>346186</v>
      </c>
      <c r="AE3" s="4">
        <v>150715</v>
      </c>
      <c r="AF3" s="4">
        <v>120981</v>
      </c>
      <c r="AG3" s="4">
        <f t="shared" ref="AG3:AG66" si="9" xml:space="preserve"> AE3 + AF3</f>
        <v>271696</v>
      </c>
      <c r="AH3" s="4">
        <v>464</v>
      </c>
      <c r="AI3" s="4">
        <v>406</v>
      </c>
      <c r="AJ3" s="4">
        <f t="shared" ref="AJ3:AJ66" si="10" xml:space="preserve"> AH3 + AI3</f>
        <v>870</v>
      </c>
      <c r="AK3" s="4">
        <v>327334</v>
      </c>
      <c r="AL3" s="4">
        <v>196300</v>
      </c>
      <c r="AM3" s="4">
        <f t="shared" ref="AM3:AM66" si="11" xml:space="preserve"> AK3 + AL3</f>
        <v>523634</v>
      </c>
      <c r="AN3" s="4">
        <v>305604</v>
      </c>
      <c r="AO3" s="4">
        <v>104650</v>
      </c>
      <c r="AP3" s="4">
        <f t="shared" ref="AP3:AP66" si="12" xml:space="preserve"> AN3 + AO3</f>
        <v>410254</v>
      </c>
      <c r="AQ3" s="4">
        <v>179045</v>
      </c>
      <c r="AR3" s="4">
        <v>475696</v>
      </c>
      <c r="AS3" s="4">
        <f t="shared" ref="AS3:AS66" si="13" xml:space="preserve"> AQ3 + AR3</f>
        <v>654741</v>
      </c>
      <c r="AT3" s="4">
        <v>150506</v>
      </c>
      <c r="AU3" s="4">
        <v>120763</v>
      </c>
      <c r="AV3" s="4">
        <f t="shared" ref="AV3:AV66" si="14" xml:space="preserve"> AT3 + AU3</f>
        <v>271269</v>
      </c>
      <c r="AW3" s="4">
        <v>10452</v>
      </c>
      <c r="AX3" s="4">
        <v>21750</v>
      </c>
      <c r="AY3" s="4">
        <f t="shared" ref="AY3:AY66" si="15" xml:space="preserve"> AW3 + AX3</f>
        <v>32202</v>
      </c>
      <c r="AZ3" s="9">
        <v>1004842</v>
      </c>
      <c r="BA3" s="9">
        <v>614955</v>
      </c>
      <c r="BB3" s="9">
        <v>1619797</v>
      </c>
      <c r="BC3" s="11">
        <v>187698</v>
      </c>
      <c r="BD3" s="11">
        <v>174691</v>
      </c>
      <c r="BE3" s="11">
        <v>362389</v>
      </c>
      <c r="BF3" s="11">
        <v>32202</v>
      </c>
      <c r="BG3" s="25">
        <v>1500762</v>
      </c>
      <c r="BH3" s="11">
        <v>2044355</v>
      </c>
      <c r="BI3" s="11">
        <v>28522</v>
      </c>
      <c r="BJ3" s="11">
        <f t="shared" ref="BJ3:BJ66" si="16" xml:space="preserve"> (BH3/BG3)^(1/10)</f>
        <v>1.0313936394639558</v>
      </c>
      <c r="BK3">
        <f t="shared" ref="BK3:BK66" si="17">BG3*((BJ3)^8)</f>
        <v>1921796.5753944004</v>
      </c>
      <c r="BL3">
        <f t="shared" ref="BL3:BL66" si="18">BK3/BI3</f>
        <v>67.379446581389814</v>
      </c>
    </row>
    <row r="4" spans="1:66" ht="15.75" customHeight="1" x14ac:dyDescent="0.25">
      <c r="A4" s="3" t="s">
        <v>23</v>
      </c>
      <c r="B4" s="3" t="s">
        <v>24</v>
      </c>
      <c r="C4" s="3" t="s">
        <v>24</v>
      </c>
      <c r="D4" s="4">
        <v>170</v>
      </c>
      <c r="E4" s="4">
        <v>162</v>
      </c>
      <c r="F4" s="4">
        <f t="shared" si="0"/>
        <v>332</v>
      </c>
      <c r="G4" s="4">
        <v>68105</v>
      </c>
      <c r="H4" s="4">
        <v>51850</v>
      </c>
      <c r="I4" s="4">
        <f t="shared" si="1"/>
        <v>119955</v>
      </c>
      <c r="J4" s="4">
        <v>75937</v>
      </c>
      <c r="K4" s="4">
        <v>29015</v>
      </c>
      <c r="L4" s="4">
        <f t="shared" si="2"/>
        <v>104952</v>
      </c>
      <c r="M4" s="4">
        <v>45574</v>
      </c>
      <c r="N4" s="4">
        <v>42210</v>
      </c>
      <c r="O4" s="4">
        <f t="shared" si="3"/>
        <v>87784</v>
      </c>
      <c r="P4" s="4">
        <v>37659</v>
      </c>
      <c r="Q4" s="4">
        <v>31743</v>
      </c>
      <c r="R4" s="4">
        <f t="shared" si="4"/>
        <v>69402</v>
      </c>
      <c r="S4" s="4">
        <v>170</v>
      </c>
      <c r="T4" s="4">
        <v>162</v>
      </c>
      <c r="U4" s="4">
        <f t="shared" si="5"/>
        <v>332</v>
      </c>
      <c r="V4" s="4">
        <v>66636</v>
      </c>
      <c r="W4" s="4">
        <v>50713</v>
      </c>
      <c r="X4" s="4">
        <f t="shared" si="6"/>
        <v>117349</v>
      </c>
      <c r="Y4" s="4">
        <v>62492</v>
      </c>
      <c r="Z4" s="4">
        <v>28457</v>
      </c>
      <c r="AA4" s="4">
        <f t="shared" si="7"/>
        <v>90949</v>
      </c>
      <c r="AB4" s="4">
        <v>44911</v>
      </c>
      <c r="AC4" s="4">
        <v>44037</v>
      </c>
      <c r="AD4" s="4">
        <f t="shared" si="8"/>
        <v>88948</v>
      </c>
      <c r="AE4" s="4">
        <v>36418</v>
      </c>
      <c r="AF4" s="4">
        <v>30728</v>
      </c>
      <c r="AG4" s="4">
        <f t="shared" si="9"/>
        <v>67146</v>
      </c>
      <c r="AH4" s="4">
        <v>170</v>
      </c>
      <c r="AI4" s="4">
        <v>162</v>
      </c>
      <c r="AJ4" s="4">
        <f t="shared" si="10"/>
        <v>332</v>
      </c>
      <c r="AK4" s="4">
        <v>72830</v>
      </c>
      <c r="AL4" s="4">
        <v>50130</v>
      </c>
      <c r="AM4" s="4">
        <f t="shared" si="11"/>
        <v>122960</v>
      </c>
      <c r="AN4" s="4">
        <v>60722</v>
      </c>
      <c r="AO4" s="4">
        <v>27859</v>
      </c>
      <c r="AP4" s="4">
        <f t="shared" si="12"/>
        <v>88581</v>
      </c>
      <c r="AQ4" s="4">
        <v>44159</v>
      </c>
      <c r="AR4" s="4">
        <v>120479</v>
      </c>
      <c r="AS4" s="4">
        <f t="shared" si="13"/>
        <v>164638</v>
      </c>
      <c r="AT4" s="4">
        <v>36131</v>
      </c>
      <c r="AU4" s="4">
        <v>30304</v>
      </c>
      <c r="AV4" s="4">
        <f t="shared" si="14"/>
        <v>66435</v>
      </c>
      <c r="AW4" s="4">
        <v>1243</v>
      </c>
      <c r="AX4" s="4">
        <v>3595</v>
      </c>
      <c r="AY4" s="4">
        <f t="shared" si="15"/>
        <v>4838</v>
      </c>
      <c r="AZ4" s="9">
        <v>227445</v>
      </c>
      <c r="BA4" s="9">
        <v>154980</v>
      </c>
      <c r="BB4" s="9">
        <v>382425</v>
      </c>
      <c r="BC4" s="11">
        <v>45744</v>
      </c>
      <c r="BD4" s="11">
        <v>42372</v>
      </c>
      <c r="BE4" s="11">
        <v>88116</v>
      </c>
      <c r="BF4" s="11">
        <v>4838</v>
      </c>
      <c r="BG4" s="11">
        <v>107966</v>
      </c>
      <c r="BH4" s="11">
        <v>144084</v>
      </c>
      <c r="BI4" s="11">
        <v>2301</v>
      </c>
      <c r="BJ4" s="11">
        <f t="shared" si="16"/>
        <v>1.029278436863112</v>
      </c>
      <c r="BK4">
        <f t="shared" si="17"/>
        <v>136003.47580759149</v>
      </c>
      <c r="BL4">
        <f t="shared" si="18"/>
        <v>59.10624763476379</v>
      </c>
      <c r="BM4">
        <v>3.2549000000000001</v>
      </c>
      <c r="BN4">
        <v>31.7195</v>
      </c>
    </row>
    <row r="5" spans="1:66" ht="15.75" customHeight="1" x14ac:dyDescent="0.25">
      <c r="A5" s="3" t="s">
        <v>22</v>
      </c>
      <c r="B5" s="3" t="s">
        <v>25</v>
      </c>
      <c r="C5" s="3" t="s">
        <v>25</v>
      </c>
      <c r="D5" s="4">
        <v>24</v>
      </c>
      <c r="E5" s="4">
        <v>25</v>
      </c>
      <c r="F5" s="4">
        <f t="shared" si="0"/>
        <v>49</v>
      </c>
      <c r="G5" s="4">
        <v>66729</v>
      </c>
      <c r="H5" s="4">
        <v>39309</v>
      </c>
      <c r="I5" s="4">
        <f t="shared" si="1"/>
        <v>106038</v>
      </c>
      <c r="J5" s="4">
        <v>63923</v>
      </c>
      <c r="K5" s="4">
        <v>19430</v>
      </c>
      <c r="L5" s="4">
        <f t="shared" si="2"/>
        <v>83353</v>
      </c>
      <c r="M5" s="4">
        <v>27137</v>
      </c>
      <c r="N5" s="4">
        <v>25047</v>
      </c>
      <c r="O5" s="4">
        <f t="shared" si="3"/>
        <v>52184</v>
      </c>
      <c r="P5" s="4">
        <v>25713</v>
      </c>
      <c r="Q5" s="4">
        <v>19917</v>
      </c>
      <c r="R5" s="4">
        <f t="shared" si="4"/>
        <v>45630</v>
      </c>
      <c r="S5" s="4">
        <v>23</v>
      </c>
      <c r="T5" s="4">
        <v>22</v>
      </c>
      <c r="U5" s="4">
        <f t="shared" si="5"/>
        <v>45</v>
      </c>
      <c r="V5" s="4">
        <v>66427</v>
      </c>
      <c r="W5" s="4">
        <v>39161</v>
      </c>
      <c r="X5" s="4">
        <f t="shared" si="6"/>
        <v>105588</v>
      </c>
      <c r="Y5" s="4">
        <v>61789</v>
      </c>
      <c r="Z5" s="4">
        <v>19221</v>
      </c>
      <c r="AA5" s="4">
        <f t="shared" si="7"/>
        <v>81010</v>
      </c>
      <c r="AB5" s="4">
        <v>26946</v>
      </c>
      <c r="AC5" s="4">
        <v>24737</v>
      </c>
      <c r="AD5" s="4">
        <f t="shared" si="8"/>
        <v>51683</v>
      </c>
      <c r="AE5" s="4">
        <v>25618</v>
      </c>
      <c r="AF5" s="4">
        <v>19859</v>
      </c>
      <c r="AG5" s="4">
        <f t="shared" si="9"/>
        <v>45477</v>
      </c>
      <c r="AH5" s="4">
        <v>23</v>
      </c>
      <c r="AI5" s="4">
        <v>22</v>
      </c>
      <c r="AJ5" s="4">
        <f t="shared" si="10"/>
        <v>45</v>
      </c>
      <c r="AK5" s="4">
        <v>66145</v>
      </c>
      <c r="AL5" s="4">
        <v>39030</v>
      </c>
      <c r="AM5" s="4">
        <f t="shared" si="11"/>
        <v>105175</v>
      </c>
      <c r="AN5" s="4">
        <v>61485</v>
      </c>
      <c r="AO5" s="4">
        <v>19145</v>
      </c>
      <c r="AP5" s="4">
        <f t="shared" si="12"/>
        <v>80630</v>
      </c>
      <c r="AQ5" s="4">
        <v>26788</v>
      </c>
      <c r="AR5" s="4">
        <v>74984</v>
      </c>
      <c r="AS5" s="4">
        <f t="shared" si="13"/>
        <v>101772</v>
      </c>
      <c r="AT5" s="4">
        <v>25483</v>
      </c>
      <c r="AU5" s="4">
        <v>19771</v>
      </c>
      <c r="AV5" s="4">
        <f t="shared" si="14"/>
        <v>45254</v>
      </c>
      <c r="AW5" s="4">
        <v>1510</v>
      </c>
      <c r="AX5" s="4">
        <v>3253</v>
      </c>
      <c r="AY5" s="4">
        <f t="shared" si="15"/>
        <v>4763</v>
      </c>
      <c r="AZ5" s="9">
        <v>183526</v>
      </c>
      <c r="BA5" s="9">
        <v>103728</v>
      </c>
      <c r="BB5" s="9">
        <v>287254</v>
      </c>
      <c r="BC5" s="11">
        <v>27161</v>
      </c>
      <c r="BD5" s="11">
        <v>25072</v>
      </c>
      <c r="BE5" s="11">
        <v>52233</v>
      </c>
      <c r="BF5" s="11">
        <v>4763</v>
      </c>
      <c r="BG5" s="15">
        <v>227792</v>
      </c>
      <c r="BH5" s="15">
        <v>307235</v>
      </c>
      <c r="BI5" s="15">
        <v>3493</v>
      </c>
      <c r="BJ5" s="11">
        <f t="shared" si="16"/>
        <v>1.0303700396518609</v>
      </c>
      <c r="BK5">
        <f t="shared" si="17"/>
        <v>289390.48290097946</v>
      </c>
      <c r="BL5">
        <f t="shared" si="18"/>
        <v>82.848692499564692</v>
      </c>
      <c r="BM5">
        <v>2.9251</v>
      </c>
      <c r="BN5" s="28" t="s">
        <v>249</v>
      </c>
    </row>
    <row r="6" spans="1:66" ht="15.75" customHeight="1" x14ac:dyDescent="0.25">
      <c r="A6" s="3" t="s">
        <v>26</v>
      </c>
      <c r="B6" s="3" t="s">
        <v>27</v>
      </c>
      <c r="C6" s="3" t="s">
        <v>27</v>
      </c>
      <c r="D6" s="4">
        <v>37</v>
      </c>
      <c r="E6" s="4">
        <v>33</v>
      </c>
      <c r="F6" s="4">
        <f t="shared" si="0"/>
        <v>70</v>
      </c>
      <c r="G6" s="4">
        <v>24525</v>
      </c>
      <c r="H6" s="4">
        <v>11600</v>
      </c>
      <c r="I6" s="4">
        <f t="shared" si="1"/>
        <v>36125</v>
      </c>
      <c r="J6" s="4">
        <v>32950</v>
      </c>
      <c r="K6" s="4">
        <v>8406</v>
      </c>
      <c r="L6" s="4">
        <f t="shared" si="2"/>
        <v>41356</v>
      </c>
      <c r="M6" s="4">
        <v>21087</v>
      </c>
      <c r="N6" s="4">
        <v>19353</v>
      </c>
      <c r="O6" s="4">
        <f t="shared" si="3"/>
        <v>40440</v>
      </c>
      <c r="P6" s="4">
        <v>14516</v>
      </c>
      <c r="Q6" s="4">
        <v>11030</v>
      </c>
      <c r="R6" s="4">
        <f t="shared" si="4"/>
        <v>25546</v>
      </c>
      <c r="S6" s="4">
        <v>35</v>
      </c>
      <c r="T6" s="4">
        <v>32</v>
      </c>
      <c r="U6" s="4">
        <f t="shared" si="5"/>
        <v>67</v>
      </c>
      <c r="V6" s="4">
        <v>24524</v>
      </c>
      <c r="W6" s="4">
        <v>11600</v>
      </c>
      <c r="X6" s="4">
        <f t="shared" si="6"/>
        <v>36124</v>
      </c>
      <c r="Y6" s="4">
        <v>32952</v>
      </c>
      <c r="Z6" s="4">
        <v>8394</v>
      </c>
      <c r="AA6" s="4">
        <f t="shared" si="7"/>
        <v>41346</v>
      </c>
      <c r="AB6" s="4">
        <v>21087</v>
      </c>
      <c r="AC6" s="4">
        <v>19353</v>
      </c>
      <c r="AD6" s="4">
        <f t="shared" si="8"/>
        <v>40440</v>
      </c>
      <c r="AE6" s="4">
        <v>14516</v>
      </c>
      <c r="AF6" s="4">
        <v>11030</v>
      </c>
      <c r="AG6" s="4">
        <f t="shared" si="9"/>
        <v>25546</v>
      </c>
      <c r="AH6" s="4">
        <v>35</v>
      </c>
      <c r="AI6" s="4">
        <v>32</v>
      </c>
      <c r="AJ6" s="4">
        <f t="shared" si="10"/>
        <v>67</v>
      </c>
      <c r="AK6" s="4">
        <v>24156</v>
      </c>
      <c r="AL6" s="4">
        <v>11433</v>
      </c>
      <c r="AM6" s="4">
        <f t="shared" si="11"/>
        <v>35589</v>
      </c>
      <c r="AN6" s="4">
        <v>32709</v>
      </c>
      <c r="AO6" s="4">
        <v>8262</v>
      </c>
      <c r="AP6" s="4">
        <f t="shared" si="12"/>
        <v>40971</v>
      </c>
      <c r="AQ6" s="4">
        <v>20824</v>
      </c>
      <c r="AR6" s="4">
        <v>50983</v>
      </c>
      <c r="AS6" s="4">
        <f t="shared" si="13"/>
        <v>71807</v>
      </c>
      <c r="AT6" s="4">
        <v>14181</v>
      </c>
      <c r="AU6" s="4">
        <v>10852</v>
      </c>
      <c r="AV6" s="4">
        <f t="shared" si="14"/>
        <v>25033</v>
      </c>
      <c r="AW6" s="4">
        <v>1438</v>
      </c>
      <c r="AX6" s="4">
        <v>3262</v>
      </c>
      <c r="AY6" s="4">
        <f t="shared" si="15"/>
        <v>4700</v>
      </c>
      <c r="AZ6" s="9">
        <v>93115</v>
      </c>
      <c r="BA6" s="9">
        <v>50422</v>
      </c>
      <c r="BB6" s="9">
        <v>143537</v>
      </c>
      <c r="BC6" s="11">
        <v>21124</v>
      </c>
      <c r="BD6" s="11">
        <v>19386</v>
      </c>
      <c r="BE6" s="11">
        <v>40510</v>
      </c>
      <c r="BF6" s="11">
        <v>4700</v>
      </c>
      <c r="BG6" s="11">
        <v>227541</v>
      </c>
      <c r="BH6" s="11">
        <v>283509</v>
      </c>
      <c r="BI6" s="24">
        <v>1534</v>
      </c>
      <c r="BJ6" s="11">
        <f t="shared" si="16"/>
        <v>1.0222349346133084</v>
      </c>
      <c r="BK6">
        <f t="shared" si="17"/>
        <v>271309.75712138828</v>
      </c>
      <c r="BL6">
        <f t="shared" si="18"/>
        <v>176.86424844940566</v>
      </c>
      <c r="BM6">
        <v>2.2913999999999999</v>
      </c>
      <c r="BN6">
        <v>33.213900000000002</v>
      </c>
    </row>
    <row r="7" spans="1:66" ht="15.75" customHeight="1" x14ac:dyDescent="0.25">
      <c r="A7" s="3" t="s">
        <v>26</v>
      </c>
      <c r="B7" s="3" t="s">
        <v>28</v>
      </c>
      <c r="C7" s="3" t="s">
        <v>28</v>
      </c>
      <c r="D7" s="4">
        <v>39</v>
      </c>
      <c r="E7" s="4">
        <v>29</v>
      </c>
      <c r="F7" s="4">
        <f t="shared" si="0"/>
        <v>68</v>
      </c>
      <c r="G7" s="4">
        <v>25155</v>
      </c>
      <c r="H7" s="4">
        <v>14615</v>
      </c>
      <c r="I7" s="4">
        <f t="shared" si="1"/>
        <v>39770</v>
      </c>
      <c r="J7" s="4">
        <v>25095</v>
      </c>
      <c r="K7" s="4">
        <v>9230</v>
      </c>
      <c r="L7" s="4">
        <f t="shared" si="2"/>
        <v>34325</v>
      </c>
      <c r="M7" s="4">
        <v>12335</v>
      </c>
      <c r="N7" s="4">
        <v>11452</v>
      </c>
      <c r="O7" s="4">
        <f t="shared" si="3"/>
        <v>23787</v>
      </c>
      <c r="P7" s="4">
        <v>12451</v>
      </c>
      <c r="Q7" s="4">
        <v>10433</v>
      </c>
      <c r="R7" s="4">
        <f t="shared" si="4"/>
        <v>22884</v>
      </c>
      <c r="S7" s="4">
        <v>38</v>
      </c>
      <c r="T7" s="4">
        <v>29</v>
      </c>
      <c r="U7" s="4">
        <f t="shared" si="5"/>
        <v>67</v>
      </c>
      <c r="V7" s="4">
        <v>25149</v>
      </c>
      <c r="W7" s="4">
        <v>14604</v>
      </c>
      <c r="X7" s="4">
        <f t="shared" si="6"/>
        <v>39753</v>
      </c>
      <c r="Y7" s="4">
        <v>24992</v>
      </c>
      <c r="Z7" s="4">
        <v>9220</v>
      </c>
      <c r="AA7" s="4">
        <f t="shared" si="7"/>
        <v>34212</v>
      </c>
      <c r="AB7" s="4">
        <v>12216</v>
      </c>
      <c r="AC7" s="4">
        <v>11452</v>
      </c>
      <c r="AD7" s="4">
        <f t="shared" si="8"/>
        <v>23668</v>
      </c>
      <c r="AE7" s="4">
        <v>12447</v>
      </c>
      <c r="AF7" s="4">
        <v>10433</v>
      </c>
      <c r="AG7" s="4">
        <f t="shared" si="9"/>
        <v>22880</v>
      </c>
      <c r="AH7" s="4">
        <v>38</v>
      </c>
      <c r="AI7" s="4">
        <v>29</v>
      </c>
      <c r="AJ7" s="4">
        <f t="shared" si="10"/>
        <v>67</v>
      </c>
      <c r="AK7" s="4">
        <v>25044</v>
      </c>
      <c r="AL7" s="4">
        <v>14566</v>
      </c>
      <c r="AM7" s="4">
        <f t="shared" si="11"/>
        <v>39610</v>
      </c>
      <c r="AN7" s="4">
        <v>24918</v>
      </c>
      <c r="AO7" s="4">
        <v>9194</v>
      </c>
      <c r="AP7" s="4">
        <f t="shared" si="12"/>
        <v>34112</v>
      </c>
      <c r="AQ7" s="4">
        <v>12149</v>
      </c>
      <c r="AR7" s="4">
        <v>35078</v>
      </c>
      <c r="AS7" s="4">
        <f t="shared" si="13"/>
        <v>47227</v>
      </c>
      <c r="AT7" s="4">
        <v>12401</v>
      </c>
      <c r="AU7" s="4">
        <v>10380</v>
      </c>
      <c r="AV7" s="4">
        <f t="shared" si="14"/>
        <v>22781</v>
      </c>
      <c r="AW7" s="4">
        <v>728</v>
      </c>
      <c r="AX7" s="4">
        <v>1707</v>
      </c>
      <c r="AY7" s="4">
        <f t="shared" si="15"/>
        <v>2435</v>
      </c>
      <c r="AZ7" s="9">
        <v>75075</v>
      </c>
      <c r="BA7" s="9">
        <v>45759</v>
      </c>
      <c r="BB7" s="9">
        <v>120834</v>
      </c>
      <c r="BC7" s="11">
        <v>12374</v>
      </c>
      <c r="BD7" s="11">
        <v>11481</v>
      </c>
      <c r="BE7" s="11">
        <v>23855</v>
      </c>
      <c r="BF7" s="11">
        <v>2435</v>
      </c>
      <c r="BG7" s="11">
        <v>147166</v>
      </c>
      <c r="BH7" s="11">
        <v>188715</v>
      </c>
      <c r="BI7" s="24">
        <v>1163</v>
      </c>
      <c r="BJ7" s="11">
        <f t="shared" si="16"/>
        <v>1.0251794535615804</v>
      </c>
      <c r="BK7">
        <f t="shared" si="17"/>
        <v>179558.7751776716</v>
      </c>
      <c r="BL7">
        <f t="shared" si="18"/>
        <v>154.39275595672538</v>
      </c>
      <c r="BM7">
        <v>1.6053999999999999</v>
      </c>
      <c r="BN7">
        <v>32.808399999999999</v>
      </c>
    </row>
    <row r="8" spans="1:66" ht="15.75" customHeight="1" x14ac:dyDescent="0.25">
      <c r="A8" s="3" t="s">
        <v>20</v>
      </c>
      <c r="B8" s="3" t="s">
        <v>29</v>
      </c>
      <c r="C8" s="3" t="s">
        <v>29</v>
      </c>
      <c r="D8" s="4">
        <v>41</v>
      </c>
      <c r="E8" s="4">
        <v>25</v>
      </c>
      <c r="F8" s="4">
        <f t="shared" si="0"/>
        <v>66</v>
      </c>
      <c r="G8" s="4">
        <v>3031</v>
      </c>
      <c r="H8" s="4">
        <v>2584</v>
      </c>
      <c r="I8" s="4">
        <f t="shared" si="1"/>
        <v>5615</v>
      </c>
      <c r="J8" s="4">
        <v>7127</v>
      </c>
      <c r="K8" s="4">
        <v>2446</v>
      </c>
      <c r="L8" s="4">
        <f t="shared" si="2"/>
        <v>9573</v>
      </c>
      <c r="M8" s="4">
        <v>3831</v>
      </c>
      <c r="N8" s="4">
        <v>3784</v>
      </c>
      <c r="O8" s="4">
        <f t="shared" si="3"/>
        <v>7615</v>
      </c>
      <c r="P8" s="4">
        <v>2718</v>
      </c>
      <c r="Q8" s="4">
        <v>2272</v>
      </c>
      <c r="R8" s="4">
        <f t="shared" si="4"/>
        <v>4990</v>
      </c>
      <c r="S8" s="4">
        <v>31</v>
      </c>
      <c r="T8" s="4">
        <v>17</v>
      </c>
      <c r="U8" s="4">
        <f t="shared" si="5"/>
        <v>48</v>
      </c>
      <c r="V8" s="4">
        <v>2905</v>
      </c>
      <c r="W8" s="4">
        <v>2511</v>
      </c>
      <c r="X8" s="4">
        <f t="shared" si="6"/>
        <v>5416</v>
      </c>
      <c r="Y8" s="4">
        <v>6497</v>
      </c>
      <c r="Z8" s="4">
        <v>2292</v>
      </c>
      <c r="AA8" s="4">
        <f t="shared" si="7"/>
        <v>8789</v>
      </c>
      <c r="AB8" s="4">
        <v>3455</v>
      </c>
      <c r="AC8" s="4">
        <v>3406</v>
      </c>
      <c r="AD8" s="4">
        <f t="shared" si="8"/>
        <v>6861</v>
      </c>
      <c r="AE8" s="4">
        <v>2587</v>
      </c>
      <c r="AF8" s="4">
        <v>2191</v>
      </c>
      <c r="AG8" s="4">
        <f t="shared" si="9"/>
        <v>4778</v>
      </c>
      <c r="AH8" s="4">
        <v>41</v>
      </c>
      <c r="AI8" s="4">
        <v>22</v>
      </c>
      <c r="AJ8" s="4">
        <f t="shared" si="10"/>
        <v>63</v>
      </c>
      <c r="AK8" s="4">
        <v>2791</v>
      </c>
      <c r="AL8" s="4">
        <v>2401</v>
      </c>
      <c r="AM8" s="4">
        <f t="shared" si="11"/>
        <v>5192</v>
      </c>
      <c r="AN8" s="4">
        <v>6110</v>
      </c>
      <c r="AO8" s="4">
        <v>2193</v>
      </c>
      <c r="AP8" s="4">
        <f t="shared" si="12"/>
        <v>8303</v>
      </c>
      <c r="AQ8" s="4">
        <v>3259</v>
      </c>
      <c r="AR8" s="4">
        <v>9107</v>
      </c>
      <c r="AS8" s="4">
        <f t="shared" si="13"/>
        <v>12366</v>
      </c>
      <c r="AT8" s="4">
        <v>2470</v>
      </c>
      <c r="AU8" s="4">
        <v>2053</v>
      </c>
      <c r="AV8" s="4">
        <f t="shared" si="14"/>
        <v>4523</v>
      </c>
      <c r="AW8" s="4">
        <v>117</v>
      </c>
      <c r="AX8" s="4">
        <v>466</v>
      </c>
      <c r="AY8" s="4">
        <f t="shared" si="15"/>
        <v>583</v>
      </c>
      <c r="AZ8" s="9">
        <v>16748</v>
      </c>
      <c r="BA8" s="9">
        <v>11111</v>
      </c>
      <c r="BB8" s="9">
        <v>27859</v>
      </c>
      <c r="BC8" s="11">
        <v>3872</v>
      </c>
      <c r="BD8" s="11">
        <v>3809</v>
      </c>
      <c r="BE8" s="11">
        <v>7681</v>
      </c>
      <c r="BF8" s="11">
        <v>583</v>
      </c>
      <c r="BG8" s="11">
        <v>105769</v>
      </c>
      <c r="BH8" s="11">
        <v>203358</v>
      </c>
      <c r="BI8" s="26">
        <v>1616</v>
      </c>
      <c r="BJ8" s="11">
        <f t="shared" si="16"/>
        <v>1.0675550674034857</v>
      </c>
      <c r="BK8">
        <f t="shared" si="17"/>
        <v>178435.26462162563</v>
      </c>
      <c r="BL8">
        <f t="shared" si="18"/>
        <v>110.41786177080793</v>
      </c>
      <c r="BM8">
        <v>1.7916000000000001</v>
      </c>
      <c r="BN8">
        <v>34.906599999999997</v>
      </c>
    </row>
    <row r="9" spans="1:66" ht="15.75" customHeight="1" x14ac:dyDescent="0.25">
      <c r="A9" s="3" t="s">
        <v>30</v>
      </c>
      <c r="B9" s="3" t="s">
        <v>31</v>
      </c>
      <c r="C9" s="3" t="s">
        <v>31</v>
      </c>
      <c r="D9" s="4">
        <v>21</v>
      </c>
      <c r="E9" s="4">
        <v>22</v>
      </c>
      <c r="F9" s="4">
        <f t="shared" si="0"/>
        <v>43</v>
      </c>
      <c r="G9" s="4">
        <v>26514</v>
      </c>
      <c r="H9" s="4">
        <v>13970</v>
      </c>
      <c r="I9" s="4">
        <f t="shared" si="1"/>
        <v>40484</v>
      </c>
      <c r="J9" s="4">
        <v>29028</v>
      </c>
      <c r="K9" s="4">
        <v>9575</v>
      </c>
      <c r="L9" s="4">
        <f t="shared" si="2"/>
        <v>38603</v>
      </c>
      <c r="M9" s="4">
        <v>11283</v>
      </c>
      <c r="N9" s="4">
        <v>10812</v>
      </c>
      <c r="O9" s="4">
        <f t="shared" si="3"/>
        <v>22095</v>
      </c>
      <c r="P9" s="4">
        <v>12123</v>
      </c>
      <c r="Q9" s="4">
        <v>9153</v>
      </c>
      <c r="R9" s="4">
        <f t="shared" si="4"/>
        <v>21276</v>
      </c>
      <c r="S9" s="4">
        <v>21</v>
      </c>
      <c r="T9" s="4">
        <v>20</v>
      </c>
      <c r="U9" s="4">
        <f t="shared" si="5"/>
        <v>41</v>
      </c>
      <c r="V9" s="4">
        <v>26509</v>
      </c>
      <c r="W9" s="4">
        <v>13939</v>
      </c>
      <c r="X9" s="4">
        <f t="shared" si="6"/>
        <v>40448</v>
      </c>
      <c r="Y9" s="4">
        <v>29128</v>
      </c>
      <c r="Z9" s="4">
        <v>9568</v>
      </c>
      <c r="AA9" s="4">
        <f t="shared" si="7"/>
        <v>38696</v>
      </c>
      <c r="AB9" s="4">
        <v>11276</v>
      </c>
      <c r="AC9" s="4">
        <v>10812</v>
      </c>
      <c r="AD9" s="4">
        <f t="shared" si="8"/>
        <v>22088</v>
      </c>
      <c r="AE9" s="4">
        <v>12092</v>
      </c>
      <c r="AF9" s="4">
        <v>9131</v>
      </c>
      <c r="AG9" s="4">
        <f t="shared" si="9"/>
        <v>21223</v>
      </c>
      <c r="AH9" s="4">
        <v>20</v>
      </c>
      <c r="AI9" s="4">
        <v>20</v>
      </c>
      <c r="AJ9" s="4">
        <f t="shared" si="10"/>
        <v>40</v>
      </c>
      <c r="AK9" s="4">
        <v>26242</v>
      </c>
      <c r="AL9" s="4">
        <v>13771</v>
      </c>
      <c r="AM9" s="4">
        <f t="shared" si="11"/>
        <v>40013</v>
      </c>
      <c r="AN9" s="4">
        <v>28877</v>
      </c>
      <c r="AO9" s="4">
        <v>9522</v>
      </c>
      <c r="AP9" s="4">
        <f t="shared" si="12"/>
        <v>38399</v>
      </c>
      <c r="AQ9" s="4">
        <v>11206</v>
      </c>
      <c r="AR9" s="4">
        <v>33447</v>
      </c>
      <c r="AS9" s="4">
        <f t="shared" si="13"/>
        <v>44653</v>
      </c>
      <c r="AT9" s="4">
        <v>12004</v>
      </c>
      <c r="AU9" s="4">
        <v>9060</v>
      </c>
      <c r="AV9" s="4">
        <f t="shared" si="14"/>
        <v>21064</v>
      </c>
      <c r="AW9" s="4">
        <v>808</v>
      </c>
      <c r="AX9" s="4">
        <v>1643</v>
      </c>
      <c r="AY9" s="4">
        <f t="shared" si="15"/>
        <v>2451</v>
      </c>
      <c r="AZ9" s="9">
        <v>78969</v>
      </c>
      <c r="BA9" s="9">
        <v>43532</v>
      </c>
      <c r="BB9" s="9">
        <v>122501</v>
      </c>
      <c r="BC9" s="11">
        <v>11304</v>
      </c>
      <c r="BD9" s="11">
        <v>10834</v>
      </c>
      <c r="BE9" s="11">
        <v>22138</v>
      </c>
      <c r="BF9" s="11">
        <v>2451</v>
      </c>
      <c r="BG9" s="11">
        <v>183348</v>
      </c>
      <c r="BH9" s="11">
        <v>251653</v>
      </c>
      <c r="BI9" s="11">
        <v>1383</v>
      </c>
      <c r="BJ9" s="11">
        <f t="shared" si="16"/>
        <v>1.0321732354822499</v>
      </c>
      <c r="BK9">
        <f t="shared" si="17"/>
        <v>236209.26325709984</v>
      </c>
      <c r="BL9">
        <f t="shared" si="18"/>
        <v>170.79483966529273</v>
      </c>
      <c r="BM9">
        <v>2.0301999999999998</v>
      </c>
      <c r="BN9">
        <v>33.642800000000001</v>
      </c>
    </row>
    <row r="10" spans="1:66" ht="15.75" customHeight="1" x14ac:dyDescent="0.25">
      <c r="A10" s="3" t="s">
        <v>22</v>
      </c>
      <c r="B10" s="3" t="s">
        <v>32</v>
      </c>
      <c r="C10" s="3" t="s">
        <v>32</v>
      </c>
      <c r="D10" s="4">
        <v>33</v>
      </c>
      <c r="E10" s="4">
        <v>31</v>
      </c>
      <c r="F10" s="4">
        <f t="shared" si="0"/>
        <v>64</v>
      </c>
      <c r="G10" s="4">
        <v>35650</v>
      </c>
      <c r="H10" s="4">
        <v>19142</v>
      </c>
      <c r="I10" s="4">
        <f t="shared" si="1"/>
        <v>54792</v>
      </c>
      <c r="J10" s="4">
        <v>33684</v>
      </c>
      <c r="K10" s="4">
        <v>12328</v>
      </c>
      <c r="L10" s="4">
        <f t="shared" si="2"/>
        <v>46012</v>
      </c>
      <c r="M10" s="4">
        <v>21773</v>
      </c>
      <c r="N10" s="4">
        <v>19807</v>
      </c>
      <c r="O10" s="4">
        <f t="shared" si="3"/>
        <v>41580</v>
      </c>
      <c r="P10" s="4">
        <v>17436</v>
      </c>
      <c r="Q10" s="4">
        <v>13288</v>
      </c>
      <c r="R10" s="4">
        <f t="shared" si="4"/>
        <v>30724</v>
      </c>
      <c r="S10" s="4">
        <v>31</v>
      </c>
      <c r="T10" s="4">
        <v>30</v>
      </c>
      <c r="U10" s="4">
        <f t="shared" si="5"/>
        <v>61</v>
      </c>
      <c r="V10" s="4">
        <v>34679</v>
      </c>
      <c r="W10" s="4">
        <v>18759</v>
      </c>
      <c r="X10" s="4">
        <f t="shared" si="6"/>
        <v>53438</v>
      </c>
      <c r="Y10" s="4">
        <v>32197</v>
      </c>
      <c r="Z10" s="4">
        <v>12009</v>
      </c>
      <c r="AA10" s="4">
        <f t="shared" si="7"/>
        <v>44206</v>
      </c>
      <c r="AB10" s="4">
        <v>21278</v>
      </c>
      <c r="AC10" s="4">
        <v>19198</v>
      </c>
      <c r="AD10" s="4">
        <f t="shared" si="8"/>
        <v>40476</v>
      </c>
      <c r="AE10" s="4">
        <v>17007</v>
      </c>
      <c r="AF10" s="4">
        <v>12957</v>
      </c>
      <c r="AG10" s="4">
        <f t="shared" si="9"/>
        <v>29964</v>
      </c>
      <c r="AH10" s="4">
        <v>32</v>
      </c>
      <c r="AI10" s="4">
        <v>30</v>
      </c>
      <c r="AJ10" s="4">
        <f t="shared" si="10"/>
        <v>62</v>
      </c>
      <c r="AK10" s="4">
        <v>34625</v>
      </c>
      <c r="AL10" s="4">
        <v>18756</v>
      </c>
      <c r="AM10" s="4">
        <f t="shared" si="11"/>
        <v>53381</v>
      </c>
      <c r="AN10" s="4">
        <v>32426</v>
      </c>
      <c r="AO10" s="4">
        <v>12002</v>
      </c>
      <c r="AP10" s="4">
        <f t="shared" si="12"/>
        <v>44428</v>
      </c>
      <c r="AQ10" s="4">
        <v>21008</v>
      </c>
      <c r="AR10" s="4">
        <v>55032</v>
      </c>
      <c r="AS10" s="4">
        <f t="shared" si="13"/>
        <v>76040</v>
      </c>
      <c r="AT10" s="4">
        <v>17007</v>
      </c>
      <c r="AU10" s="4">
        <v>12931</v>
      </c>
      <c r="AV10" s="4">
        <f t="shared" si="14"/>
        <v>29938</v>
      </c>
      <c r="AW10" s="4">
        <v>1054</v>
      </c>
      <c r="AX10" s="4">
        <v>1930</v>
      </c>
      <c r="AY10" s="4">
        <f t="shared" si="15"/>
        <v>2984</v>
      </c>
      <c r="AZ10" s="9">
        <v>108576</v>
      </c>
      <c r="BA10" s="9">
        <v>64596</v>
      </c>
      <c r="BB10" s="9">
        <v>173172</v>
      </c>
      <c r="BC10" s="11">
        <v>21806</v>
      </c>
      <c r="BD10" s="11">
        <v>19838</v>
      </c>
      <c r="BE10" s="11">
        <v>41644</v>
      </c>
      <c r="BF10" s="11">
        <v>2984</v>
      </c>
      <c r="BG10" s="11">
        <v>186696</v>
      </c>
      <c r="BH10" s="11">
        <v>247574</v>
      </c>
      <c r="BI10" s="11">
        <v>3619</v>
      </c>
      <c r="BJ10" s="11">
        <f t="shared" si="16"/>
        <v>1.0286248263896314</v>
      </c>
      <c r="BK10">
        <f t="shared" si="17"/>
        <v>233986.62296089789</v>
      </c>
      <c r="BL10">
        <f t="shared" si="18"/>
        <v>64.655049174053019</v>
      </c>
      <c r="BM10">
        <v>3.1042000000000001</v>
      </c>
      <c r="BN10">
        <v>32.0837</v>
      </c>
    </row>
    <row r="11" spans="1:66" ht="15.75" customHeight="1" x14ac:dyDescent="0.25">
      <c r="A11" s="3" t="s">
        <v>33</v>
      </c>
      <c r="B11" s="3"/>
      <c r="C11" s="3" t="s">
        <v>33</v>
      </c>
      <c r="D11" s="4">
        <v>1068</v>
      </c>
      <c r="E11" s="4">
        <v>960</v>
      </c>
      <c r="F11" s="4">
        <f t="shared" si="0"/>
        <v>2028</v>
      </c>
      <c r="G11" s="4">
        <v>122578</v>
      </c>
      <c r="H11" s="4">
        <v>104334</v>
      </c>
      <c r="I11" s="4">
        <f t="shared" si="1"/>
        <v>226912</v>
      </c>
      <c r="J11" s="4">
        <v>178923</v>
      </c>
      <c r="K11" s="4">
        <v>116029</v>
      </c>
      <c r="L11" s="4">
        <f t="shared" si="2"/>
        <v>294952</v>
      </c>
      <c r="M11" s="4">
        <v>54883</v>
      </c>
      <c r="N11" s="4">
        <v>49542</v>
      </c>
      <c r="O11" s="4">
        <f t="shared" si="3"/>
        <v>104425</v>
      </c>
      <c r="P11" s="4">
        <v>60072</v>
      </c>
      <c r="Q11" s="4">
        <v>50931</v>
      </c>
      <c r="R11" s="4">
        <f t="shared" si="4"/>
        <v>111003</v>
      </c>
      <c r="S11" s="4">
        <v>1050</v>
      </c>
      <c r="T11" s="4">
        <v>934</v>
      </c>
      <c r="U11" s="4">
        <f t="shared" si="5"/>
        <v>1984</v>
      </c>
      <c r="V11" s="4">
        <v>115654</v>
      </c>
      <c r="W11" s="4">
        <v>99433</v>
      </c>
      <c r="X11" s="4">
        <f t="shared" si="6"/>
        <v>215087</v>
      </c>
      <c r="Y11" s="4">
        <v>162090</v>
      </c>
      <c r="Z11" s="4">
        <v>104303</v>
      </c>
      <c r="AA11" s="4">
        <f t="shared" si="7"/>
        <v>266393</v>
      </c>
      <c r="AB11" s="4">
        <v>50043</v>
      </c>
      <c r="AC11" s="4">
        <v>45214</v>
      </c>
      <c r="AD11" s="4">
        <f t="shared" si="8"/>
        <v>95257</v>
      </c>
      <c r="AE11" s="4">
        <v>56583</v>
      </c>
      <c r="AF11" s="4">
        <v>48116</v>
      </c>
      <c r="AG11" s="4">
        <f t="shared" si="9"/>
        <v>104699</v>
      </c>
      <c r="AH11" s="4">
        <v>1026</v>
      </c>
      <c r="AI11" s="4">
        <v>928</v>
      </c>
      <c r="AJ11" s="4">
        <f t="shared" si="10"/>
        <v>1954</v>
      </c>
      <c r="AK11" s="4">
        <v>116800</v>
      </c>
      <c r="AL11" s="4">
        <v>99887</v>
      </c>
      <c r="AM11" s="4">
        <f t="shared" si="11"/>
        <v>216687</v>
      </c>
      <c r="AN11" s="4">
        <v>167291</v>
      </c>
      <c r="AO11" s="4">
        <v>108862</v>
      </c>
      <c r="AP11" s="4">
        <f t="shared" si="12"/>
        <v>276153</v>
      </c>
      <c r="AQ11" s="4">
        <v>51948</v>
      </c>
      <c r="AR11" s="4">
        <v>228777</v>
      </c>
      <c r="AS11" s="4">
        <f t="shared" si="13"/>
        <v>280725</v>
      </c>
      <c r="AT11" s="4">
        <v>57456</v>
      </c>
      <c r="AU11" s="4">
        <v>48767</v>
      </c>
      <c r="AV11" s="4">
        <f t="shared" si="14"/>
        <v>106223</v>
      </c>
      <c r="AW11" s="4">
        <v>1578</v>
      </c>
      <c r="AX11" s="4">
        <v>5643</v>
      </c>
      <c r="AY11" s="4">
        <f t="shared" si="15"/>
        <v>7221</v>
      </c>
      <c r="AZ11" s="9">
        <v>417524</v>
      </c>
      <c r="BA11" s="9">
        <v>321796</v>
      </c>
      <c r="BB11" s="9">
        <v>739320</v>
      </c>
      <c r="BC11" s="11">
        <v>55951</v>
      </c>
      <c r="BD11" s="11">
        <v>50502</v>
      </c>
      <c r="BE11" s="11">
        <v>106453</v>
      </c>
      <c r="BF11" s="11">
        <v>7221</v>
      </c>
      <c r="BG11" s="11">
        <v>2895631</v>
      </c>
      <c r="BH11" s="11">
        <v>3608968</v>
      </c>
      <c r="BI11" s="15">
        <v>15067</v>
      </c>
      <c r="BJ11" s="11">
        <f t="shared" si="16"/>
        <v>1.0222661523926695</v>
      </c>
      <c r="BK11">
        <f t="shared" si="17"/>
        <v>3453465.0764096826</v>
      </c>
      <c r="BL11">
        <f t="shared" si="18"/>
        <v>229.20721287646396</v>
      </c>
    </row>
    <row r="12" spans="1:66" ht="15.75" customHeight="1" x14ac:dyDescent="0.25">
      <c r="A12" s="3" t="s">
        <v>26</v>
      </c>
      <c r="B12" s="3" t="s">
        <v>34</v>
      </c>
      <c r="C12" s="3" t="s">
        <v>34</v>
      </c>
      <c r="D12" s="4">
        <v>28</v>
      </c>
      <c r="E12" s="4">
        <v>41</v>
      </c>
      <c r="F12" s="4">
        <f t="shared" si="0"/>
        <v>69</v>
      </c>
      <c r="G12" s="4">
        <v>31026</v>
      </c>
      <c r="H12" s="4">
        <v>17233</v>
      </c>
      <c r="I12" s="4">
        <f t="shared" si="1"/>
        <v>48259</v>
      </c>
      <c r="J12" s="4">
        <v>33367</v>
      </c>
      <c r="K12" s="4">
        <v>14279</v>
      </c>
      <c r="L12" s="4">
        <f t="shared" si="2"/>
        <v>47646</v>
      </c>
      <c r="M12" s="4">
        <v>13476</v>
      </c>
      <c r="N12" s="4">
        <v>12223</v>
      </c>
      <c r="O12" s="4">
        <f t="shared" si="3"/>
        <v>25699</v>
      </c>
      <c r="P12" s="4">
        <v>11887</v>
      </c>
      <c r="Q12" s="4">
        <v>9089</v>
      </c>
      <c r="R12" s="4">
        <f t="shared" si="4"/>
        <v>20976</v>
      </c>
      <c r="S12" s="4">
        <v>28</v>
      </c>
      <c r="T12" s="4">
        <v>38</v>
      </c>
      <c r="U12" s="4">
        <f t="shared" si="5"/>
        <v>66</v>
      </c>
      <c r="V12" s="4">
        <v>30924</v>
      </c>
      <c r="W12" s="4">
        <v>17172</v>
      </c>
      <c r="X12" s="4">
        <f t="shared" si="6"/>
        <v>48096</v>
      </c>
      <c r="Y12" s="4">
        <v>33069</v>
      </c>
      <c r="Z12" s="4">
        <v>13886</v>
      </c>
      <c r="AA12" s="4">
        <f t="shared" si="7"/>
        <v>46955</v>
      </c>
      <c r="AB12" s="4">
        <v>13397</v>
      </c>
      <c r="AC12" s="4">
        <v>12119</v>
      </c>
      <c r="AD12" s="4">
        <f t="shared" si="8"/>
        <v>25516</v>
      </c>
      <c r="AE12" s="4">
        <v>11858</v>
      </c>
      <c r="AF12" s="4">
        <v>9076</v>
      </c>
      <c r="AG12" s="4">
        <f t="shared" si="9"/>
        <v>20934</v>
      </c>
      <c r="AH12" s="4">
        <v>28</v>
      </c>
      <c r="AI12" s="4">
        <v>38</v>
      </c>
      <c r="AJ12" s="4">
        <f t="shared" si="10"/>
        <v>66</v>
      </c>
      <c r="AK12" s="4">
        <v>30649</v>
      </c>
      <c r="AL12" s="4">
        <v>17027</v>
      </c>
      <c r="AM12" s="4">
        <f t="shared" si="11"/>
        <v>47676</v>
      </c>
      <c r="AN12" s="4">
        <v>32685</v>
      </c>
      <c r="AO12" s="4">
        <v>13773</v>
      </c>
      <c r="AP12" s="4">
        <f t="shared" si="12"/>
        <v>46458</v>
      </c>
      <c r="AQ12" s="4">
        <v>13275</v>
      </c>
      <c r="AR12" s="4">
        <v>42289</v>
      </c>
      <c r="AS12" s="4">
        <f t="shared" si="13"/>
        <v>55564</v>
      </c>
      <c r="AT12" s="4">
        <v>11762</v>
      </c>
      <c r="AU12" s="4">
        <v>8976</v>
      </c>
      <c r="AV12" s="4">
        <f t="shared" si="14"/>
        <v>20738</v>
      </c>
      <c r="AW12" s="4">
        <v>1250</v>
      </c>
      <c r="AX12" s="4">
        <v>2458</v>
      </c>
      <c r="AY12" s="4">
        <f t="shared" si="15"/>
        <v>3708</v>
      </c>
      <c r="AZ12" s="9">
        <v>89784</v>
      </c>
      <c r="BA12" s="9">
        <v>52865</v>
      </c>
      <c r="BB12" s="9">
        <v>142649</v>
      </c>
      <c r="BC12" s="11">
        <v>13504</v>
      </c>
      <c r="BD12" s="11">
        <v>12264</v>
      </c>
      <c r="BE12" s="11">
        <v>25768</v>
      </c>
      <c r="BF12" s="11">
        <v>3708</v>
      </c>
      <c r="BG12" s="11">
        <v>185322</v>
      </c>
      <c r="BH12" s="11">
        <v>221962</v>
      </c>
      <c r="BI12" s="11">
        <v>1783</v>
      </c>
      <c r="BJ12" s="11">
        <f t="shared" si="16"/>
        <v>1.0182048587148762</v>
      </c>
      <c r="BK12">
        <f t="shared" si="17"/>
        <v>214095.87471186995</v>
      </c>
      <c r="BL12">
        <f t="shared" si="18"/>
        <v>120.0762056712675</v>
      </c>
      <c r="BM12">
        <v>1.8445</v>
      </c>
      <c r="BN12">
        <v>32.401400000000002</v>
      </c>
    </row>
    <row r="13" spans="1:66" ht="15.75" customHeight="1" x14ac:dyDescent="0.25">
      <c r="A13" s="3" t="s">
        <v>23</v>
      </c>
      <c r="B13" s="3" t="s">
        <v>35</v>
      </c>
      <c r="C13" s="3" t="s">
        <v>35</v>
      </c>
      <c r="D13" s="4">
        <v>82</v>
      </c>
      <c r="E13" s="4">
        <v>58</v>
      </c>
      <c r="F13" s="4">
        <f t="shared" si="0"/>
        <v>140</v>
      </c>
      <c r="G13" s="4">
        <v>14319</v>
      </c>
      <c r="H13" s="4">
        <v>8357</v>
      </c>
      <c r="I13" s="4">
        <f t="shared" si="1"/>
        <v>22676</v>
      </c>
      <c r="J13" s="4">
        <v>22166</v>
      </c>
      <c r="K13" s="4">
        <v>11582</v>
      </c>
      <c r="L13" s="4">
        <f t="shared" si="2"/>
        <v>33748</v>
      </c>
      <c r="M13" s="4">
        <v>8422</v>
      </c>
      <c r="N13" s="4">
        <v>8439</v>
      </c>
      <c r="O13" s="4">
        <f t="shared" si="3"/>
        <v>16861</v>
      </c>
      <c r="P13" s="4">
        <v>7038</v>
      </c>
      <c r="Q13" s="4">
        <v>5689</v>
      </c>
      <c r="R13" s="4">
        <f t="shared" si="4"/>
        <v>12727</v>
      </c>
      <c r="S13" s="4">
        <v>70</v>
      </c>
      <c r="T13" s="4">
        <v>49</v>
      </c>
      <c r="U13" s="4">
        <f t="shared" si="5"/>
        <v>119</v>
      </c>
      <c r="V13" s="4">
        <v>13561</v>
      </c>
      <c r="W13" s="4">
        <v>7549</v>
      </c>
      <c r="X13" s="4">
        <f t="shared" si="6"/>
        <v>21110</v>
      </c>
      <c r="Y13" s="4">
        <v>20188</v>
      </c>
      <c r="Z13" s="4">
        <v>10228</v>
      </c>
      <c r="AA13" s="4">
        <f t="shared" si="7"/>
        <v>30416</v>
      </c>
      <c r="AB13" s="4">
        <v>7696</v>
      </c>
      <c r="AC13" s="4">
        <v>7623</v>
      </c>
      <c r="AD13" s="4">
        <f t="shared" si="8"/>
        <v>15319</v>
      </c>
      <c r="AE13" s="4">
        <v>6361</v>
      </c>
      <c r="AF13" s="4">
        <v>5068</v>
      </c>
      <c r="AG13" s="4">
        <f t="shared" si="9"/>
        <v>11429</v>
      </c>
      <c r="AH13" s="4">
        <v>64</v>
      </c>
      <c r="AI13" s="4">
        <v>48</v>
      </c>
      <c r="AJ13" s="4">
        <f t="shared" si="10"/>
        <v>112</v>
      </c>
      <c r="AK13" s="4">
        <v>13806</v>
      </c>
      <c r="AL13" s="4">
        <v>8064</v>
      </c>
      <c r="AM13" s="4">
        <f t="shared" si="11"/>
        <v>21870</v>
      </c>
      <c r="AN13" s="4">
        <v>21598</v>
      </c>
      <c r="AO13" s="4">
        <v>11366</v>
      </c>
      <c r="AP13" s="4">
        <f t="shared" si="12"/>
        <v>32964</v>
      </c>
      <c r="AQ13" s="4">
        <v>8425</v>
      </c>
      <c r="AR13" s="4">
        <v>30762</v>
      </c>
      <c r="AS13" s="4">
        <f t="shared" si="13"/>
        <v>39187</v>
      </c>
      <c r="AT13" s="4">
        <v>6745</v>
      </c>
      <c r="AU13" s="4">
        <v>5371</v>
      </c>
      <c r="AV13" s="4">
        <f t="shared" si="14"/>
        <v>12116</v>
      </c>
      <c r="AW13" s="4">
        <v>1220</v>
      </c>
      <c r="AX13" s="4">
        <v>3087</v>
      </c>
      <c r="AY13" s="4">
        <f t="shared" si="15"/>
        <v>4307</v>
      </c>
      <c r="AZ13" s="9">
        <v>52027</v>
      </c>
      <c r="BA13" s="9">
        <v>34125</v>
      </c>
      <c r="BB13" s="9">
        <v>86152</v>
      </c>
      <c r="BC13" s="11">
        <v>8504</v>
      </c>
      <c r="BD13" s="11">
        <v>8497</v>
      </c>
      <c r="BE13" s="11">
        <v>17001</v>
      </c>
      <c r="BF13" s="11">
        <v>4307</v>
      </c>
      <c r="BG13" s="11">
        <v>309052</v>
      </c>
      <c r="BH13" s="11">
        <v>384656</v>
      </c>
      <c r="BI13" s="11">
        <v>404</v>
      </c>
      <c r="BJ13" s="11">
        <f t="shared" si="16"/>
        <v>1.0221251988902409</v>
      </c>
      <c r="BK13">
        <f t="shared" si="17"/>
        <v>368183.49890146306</v>
      </c>
      <c r="BL13">
        <f t="shared" si="18"/>
        <v>911.34529431055216</v>
      </c>
      <c r="BM13">
        <v>3.0274000000000001</v>
      </c>
      <c r="BN13">
        <v>30.9071</v>
      </c>
    </row>
    <row r="14" spans="1:66" ht="15.75" customHeight="1" x14ac:dyDescent="0.25">
      <c r="A14" s="3" t="s">
        <v>23</v>
      </c>
      <c r="B14" s="3" t="s">
        <v>36</v>
      </c>
      <c r="C14" s="3" t="s">
        <v>36</v>
      </c>
      <c r="D14" s="4">
        <v>9</v>
      </c>
      <c r="E14" s="4">
        <v>4</v>
      </c>
      <c r="F14" s="4">
        <f t="shared" si="0"/>
        <v>13</v>
      </c>
      <c r="G14" s="4">
        <v>9252</v>
      </c>
      <c r="H14" s="4">
        <v>5124</v>
      </c>
      <c r="I14" s="4">
        <f t="shared" si="1"/>
        <v>14376</v>
      </c>
      <c r="J14" s="4">
        <v>6966</v>
      </c>
      <c r="K14" s="4">
        <v>2872</v>
      </c>
      <c r="L14" s="4">
        <f t="shared" si="2"/>
        <v>9838</v>
      </c>
      <c r="M14" s="4">
        <v>3646</v>
      </c>
      <c r="N14" s="4">
        <v>3368</v>
      </c>
      <c r="O14" s="4">
        <f t="shared" si="3"/>
        <v>7014</v>
      </c>
      <c r="P14" s="4">
        <v>3969</v>
      </c>
      <c r="Q14" s="4">
        <v>3123</v>
      </c>
      <c r="R14" s="4">
        <f t="shared" si="4"/>
        <v>7092</v>
      </c>
      <c r="S14" s="4">
        <v>9</v>
      </c>
      <c r="T14" s="4">
        <v>4</v>
      </c>
      <c r="U14" s="4">
        <f t="shared" si="5"/>
        <v>13</v>
      </c>
      <c r="V14" s="4">
        <v>9180</v>
      </c>
      <c r="W14" s="4">
        <v>5069</v>
      </c>
      <c r="X14" s="4">
        <f t="shared" si="6"/>
        <v>14249</v>
      </c>
      <c r="Y14" s="4">
        <v>6841</v>
      </c>
      <c r="Z14" s="4">
        <v>2815</v>
      </c>
      <c r="AA14" s="4">
        <f t="shared" si="7"/>
        <v>9656</v>
      </c>
      <c r="AB14" s="4">
        <v>3601</v>
      </c>
      <c r="AC14" s="4">
        <v>3309</v>
      </c>
      <c r="AD14" s="4">
        <f t="shared" si="8"/>
        <v>6910</v>
      </c>
      <c r="AE14" s="4">
        <v>3927</v>
      </c>
      <c r="AF14" s="4">
        <v>3059</v>
      </c>
      <c r="AG14" s="4">
        <f t="shared" si="9"/>
        <v>6986</v>
      </c>
      <c r="AH14" s="4">
        <v>9</v>
      </c>
      <c r="AI14" s="4">
        <v>4</v>
      </c>
      <c r="AJ14" s="4">
        <f t="shared" si="10"/>
        <v>13</v>
      </c>
      <c r="AK14" s="4">
        <v>8971</v>
      </c>
      <c r="AL14" s="4">
        <v>5000</v>
      </c>
      <c r="AM14" s="4">
        <f t="shared" si="11"/>
        <v>13971</v>
      </c>
      <c r="AN14" s="4">
        <v>6843</v>
      </c>
      <c r="AO14" s="4">
        <v>2819</v>
      </c>
      <c r="AP14" s="4">
        <f t="shared" si="12"/>
        <v>9662</v>
      </c>
      <c r="AQ14" s="4">
        <v>3599</v>
      </c>
      <c r="AR14" s="4">
        <v>10421</v>
      </c>
      <c r="AS14" s="4">
        <f t="shared" si="13"/>
        <v>14020</v>
      </c>
      <c r="AT14" s="4">
        <v>3883</v>
      </c>
      <c r="AU14" s="4">
        <v>3042</v>
      </c>
      <c r="AV14" s="4">
        <f t="shared" si="14"/>
        <v>6925</v>
      </c>
      <c r="AW14" s="4">
        <v>219</v>
      </c>
      <c r="AX14" s="4">
        <v>437</v>
      </c>
      <c r="AY14" s="4">
        <f t="shared" si="15"/>
        <v>656</v>
      </c>
      <c r="AZ14" s="9">
        <v>23842</v>
      </c>
      <c r="BA14" s="9">
        <v>14491</v>
      </c>
      <c r="BB14" s="9">
        <v>38333</v>
      </c>
      <c r="BC14" s="11">
        <v>3655</v>
      </c>
      <c r="BD14" s="11">
        <v>3372</v>
      </c>
      <c r="BE14" s="11">
        <v>7027</v>
      </c>
      <c r="BF14" s="11">
        <v>656</v>
      </c>
      <c r="BG14" s="11">
        <v>133534</v>
      </c>
      <c r="BH14" s="11">
        <v>159722</v>
      </c>
      <c r="BI14" s="11">
        <v>800</v>
      </c>
      <c r="BJ14" s="11">
        <f t="shared" si="16"/>
        <v>1.0180691750108393</v>
      </c>
      <c r="BK14">
        <f t="shared" si="17"/>
        <v>154102.67000756046</v>
      </c>
      <c r="BL14">
        <f t="shared" si="18"/>
        <v>192.62833750945057</v>
      </c>
      <c r="BM14">
        <v>3.0017999999999998</v>
      </c>
      <c r="BN14">
        <v>30.9876</v>
      </c>
    </row>
    <row r="15" spans="1:66" ht="15.75" customHeight="1" x14ac:dyDescent="0.25">
      <c r="A15" s="3" t="s">
        <v>37</v>
      </c>
      <c r="B15" s="3" t="s">
        <v>38</v>
      </c>
      <c r="C15" s="3" t="s">
        <v>38</v>
      </c>
      <c r="D15" s="4">
        <v>39</v>
      </c>
      <c r="E15" s="4">
        <v>19</v>
      </c>
      <c r="F15" s="4">
        <f t="shared" si="0"/>
        <v>58</v>
      </c>
      <c r="G15" s="4">
        <v>27195</v>
      </c>
      <c r="H15" s="4">
        <v>13972</v>
      </c>
      <c r="I15" s="4">
        <f t="shared" si="1"/>
        <v>41167</v>
      </c>
      <c r="J15" s="4">
        <v>35869</v>
      </c>
      <c r="K15" s="4">
        <v>10213</v>
      </c>
      <c r="L15" s="4">
        <f t="shared" si="2"/>
        <v>46082</v>
      </c>
      <c r="M15" s="4">
        <v>30450</v>
      </c>
      <c r="N15" s="4">
        <v>27405</v>
      </c>
      <c r="O15" s="4">
        <f t="shared" si="3"/>
        <v>57855</v>
      </c>
      <c r="P15" s="4">
        <v>20956</v>
      </c>
      <c r="Q15" s="4">
        <v>16406</v>
      </c>
      <c r="R15" s="4">
        <f t="shared" si="4"/>
        <v>37362</v>
      </c>
      <c r="S15" s="4">
        <v>41</v>
      </c>
      <c r="T15" s="4">
        <v>19</v>
      </c>
      <c r="U15" s="4">
        <f t="shared" si="5"/>
        <v>60</v>
      </c>
      <c r="V15" s="4">
        <v>27198</v>
      </c>
      <c r="W15" s="4">
        <v>13954</v>
      </c>
      <c r="X15" s="4">
        <f t="shared" si="6"/>
        <v>41152</v>
      </c>
      <c r="Y15" s="4">
        <v>35851</v>
      </c>
      <c r="Z15" s="4">
        <v>10208</v>
      </c>
      <c r="AA15" s="4">
        <f t="shared" si="7"/>
        <v>46059</v>
      </c>
      <c r="AB15" s="4">
        <v>30315</v>
      </c>
      <c r="AC15" s="4">
        <v>28250</v>
      </c>
      <c r="AD15" s="4">
        <f t="shared" si="8"/>
        <v>58565</v>
      </c>
      <c r="AE15" s="4">
        <v>20877</v>
      </c>
      <c r="AF15" s="4">
        <v>16338</v>
      </c>
      <c r="AG15" s="4">
        <f t="shared" si="9"/>
        <v>37215</v>
      </c>
      <c r="AH15" s="4">
        <v>38</v>
      </c>
      <c r="AI15" s="4">
        <v>17</v>
      </c>
      <c r="AJ15" s="4">
        <f t="shared" si="10"/>
        <v>55</v>
      </c>
      <c r="AK15" s="4">
        <v>26234</v>
      </c>
      <c r="AL15" s="4">
        <v>13352</v>
      </c>
      <c r="AM15" s="4">
        <f t="shared" si="11"/>
        <v>39586</v>
      </c>
      <c r="AN15" s="4">
        <v>34437</v>
      </c>
      <c r="AO15" s="4">
        <v>9899</v>
      </c>
      <c r="AP15" s="4">
        <f t="shared" si="12"/>
        <v>44336</v>
      </c>
      <c r="AQ15" s="4">
        <v>28867</v>
      </c>
      <c r="AR15" s="4">
        <v>69840</v>
      </c>
      <c r="AS15" s="4">
        <f t="shared" si="13"/>
        <v>98707</v>
      </c>
      <c r="AT15" s="4">
        <v>19935</v>
      </c>
      <c r="AU15" s="4">
        <v>15661</v>
      </c>
      <c r="AV15" s="4">
        <f t="shared" si="14"/>
        <v>35596</v>
      </c>
      <c r="AW15" s="4">
        <v>1910</v>
      </c>
      <c r="AX15" s="4">
        <v>4335</v>
      </c>
      <c r="AY15" s="4">
        <f t="shared" si="15"/>
        <v>6245</v>
      </c>
      <c r="AZ15" s="9">
        <v>114509</v>
      </c>
      <c r="BA15" s="9">
        <v>68015</v>
      </c>
      <c r="BB15" s="9">
        <v>182524</v>
      </c>
      <c r="BC15" s="11">
        <v>30489</v>
      </c>
      <c r="BD15" s="11">
        <v>27424</v>
      </c>
      <c r="BE15" s="11">
        <v>57913</v>
      </c>
      <c r="BF15" s="11">
        <v>6245</v>
      </c>
      <c r="BG15" s="11">
        <v>207597</v>
      </c>
      <c r="BH15" s="11">
        <v>281537</v>
      </c>
      <c r="BI15" s="11">
        <v>410</v>
      </c>
      <c r="BJ15" s="11">
        <f t="shared" si="16"/>
        <v>1.0309353714189089</v>
      </c>
      <c r="BK15">
        <f t="shared" si="17"/>
        <v>264894.29038491566</v>
      </c>
      <c r="BL15">
        <f t="shared" si="18"/>
        <v>646.08363508516015</v>
      </c>
      <c r="BM15">
        <v>1.1005</v>
      </c>
      <c r="BN15">
        <v>34.019599999999997</v>
      </c>
    </row>
    <row r="16" spans="1:66" ht="15.75" customHeight="1" x14ac:dyDescent="0.25">
      <c r="A16" s="3" t="s">
        <v>39</v>
      </c>
      <c r="B16" s="3" t="s">
        <v>40</v>
      </c>
      <c r="C16" s="3" t="s">
        <v>40</v>
      </c>
      <c r="D16" s="4">
        <v>6</v>
      </c>
      <c r="E16" s="4">
        <v>2</v>
      </c>
      <c r="F16" s="4">
        <f t="shared" si="0"/>
        <v>8</v>
      </c>
      <c r="G16" s="4">
        <v>5209</v>
      </c>
      <c r="H16" s="4">
        <v>3919</v>
      </c>
      <c r="I16" s="4">
        <f t="shared" si="1"/>
        <v>9128</v>
      </c>
      <c r="J16" s="4">
        <v>7068</v>
      </c>
      <c r="K16" s="4">
        <v>4238</v>
      </c>
      <c r="L16" s="4">
        <f t="shared" si="2"/>
        <v>11306</v>
      </c>
      <c r="M16" s="4">
        <v>2652</v>
      </c>
      <c r="N16" s="4">
        <v>2482</v>
      </c>
      <c r="O16" s="4">
        <f t="shared" si="3"/>
        <v>5134</v>
      </c>
      <c r="P16" s="4">
        <v>2448</v>
      </c>
      <c r="Q16" s="4">
        <v>2016</v>
      </c>
      <c r="R16" s="4">
        <f t="shared" si="4"/>
        <v>4464</v>
      </c>
      <c r="S16" s="4">
        <v>6</v>
      </c>
      <c r="T16" s="4">
        <v>2</v>
      </c>
      <c r="U16" s="4">
        <f t="shared" si="5"/>
        <v>8</v>
      </c>
      <c r="V16" s="4">
        <v>5209</v>
      </c>
      <c r="W16" s="4">
        <v>3919</v>
      </c>
      <c r="X16" s="4">
        <f t="shared" si="6"/>
        <v>9128</v>
      </c>
      <c r="Y16" s="4">
        <v>7066</v>
      </c>
      <c r="Z16" s="4">
        <v>4235</v>
      </c>
      <c r="AA16" s="4">
        <f t="shared" si="7"/>
        <v>11301</v>
      </c>
      <c r="AB16" s="4">
        <v>2653</v>
      </c>
      <c r="AC16" s="4">
        <v>2481</v>
      </c>
      <c r="AD16" s="4">
        <f t="shared" si="8"/>
        <v>5134</v>
      </c>
      <c r="AE16" s="4">
        <v>2442</v>
      </c>
      <c r="AF16" s="4">
        <v>2016</v>
      </c>
      <c r="AG16" s="4">
        <f t="shared" si="9"/>
        <v>4458</v>
      </c>
      <c r="AH16" s="4">
        <v>6</v>
      </c>
      <c r="AI16" s="4">
        <v>2</v>
      </c>
      <c r="AJ16" s="4">
        <f t="shared" si="10"/>
        <v>8</v>
      </c>
      <c r="AK16" s="4">
        <v>5056</v>
      </c>
      <c r="AL16" s="4">
        <v>3805</v>
      </c>
      <c r="AM16" s="4">
        <f t="shared" si="11"/>
        <v>8861</v>
      </c>
      <c r="AN16" s="4">
        <v>6881</v>
      </c>
      <c r="AO16" s="4">
        <v>4100</v>
      </c>
      <c r="AP16" s="4">
        <f t="shared" si="12"/>
        <v>10981</v>
      </c>
      <c r="AQ16" s="4">
        <v>2595</v>
      </c>
      <c r="AR16" s="4">
        <v>9670</v>
      </c>
      <c r="AS16" s="4">
        <f t="shared" si="13"/>
        <v>12265</v>
      </c>
      <c r="AT16" s="4">
        <v>2368</v>
      </c>
      <c r="AU16" s="4">
        <v>1950</v>
      </c>
      <c r="AV16" s="4">
        <f t="shared" si="14"/>
        <v>4318</v>
      </c>
      <c r="AW16" s="4">
        <v>334</v>
      </c>
      <c r="AX16" s="4">
        <v>717</v>
      </c>
      <c r="AY16" s="4">
        <f t="shared" si="15"/>
        <v>1051</v>
      </c>
      <c r="AZ16" s="9">
        <v>17383</v>
      </c>
      <c r="BA16" s="9">
        <v>12657</v>
      </c>
      <c r="BB16" s="9">
        <v>30040</v>
      </c>
      <c r="BC16" s="11">
        <v>2658</v>
      </c>
      <c r="BD16" s="11">
        <v>2484</v>
      </c>
      <c r="BE16" s="11">
        <v>5142</v>
      </c>
      <c r="BF16" s="11">
        <v>1051</v>
      </c>
      <c r="BG16" s="11">
        <v>210173</v>
      </c>
      <c r="BH16" s="11">
        <v>26897</v>
      </c>
      <c r="BI16" s="11">
        <v>318</v>
      </c>
      <c r="BJ16" s="11">
        <f t="shared" si="16"/>
        <v>0.81416549365375801</v>
      </c>
      <c r="BK16">
        <f t="shared" si="17"/>
        <v>40576.862102455132</v>
      </c>
      <c r="BL16">
        <f t="shared" si="18"/>
        <v>127.60019529073941</v>
      </c>
      <c r="BM16">
        <v>1.0029999999999999</v>
      </c>
      <c r="BN16">
        <v>34.333799999999997</v>
      </c>
    </row>
    <row r="17" spans="1:66" ht="15.75" customHeight="1" x14ac:dyDescent="0.25">
      <c r="A17" s="3" t="s">
        <v>41</v>
      </c>
      <c r="B17" s="3" t="s">
        <v>42</v>
      </c>
      <c r="C17" s="3" t="s">
        <v>42</v>
      </c>
      <c r="D17" s="4">
        <v>71</v>
      </c>
      <c r="E17" s="4">
        <v>46</v>
      </c>
      <c r="F17" s="4">
        <f t="shared" si="0"/>
        <v>117</v>
      </c>
      <c r="G17" s="4">
        <v>26836</v>
      </c>
      <c r="H17" s="4">
        <v>15401</v>
      </c>
      <c r="I17" s="4">
        <f t="shared" si="1"/>
        <v>42237</v>
      </c>
      <c r="J17" s="4">
        <v>41132</v>
      </c>
      <c r="K17" s="4">
        <v>14241</v>
      </c>
      <c r="L17" s="4">
        <f t="shared" si="2"/>
        <v>55373</v>
      </c>
      <c r="M17" s="4">
        <v>30692</v>
      </c>
      <c r="N17" s="4">
        <v>28567</v>
      </c>
      <c r="O17" s="4">
        <f t="shared" si="3"/>
        <v>59259</v>
      </c>
      <c r="P17" s="4">
        <v>23628</v>
      </c>
      <c r="Q17" s="4">
        <v>19191</v>
      </c>
      <c r="R17" s="4">
        <f t="shared" si="4"/>
        <v>42819</v>
      </c>
      <c r="S17" s="4">
        <v>71</v>
      </c>
      <c r="T17" s="4">
        <v>46</v>
      </c>
      <c r="U17" s="4">
        <f t="shared" si="5"/>
        <v>117</v>
      </c>
      <c r="V17" s="4">
        <v>26664</v>
      </c>
      <c r="W17" s="4">
        <v>15531</v>
      </c>
      <c r="X17" s="4">
        <f t="shared" si="6"/>
        <v>42195</v>
      </c>
      <c r="Y17" s="4">
        <v>40725</v>
      </c>
      <c r="Z17" s="4">
        <v>14091</v>
      </c>
      <c r="AA17" s="4">
        <f t="shared" si="7"/>
        <v>54816</v>
      </c>
      <c r="AB17" s="4">
        <v>30512</v>
      </c>
      <c r="AC17" s="4">
        <v>28383</v>
      </c>
      <c r="AD17" s="4">
        <f t="shared" si="8"/>
        <v>58895</v>
      </c>
      <c r="AE17" s="4">
        <v>23519</v>
      </c>
      <c r="AF17" s="4">
        <v>19067</v>
      </c>
      <c r="AG17" s="4">
        <f t="shared" si="9"/>
        <v>42586</v>
      </c>
      <c r="AH17" s="4">
        <v>71</v>
      </c>
      <c r="AI17" s="4">
        <v>46</v>
      </c>
      <c r="AJ17" s="4">
        <f t="shared" si="10"/>
        <v>117</v>
      </c>
      <c r="AK17" s="4">
        <v>26680</v>
      </c>
      <c r="AL17" s="4">
        <v>15335</v>
      </c>
      <c r="AM17" s="4">
        <f t="shared" si="11"/>
        <v>42015</v>
      </c>
      <c r="AN17" s="4">
        <v>40813</v>
      </c>
      <c r="AO17" s="4">
        <v>14114</v>
      </c>
      <c r="AP17" s="4">
        <f t="shared" si="12"/>
        <v>54927</v>
      </c>
      <c r="AQ17" s="4">
        <v>30495</v>
      </c>
      <c r="AR17" s="4">
        <v>78846</v>
      </c>
      <c r="AS17" s="4">
        <f t="shared" si="13"/>
        <v>109341</v>
      </c>
      <c r="AT17" s="4">
        <v>23459</v>
      </c>
      <c r="AU17" s="4">
        <v>19050</v>
      </c>
      <c r="AV17" s="4">
        <f t="shared" si="14"/>
        <v>42509</v>
      </c>
      <c r="AW17" s="4">
        <v>2505</v>
      </c>
      <c r="AX17" s="4">
        <v>3281</v>
      </c>
      <c r="AY17" s="4">
        <f t="shared" si="15"/>
        <v>5786</v>
      </c>
      <c r="AZ17" s="9">
        <v>122359</v>
      </c>
      <c r="BA17" s="9">
        <v>77446</v>
      </c>
      <c r="BB17" s="9">
        <v>199805</v>
      </c>
      <c r="BC17" s="11">
        <v>30763</v>
      </c>
      <c r="BD17" s="11">
        <v>28613</v>
      </c>
      <c r="BE17" s="11">
        <v>59376</v>
      </c>
      <c r="BF17" s="11">
        <v>5786</v>
      </c>
      <c r="BG17" s="11">
        <v>382913</v>
      </c>
      <c r="BH17" s="11">
        <v>480345</v>
      </c>
      <c r="BI17" s="11">
        <v>1033</v>
      </c>
      <c r="BJ17" s="11">
        <f t="shared" si="16"/>
        <v>1.0229285885709649</v>
      </c>
      <c r="BK17">
        <f t="shared" si="17"/>
        <v>459052.80106564803</v>
      </c>
      <c r="BL17">
        <f t="shared" si="18"/>
        <v>444.38799715938825</v>
      </c>
      <c r="BM17">
        <v>0.53159999999999996</v>
      </c>
      <c r="BN17" t="s">
        <v>250</v>
      </c>
    </row>
    <row r="18" spans="1:66" ht="15.75" customHeight="1" x14ac:dyDescent="0.25">
      <c r="A18" s="3" t="s">
        <v>39</v>
      </c>
      <c r="B18" s="3"/>
      <c r="C18" s="3" t="s">
        <v>39</v>
      </c>
      <c r="D18" s="4">
        <v>129</v>
      </c>
      <c r="E18" s="4">
        <v>84</v>
      </c>
      <c r="F18" s="4">
        <f t="shared" si="0"/>
        <v>213</v>
      </c>
      <c r="G18" s="4">
        <v>71866</v>
      </c>
      <c r="H18" s="4">
        <v>54837</v>
      </c>
      <c r="I18" s="4">
        <f t="shared" si="1"/>
        <v>126703</v>
      </c>
      <c r="J18" s="4">
        <v>123027</v>
      </c>
      <c r="K18" s="4">
        <v>68812</v>
      </c>
      <c r="L18" s="4">
        <f t="shared" si="2"/>
        <v>191839</v>
      </c>
      <c r="M18" s="4">
        <v>54713</v>
      </c>
      <c r="N18" s="4">
        <v>47488</v>
      </c>
      <c r="O18" s="4">
        <f t="shared" si="3"/>
        <v>102201</v>
      </c>
      <c r="P18" s="4">
        <v>39830</v>
      </c>
      <c r="Q18" s="4">
        <v>33250</v>
      </c>
      <c r="R18" s="4">
        <f t="shared" si="4"/>
        <v>73080</v>
      </c>
      <c r="S18" s="4">
        <v>123</v>
      </c>
      <c r="T18" s="4">
        <v>114</v>
      </c>
      <c r="U18" s="4">
        <f t="shared" si="5"/>
        <v>237</v>
      </c>
      <c r="V18" s="4">
        <v>69371</v>
      </c>
      <c r="W18" s="4">
        <v>49164</v>
      </c>
      <c r="X18" s="4">
        <f t="shared" si="6"/>
        <v>118535</v>
      </c>
      <c r="Y18" s="4">
        <v>116185</v>
      </c>
      <c r="Z18" s="4">
        <v>65147</v>
      </c>
      <c r="AA18" s="4">
        <f t="shared" si="7"/>
        <v>181332</v>
      </c>
      <c r="AB18" s="4">
        <v>52723</v>
      </c>
      <c r="AC18" s="4">
        <v>45777</v>
      </c>
      <c r="AD18" s="4">
        <f t="shared" si="8"/>
        <v>98500</v>
      </c>
      <c r="AE18" s="4">
        <v>38371</v>
      </c>
      <c r="AF18" s="4">
        <v>35124</v>
      </c>
      <c r="AG18" s="4">
        <f t="shared" si="9"/>
        <v>73495</v>
      </c>
      <c r="AH18" s="4">
        <v>119</v>
      </c>
      <c r="AI18" s="4">
        <v>66</v>
      </c>
      <c r="AJ18" s="4">
        <f t="shared" si="10"/>
        <v>185</v>
      </c>
      <c r="AK18" s="4">
        <v>67980</v>
      </c>
      <c r="AL18" s="4">
        <v>48131</v>
      </c>
      <c r="AM18" s="4">
        <f t="shared" si="11"/>
        <v>116111</v>
      </c>
      <c r="AN18" s="4">
        <v>113967</v>
      </c>
      <c r="AO18" s="4">
        <v>64067</v>
      </c>
      <c r="AP18" s="4">
        <f t="shared" si="12"/>
        <v>178034</v>
      </c>
      <c r="AQ18" s="4">
        <v>51729</v>
      </c>
      <c r="AR18" s="4">
        <v>175702</v>
      </c>
      <c r="AS18" s="4">
        <f t="shared" si="13"/>
        <v>227431</v>
      </c>
      <c r="AT18" s="4">
        <v>37455</v>
      </c>
      <c r="AU18" s="4">
        <v>34187</v>
      </c>
      <c r="AV18" s="4">
        <f t="shared" si="14"/>
        <v>71642</v>
      </c>
      <c r="AW18" s="4">
        <v>4867</v>
      </c>
      <c r="AX18" s="4">
        <v>9178</v>
      </c>
      <c r="AY18" s="4">
        <f t="shared" si="15"/>
        <v>14045</v>
      </c>
      <c r="AZ18" s="9">
        <v>289565</v>
      </c>
      <c r="BA18" s="9">
        <v>204471</v>
      </c>
      <c r="BB18" s="9">
        <v>494036</v>
      </c>
      <c r="BC18" s="11">
        <v>54842</v>
      </c>
      <c r="BD18" s="11">
        <v>47572</v>
      </c>
      <c r="BE18" s="11">
        <v>102414</v>
      </c>
      <c r="BF18" s="11">
        <v>14045</v>
      </c>
      <c r="BG18" s="11">
        <v>1469892</v>
      </c>
      <c r="BH18" s="11">
        <v>1827757</v>
      </c>
      <c r="BI18" s="11">
        <v>2447</v>
      </c>
      <c r="BJ18" s="11">
        <f t="shared" si="16"/>
        <v>1.0220291974762241</v>
      </c>
      <c r="BK18">
        <f t="shared" si="17"/>
        <v>1749813.8509016477</v>
      </c>
      <c r="BL18">
        <f t="shared" si="18"/>
        <v>715.0853497759083</v>
      </c>
      <c r="BM18">
        <v>1.0783</v>
      </c>
      <c r="BN18">
        <v>34.173699999999997</v>
      </c>
    </row>
    <row r="19" spans="1:66" ht="12.5" x14ac:dyDescent="0.25">
      <c r="A19" s="3" t="s">
        <v>41</v>
      </c>
      <c r="B19" s="3" t="s">
        <v>43</v>
      </c>
      <c r="C19" s="3" t="s">
        <v>43</v>
      </c>
      <c r="D19" s="4">
        <v>152</v>
      </c>
      <c r="E19" s="4">
        <v>156</v>
      </c>
      <c r="F19" s="4">
        <f t="shared" si="0"/>
        <v>308</v>
      </c>
      <c r="G19" s="4">
        <v>14011</v>
      </c>
      <c r="H19" s="4">
        <v>8785</v>
      </c>
      <c r="I19" s="4">
        <f t="shared" si="1"/>
        <v>22796</v>
      </c>
      <c r="J19" s="4">
        <v>22661</v>
      </c>
      <c r="K19" s="4">
        <v>8979</v>
      </c>
      <c r="L19" s="4">
        <f t="shared" si="2"/>
        <v>31640</v>
      </c>
      <c r="M19" s="4">
        <v>13869</v>
      </c>
      <c r="N19" s="4">
        <v>12502</v>
      </c>
      <c r="O19" s="4">
        <f t="shared" si="3"/>
        <v>26371</v>
      </c>
      <c r="P19" s="4">
        <v>10479</v>
      </c>
      <c r="Q19" s="4">
        <v>8668</v>
      </c>
      <c r="R19" s="4">
        <f t="shared" si="4"/>
        <v>19147</v>
      </c>
      <c r="S19" s="4">
        <v>152</v>
      </c>
      <c r="T19" s="4">
        <v>156</v>
      </c>
      <c r="U19" s="4">
        <f t="shared" si="5"/>
        <v>308</v>
      </c>
      <c r="V19" s="4">
        <v>14045</v>
      </c>
      <c r="W19" s="4">
        <v>8674</v>
      </c>
      <c r="X19" s="4">
        <f t="shared" si="6"/>
        <v>22719</v>
      </c>
      <c r="Y19" s="4">
        <v>22116</v>
      </c>
      <c r="Z19" s="4">
        <v>8772</v>
      </c>
      <c r="AA19" s="4">
        <f t="shared" si="7"/>
        <v>30888</v>
      </c>
      <c r="AB19" s="4">
        <v>13568</v>
      </c>
      <c r="AC19" s="4">
        <v>12235</v>
      </c>
      <c r="AD19" s="4">
        <f t="shared" si="8"/>
        <v>25803</v>
      </c>
      <c r="AE19" s="4">
        <v>10333</v>
      </c>
      <c r="AF19" s="4">
        <v>8557</v>
      </c>
      <c r="AG19" s="4">
        <f t="shared" si="9"/>
        <v>18890</v>
      </c>
      <c r="AH19" s="4">
        <v>159</v>
      </c>
      <c r="AI19" s="4">
        <v>164</v>
      </c>
      <c r="AJ19" s="4">
        <f t="shared" si="10"/>
        <v>323</v>
      </c>
      <c r="AK19" s="4">
        <v>13522</v>
      </c>
      <c r="AL19" s="4">
        <v>8514</v>
      </c>
      <c r="AM19" s="4">
        <f t="shared" si="11"/>
        <v>22036</v>
      </c>
      <c r="AN19" s="4">
        <v>21601</v>
      </c>
      <c r="AO19" s="4">
        <v>8652</v>
      </c>
      <c r="AP19" s="4">
        <f t="shared" si="12"/>
        <v>30253</v>
      </c>
      <c r="AQ19" s="4">
        <v>13365</v>
      </c>
      <c r="AR19" s="4">
        <v>37025</v>
      </c>
      <c r="AS19" s="4">
        <f t="shared" si="13"/>
        <v>50390</v>
      </c>
      <c r="AT19" s="4">
        <v>10127</v>
      </c>
      <c r="AU19" s="4">
        <v>8360</v>
      </c>
      <c r="AV19" s="4">
        <f t="shared" si="14"/>
        <v>18487</v>
      </c>
      <c r="AW19" s="4">
        <v>908</v>
      </c>
      <c r="AX19" s="4">
        <v>1815</v>
      </c>
      <c r="AY19" s="4">
        <f t="shared" si="15"/>
        <v>2723</v>
      </c>
      <c r="AZ19" s="9">
        <v>61172</v>
      </c>
      <c r="BA19" s="9">
        <v>39090</v>
      </c>
      <c r="BB19" s="9">
        <v>100262</v>
      </c>
      <c r="BC19" s="11">
        <v>14021</v>
      </c>
      <c r="BD19" s="11">
        <v>12658</v>
      </c>
      <c r="BE19" s="11">
        <v>26679</v>
      </c>
      <c r="BF19" s="11">
        <v>2723</v>
      </c>
      <c r="BG19" s="11">
        <v>164886</v>
      </c>
      <c r="BH19" s="11">
        <v>211511</v>
      </c>
      <c r="BI19" s="11">
        <v>302</v>
      </c>
      <c r="BJ19" s="11">
        <f t="shared" si="16"/>
        <v>1.0252149193818301</v>
      </c>
      <c r="BK19">
        <f t="shared" si="17"/>
        <v>201234.81710104231</v>
      </c>
      <c r="BL19">
        <f t="shared" si="18"/>
        <v>666.34045397696127</v>
      </c>
      <c r="BM19">
        <v>0.61160000000000003</v>
      </c>
      <c r="BN19">
        <v>33.595199999999998</v>
      </c>
    </row>
    <row r="20" spans="1:66" ht="12.5" x14ac:dyDescent="0.25">
      <c r="A20" s="3" t="s">
        <v>33</v>
      </c>
      <c r="B20" s="3" t="s">
        <v>44</v>
      </c>
      <c r="C20" s="3" t="s">
        <v>44</v>
      </c>
      <c r="D20" s="4">
        <v>1</v>
      </c>
      <c r="E20" s="4">
        <v>0</v>
      </c>
      <c r="F20" s="4">
        <f t="shared" si="0"/>
        <v>1</v>
      </c>
      <c r="G20" s="4">
        <v>830</v>
      </c>
      <c r="H20" s="4">
        <v>820</v>
      </c>
      <c r="I20" s="4">
        <f t="shared" si="1"/>
        <v>1650</v>
      </c>
      <c r="J20" s="4">
        <v>1191</v>
      </c>
      <c r="K20" s="4">
        <v>922</v>
      </c>
      <c r="L20" s="4">
        <f t="shared" si="2"/>
        <v>2113</v>
      </c>
      <c r="M20" s="4">
        <v>403</v>
      </c>
      <c r="N20" s="4">
        <v>338</v>
      </c>
      <c r="O20" s="4">
        <f t="shared" si="3"/>
        <v>741</v>
      </c>
      <c r="P20" s="4">
        <v>552</v>
      </c>
      <c r="Q20" s="4">
        <v>368</v>
      </c>
      <c r="R20" s="4">
        <f t="shared" si="4"/>
        <v>920</v>
      </c>
      <c r="S20" s="4">
        <v>1</v>
      </c>
      <c r="T20" s="4">
        <v>0</v>
      </c>
      <c r="U20" s="4">
        <f t="shared" si="5"/>
        <v>1</v>
      </c>
      <c r="V20" s="4">
        <v>809</v>
      </c>
      <c r="W20" s="4">
        <v>815</v>
      </c>
      <c r="X20" s="4">
        <f t="shared" si="6"/>
        <v>1624</v>
      </c>
      <c r="Y20" s="4">
        <v>1137</v>
      </c>
      <c r="Z20" s="4">
        <v>901</v>
      </c>
      <c r="AA20" s="4">
        <f t="shared" si="7"/>
        <v>2038</v>
      </c>
      <c r="AB20" s="4">
        <v>377</v>
      </c>
      <c r="AC20" s="4">
        <v>325</v>
      </c>
      <c r="AD20" s="4">
        <f t="shared" si="8"/>
        <v>702</v>
      </c>
      <c r="AE20" s="4">
        <v>545</v>
      </c>
      <c r="AF20" s="4">
        <v>365</v>
      </c>
      <c r="AG20" s="4">
        <f t="shared" si="9"/>
        <v>910</v>
      </c>
      <c r="AH20" s="4">
        <v>1</v>
      </c>
      <c r="AI20" s="4">
        <v>0</v>
      </c>
      <c r="AJ20" s="4">
        <f t="shared" si="10"/>
        <v>1</v>
      </c>
      <c r="AK20" s="4">
        <v>795</v>
      </c>
      <c r="AL20" s="4">
        <v>811</v>
      </c>
      <c r="AM20" s="4">
        <f t="shared" si="11"/>
        <v>1606</v>
      </c>
      <c r="AN20" s="4">
        <v>1114</v>
      </c>
      <c r="AO20" s="4">
        <v>874</v>
      </c>
      <c r="AP20" s="4">
        <f t="shared" si="12"/>
        <v>1988</v>
      </c>
      <c r="AQ20" s="4">
        <v>375</v>
      </c>
      <c r="AR20" s="4">
        <v>1728</v>
      </c>
      <c r="AS20" s="4">
        <f t="shared" si="13"/>
        <v>2103</v>
      </c>
      <c r="AT20" s="4">
        <v>544</v>
      </c>
      <c r="AU20" s="4">
        <v>362</v>
      </c>
      <c r="AV20" s="4">
        <f t="shared" si="14"/>
        <v>906</v>
      </c>
      <c r="AW20" s="4">
        <v>7</v>
      </c>
      <c r="AX20" s="4">
        <v>52</v>
      </c>
      <c r="AY20" s="4">
        <f t="shared" si="15"/>
        <v>59</v>
      </c>
      <c r="AZ20" s="9">
        <v>2977</v>
      </c>
      <c r="BA20" s="9">
        <v>2448</v>
      </c>
      <c r="BB20" s="9">
        <v>5425</v>
      </c>
      <c r="BC20" s="11">
        <v>404</v>
      </c>
      <c r="BD20" s="11">
        <v>338</v>
      </c>
      <c r="BE20" s="11">
        <v>742</v>
      </c>
      <c r="BF20" s="11">
        <v>59</v>
      </c>
      <c r="BG20" s="11">
        <v>12072</v>
      </c>
      <c r="BH20" s="11">
        <v>167921</v>
      </c>
      <c r="BI20" s="11">
        <v>751</v>
      </c>
      <c r="BJ20" s="11">
        <f t="shared" si="16"/>
        <v>1.3011656166444414</v>
      </c>
      <c r="BK20">
        <f t="shared" si="17"/>
        <v>99183.597105757493</v>
      </c>
      <c r="BL20">
        <f t="shared" si="18"/>
        <v>132.06870453496336</v>
      </c>
      <c r="BM20">
        <v>0.35580000000000001</v>
      </c>
      <c r="BN20">
        <v>30.389700000000001</v>
      </c>
    </row>
    <row r="21" spans="1:66" ht="12.5" x14ac:dyDescent="0.25">
      <c r="A21" s="3" t="s">
        <v>45</v>
      </c>
      <c r="B21" s="3" t="s">
        <v>46</v>
      </c>
      <c r="C21" s="3" t="s">
        <v>46</v>
      </c>
      <c r="D21" s="4">
        <v>76</v>
      </c>
      <c r="E21" s="4">
        <v>61</v>
      </c>
      <c r="F21" s="4">
        <f t="shared" si="0"/>
        <v>137</v>
      </c>
      <c r="G21" s="4">
        <v>20672</v>
      </c>
      <c r="H21" s="4">
        <v>16160</v>
      </c>
      <c r="I21" s="4">
        <f t="shared" si="1"/>
        <v>36832</v>
      </c>
      <c r="J21" s="4">
        <v>30087</v>
      </c>
      <c r="K21" s="4">
        <v>20703</v>
      </c>
      <c r="L21" s="4">
        <f t="shared" si="2"/>
        <v>50790</v>
      </c>
      <c r="M21" s="4">
        <v>15731</v>
      </c>
      <c r="N21" s="4">
        <v>14185</v>
      </c>
      <c r="O21" s="4">
        <f t="shared" si="3"/>
        <v>29916</v>
      </c>
      <c r="P21" s="4">
        <v>14009</v>
      </c>
      <c r="Q21" s="4">
        <v>11792</v>
      </c>
      <c r="R21" s="4">
        <f t="shared" si="4"/>
        <v>25801</v>
      </c>
      <c r="S21" s="4">
        <v>46</v>
      </c>
      <c r="T21" s="4">
        <v>48</v>
      </c>
      <c r="U21" s="4">
        <f t="shared" si="5"/>
        <v>94</v>
      </c>
      <c r="V21" s="4">
        <v>19713</v>
      </c>
      <c r="W21" s="4">
        <v>15540</v>
      </c>
      <c r="X21" s="4">
        <f t="shared" si="6"/>
        <v>35253</v>
      </c>
      <c r="Y21" s="4">
        <v>28285</v>
      </c>
      <c r="Z21" s="4">
        <v>19889</v>
      </c>
      <c r="AA21" s="4">
        <f t="shared" si="7"/>
        <v>48174</v>
      </c>
      <c r="AB21" s="4">
        <v>14924</v>
      </c>
      <c r="AC21" s="4">
        <v>13513</v>
      </c>
      <c r="AD21" s="4">
        <f t="shared" si="8"/>
        <v>28437</v>
      </c>
      <c r="AE21" s="4">
        <v>13420</v>
      </c>
      <c r="AF21" s="4">
        <v>11273</v>
      </c>
      <c r="AG21" s="4">
        <f t="shared" si="9"/>
        <v>24693</v>
      </c>
      <c r="AH21" s="4">
        <v>48</v>
      </c>
      <c r="AI21" s="4">
        <v>47</v>
      </c>
      <c r="AJ21" s="4">
        <f t="shared" si="10"/>
        <v>95</v>
      </c>
      <c r="AK21" s="4">
        <v>19678</v>
      </c>
      <c r="AL21" s="4">
        <v>15504</v>
      </c>
      <c r="AM21" s="4">
        <f t="shared" si="11"/>
        <v>35182</v>
      </c>
      <c r="AN21" s="4">
        <v>28070</v>
      </c>
      <c r="AO21" s="4">
        <v>19819</v>
      </c>
      <c r="AP21" s="4">
        <f t="shared" si="12"/>
        <v>47889</v>
      </c>
      <c r="AQ21" s="4">
        <v>14883</v>
      </c>
      <c r="AR21" s="4">
        <v>52093</v>
      </c>
      <c r="AS21" s="4">
        <f t="shared" si="13"/>
        <v>66976</v>
      </c>
      <c r="AT21" s="4">
        <v>13417</v>
      </c>
      <c r="AU21" s="4">
        <v>11275</v>
      </c>
      <c r="AV21" s="4">
        <f t="shared" si="14"/>
        <v>24692</v>
      </c>
      <c r="AW21" s="4">
        <v>1077</v>
      </c>
      <c r="AX21" s="4">
        <v>2773</v>
      </c>
      <c r="AY21" s="4">
        <f t="shared" si="15"/>
        <v>3850</v>
      </c>
      <c r="AZ21" s="9">
        <v>80575</v>
      </c>
      <c r="BA21" s="9">
        <v>62901</v>
      </c>
      <c r="BB21" s="9">
        <v>143476</v>
      </c>
      <c r="BC21" s="11">
        <v>15807</v>
      </c>
      <c r="BD21" s="11">
        <v>14246</v>
      </c>
      <c r="BE21" s="11">
        <v>30053</v>
      </c>
      <c r="BF21" s="11">
        <v>3850</v>
      </c>
      <c r="BG21" s="11">
        <v>422771</v>
      </c>
      <c r="BH21" s="11">
        <v>520158</v>
      </c>
      <c r="BI21" s="11">
        <v>1270</v>
      </c>
      <c r="BJ21" s="11">
        <f t="shared" si="16"/>
        <v>1.0209465580173158</v>
      </c>
      <c r="BK21">
        <f t="shared" si="17"/>
        <v>499032.99784979434</v>
      </c>
      <c r="BL21">
        <f t="shared" si="18"/>
        <v>392.93936838566481</v>
      </c>
      <c r="BM21">
        <v>0.28270000000000001</v>
      </c>
      <c r="BN21" t="s">
        <v>251</v>
      </c>
    </row>
    <row r="22" spans="1:66" ht="12.5" x14ac:dyDescent="0.25">
      <c r="A22" s="3" t="s">
        <v>30</v>
      </c>
      <c r="B22" s="3" t="s">
        <v>47</v>
      </c>
      <c r="C22" s="3" t="s">
        <v>47</v>
      </c>
      <c r="D22" s="4">
        <v>131</v>
      </c>
      <c r="E22" s="4">
        <v>83</v>
      </c>
      <c r="F22" s="4">
        <f t="shared" si="0"/>
        <v>214</v>
      </c>
      <c r="G22" s="4">
        <v>21816</v>
      </c>
      <c r="H22" s="4">
        <v>10702</v>
      </c>
      <c r="I22" s="4">
        <f t="shared" si="1"/>
        <v>32518</v>
      </c>
      <c r="J22" s="4">
        <v>30448</v>
      </c>
      <c r="K22" s="4">
        <v>10575</v>
      </c>
      <c r="L22" s="4">
        <f t="shared" si="2"/>
        <v>41023</v>
      </c>
      <c r="M22" s="4">
        <v>13957</v>
      </c>
      <c r="N22" s="4">
        <v>11909</v>
      </c>
      <c r="O22" s="4">
        <f t="shared" si="3"/>
        <v>25866</v>
      </c>
      <c r="P22" s="4">
        <v>11355</v>
      </c>
      <c r="Q22" s="4">
        <v>7891</v>
      </c>
      <c r="R22" s="4">
        <f t="shared" si="4"/>
        <v>19246</v>
      </c>
      <c r="S22" s="4">
        <v>123</v>
      </c>
      <c r="T22" s="4">
        <v>75</v>
      </c>
      <c r="U22" s="4">
        <f t="shared" si="5"/>
        <v>198</v>
      </c>
      <c r="V22" s="4">
        <v>21666</v>
      </c>
      <c r="W22" s="4">
        <v>10640</v>
      </c>
      <c r="X22" s="4">
        <f t="shared" si="6"/>
        <v>32306</v>
      </c>
      <c r="Y22" s="4">
        <v>29897</v>
      </c>
      <c r="Z22" s="4">
        <v>10411</v>
      </c>
      <c r="AA22" s="4">
        <f t="shared" si="7"/>
        <v>40308</v>
      </c>
      <c r="AB22" s="4">
        <v>13882</v>
      </c>
      <c r="AC22" s="4">
        <v>11761</v>
      </c>
      <c r="AD22" s="4">
        <f t="shared" si="8"/>
        <v>25643</v>
      </c>
      <c r="AE22" s="4">
        <v>11284</v>
      </c>
      <c r="AF22" s="4">
        <v>7851</v>
      </c>
      <c r="AG22" s="4">
        <f t="shared" si="9"/>
        <v>19135</v>
      </c>
      <c r="AH22" s="4">
        <v>116</v>
      </c>
      <c r="AI22" s="4">
        <v>73</v>
      </c>
      <c r="AJ22" s="4">
        <f t="shared" si="10"/>
        <v>189</v>
      </c>
      <c r="AK22" s="4">
        <v>21552</v>
      </c>
      <c r="AL22" s="4">
        <v>10525</v>
      </c>
      <c r="AM22" s="4">
        <f t="shared" si="11"/>
        <v>32077</v>
      </c>
      <c r="AN22" s="4">
        <v>29736</v>
      </c>
      <c r="AO22" s="4">
        <v>10297</v>
      </c>
      <c r="AP22" s="4">
        <f t="shared" si="12"/>
        <v>40033</v>
      </c>
      <c r="AQ22" s="4">
        <v>13588</v>
      </c>
      <c r="AR22" s="4">
        <v>39497</v>
      </c>
      <c r="AS22" s="4">
        <f t="shared" si="13"/>
        <v>53085</v>
      </c>
      <c r="AT22" s="4">
        <v>11138</v>
      </c>
      <c r="AU22" s="4">
        <v>7758</v>
      </c>
      <c r="AV22" s="4">
        <f t="shared" si="14"/>
        <v>18896</v>
      </c>
      <c r="AW22" s="4">
        <v>1101</v>
      </c>
      <c r="AX22" s="4">
        <v>2723</v>
      </c>
      <c r="AY22" s="4">
        <f t="shared" si="15"/>
        <v>3824</v>
      </c>
      <c r="AZ22" s="9">
        <v>77707</v>
      </c>
      <c r="BA22" s="9">
        <v>41160</v>
      </c>
      <c r="BB22" s="9">
        <v>118867</v>
      </c>
      <c r="BC22" s="11">
        <v>14088</v>
      </c>
      <c r="BD22" s="11">
        <v>11992</v>
      </c>
      <c r="BE22" s="11">
        <v>26080</v>
      </c>
      <c r="BF22" s="11">
        <v>3824</v>
      </c>
      <c r="BG22" s="11">
        <v>203600</v>
      </c>
      <c r="BH22" s="11">
        <v>282864</v>
      </c>
      <c r="BI22" s="11">
        <v>1032</v>
      </c>
      <c r="BJ22" s="11">
        <f t="shared" si="16"/>
        <v>1.0334274436838651</v>
      </c>
      <c r="BK22">
        <f t="shared" si="17"/>
        <v>264860.80672436819</v>
      </c>
      <c r="BL22">
        <f t="shared" si="18"/>
        <v>256.64806853136452</v>
      </c>
      <c r="BM22">
        <v>1.3556999999999999</v>
      </c>
      <c r="BN22">
        <v>34.108699999999999</v>
      </c>
    </row>
    <row r="23" spans="1:66" ht="12.5" x14ac:dyDescent="0.25">
      <c r="A23" s="3" t="s">
        <v>37</v>
      </c>
      <c r="B23" s="3"/>
      <c r="C23" s="3" t="s">
        <v>37</v>
      </c>
      <c r="D23" s="4">
        <v>820</v>
      </c>
      <c r="E23" s="4">
        <v>647</v>
      </c>
      <c r="F23" s="4">
        <f t="shared" si="0"/>
        <v>1467</v>
      </c>
      <c r="G23" s="4">
        <v>240021</v>
      </c>
      <c r="H23" s="4">
        <v>137378</v>
      </c>
      <c r="I23" s="4">
        <f t="shared" si="1"/>
        <v>377399</v>
      </c>
      <c r="J23" s="4">
        <v>308603</v>
      </c>
      <c r="K23" s="4">
        <v>103104</v>
      </c>
      <c r="L23" s="4">
        <f t="shared" si="2"/>
        <v>411707</v>
      </c>
      <c r="M23" s="4">
        <v>224668</v>
      </c>
      <c r="N23" s="4">
        <v>198757</v>
      </c>
      <c r="O23" s="4">
        <f t="shared" si="3"/>
        <v>423425</v>
      </c>
      <c r="P23" s="4">
        <v>170583</v>
      </c>
      <c r="Q23" s="4">
        <v>136474</v>
      </c>
      <c r="R23" s="4">
        <f t="shared" si="4"/>
        <v>307057</v>
      </c>
      <c r="S23" s="4">
        <v>820</v>
      </c>
      <c r="T23" s="4">
        <v>637</v>
      </c>
      <c r="U23" s="4">
        <f t="shared" si="5"/>
        <v>1457</v>
      </c>
      <c r="V23" s="4">
        <v>231848</v>
      </c>
      <c r="W23" s="4">
        <v>132100</v>
      </c>
      <c r="X23" s="4">
        <f t="shared" si="6"/>
        <v>363948</v>
      </c>
      <c r="Y23" s="4">
        <v>300674</v>
      </c>
      <c r="Z23" s="4">
        <v>100307</v>
      </c>
      <c r="AA23" s="4">
        <f t="shared" si="7"/>
        <v>400981</v>
      </c>
      <c r="AB23" s="4">
        <v>234385</v>
      </c>
      <c r="AC23" s="4">
        <v>194815</v>
      </c>
      <c r="AD23" s="4">
        <f t="shared" si="8"/>
        <v>429200</v>
      </c>
      <c r="AE23" s="4">
        <v>165564</v>
      </c>
      <c r="AF23" s="4">
        <v>131923</v>
      </c>
      <c r="AG23" s="4">
        <f t="shared" si="9"/>
        <v>297487</v>
      </c>
      <c r="AH23" s="4">
        <v>797</v>
      </c>
      <c r="AI23" s="4">
        <v>632</v>
      </c>
      <c r="AJ23" s="4">
        <f t="shared" si="10"/>
        <v>1429</v>
      </c>
      <c r="AK23" s="4">
        <v>232613</v>
      </c>
      <c r="AL23" s="4">
        <v>133033</v>
      </c>
      <c r="AM23" s="4">
        <f t="shared" si="11"/>
        <v>365646</v>
      </c>
      <c r="AN23" s="4">
        <v>300107</v>
      </c>
      <c r="AO23" s="4">
        <v>100035</v>
      </c>
      <c r="AP23" s="4">
        <f t="shared" si="12"/>
        <v>400142</v>
      </c>
      <c r="AQ23" s="4">
        <v>216587</v>
      </c>
      <c r="AR23" s="4">
        <v>554429</v>
      </c>
      <c r="AS23" s="4">
        <f t="shared" si="13"/>
        <v>771016</v>
      </c>
      <c r="AT23" s="4">
        <v>165707</v>
      </c>
      <c r="AU23" s="4">
        <v>131996</v>
      </c>
      <c r="AV23" s="4">
        <f t="shared" si="14"/>
        <v>297703</v>
      </c>
      <c r="AW23" s="4">
        <v>11132</v>
      </c>
      <c r="AX23" s="4">
        <v>23134</v>
      </c>
      <c r="AY23" s="4">
        <f t="shared" si="15"/>
        <v>34266</v>
      </c>
      <c r="AZ23" s="9">
        <v>944695</v>
      </c>
      <c r="BA23" s="9">
        <v>576360</v>
      </c>
      <c r="BB23" s="9">
        <v>1521055</v>
      </c>
      <c r="BC23" s="11">
        <v>225488</v>
      </c>
      <c r="BD23" s="11">
        <v>199404</v>
      </c>
      <c r="BE23" s="11">
        <v>424892</v>
      </c>
      <c r="BF23" s="11">
        <v>34266</v>
      </c>
      <c r="BG23" s="11">
        <v>1881415</v>
      </c>
      <c r="BH23" s="11">
        <v>2372489</v>
      </c>
      <c r="BI23" s="11">
        <v>4504</v>
      </c>
      <c r="BJ23" s="11">
        <f t="shared" si="16"/>
        <v>1.0234625611089589</v>
      </c>
      <c r="BK23">
        <f t="shared" si="17"/>
        <v>2264958.6952759158</v>
      </c>
      <c r="BL23">
        <f t="shared" si="18"/>
        <v>502.87715259234363</v>
      </c>
    </row>
    <row r="24" spans="1:66" ht="12.5" x14ac:dyDescent="0.25">
      <c r="A24" s="3" t="s">
        <v>48</v>
      </c>
      <c r="B24" s="3" t="s">
        <v>49</v>
      </c>
      <c r="C24" s="3" t="s">
        <v>49</v>
      </c>
      <c r="D24" s="4">
        <v>3</v>
      </c>
      <c r="E24" s="4">
        <v>3</v>
      </c>
      <c r="F24" s="4">
        <f t="shared" si="0"/>
        <v>6</v>
      </c>
      <c r="G24" s="4">
        <v>7472</v>
      </c>
      <c r="H24" s="4">
        <v>6553</v>
      </c>
      <c r="I24" s="4">
        <f t="shared" si="1"/>
        <v>14025</v>
      </c>
      <c r="J24" s="4">
        <v>7239</v>
      </c>
      <c r="K24" s="4">
        <v>4282</v>
      </c>
      <c r="L24" s="4">
        <f t="shared" si="2"/>
        <v>11521</v>
      </c>
      <c r="M24" s="4">
        <v>4320</v>
      </c>
      <c r="N24" s="4">
        <v>4251</v>
      </c>
      <c r="O24" s="4">
        <f t="shared" si="3"/>
        <v>8571</v>
      </c>
      <c r="P24" s="4">
        <v>4668</v>
      </c>
      <c r="Q24" s="4">
        <v>4435</v>
      </c>
      <c r="R24" s="4">
        <f t="shared" si="4"/>
        <v>9103</v>
      </c>
      <c r="S24" s="4">
        <v>3</v>
      </c>
      <c r="T24" s="4">
        <v>4</v>
      </c>
      <c r="U24" s="4">
        <f t="shared" si="5"/>
        <v>7</v>
      </c>
      <c r="V24" s="4">
        <v>7377</v>
      </c>
      <c r="W24" s="4">
        <v>6483</v>
      </c>
      <c r="X24" s="4">
        <f t="shared" si="6"/>
        <v>13860</v>
      </c>
      <c r="Y24" s="4">
        <v>7103</v>
      </c>
      <c r="Z24" s="4">
        <v>4229</v>
      </c>
      <c r="AA24" s="4">
        <f t="shared" si="7"/>
        <v>11332</v>
      </c>
      <c r="AB24" s="4">
        <v>4245</v>
      </c>
      <c r="AC24" s="4">
        <v>4177</v>
      </c>
      <c r="AD24" s="4">
        <f t="shared" si="8"/>
        <v>8422</v>
      </c>
      <c r="AE24" s="4">
        <v>4557</v>
      </c>
      <c r="AF24" s="4">
        <v>4368</v>
      </c>
      <c r="AG24" s="4">
        <f t="shared" si="9"/>
        <v>8925</v>
      </c>
      <c r="AH24" s="4">
        <v>12</v>
      </c>
      <c r="AI24" s="4">
        <v>4</v>
      </c>
      <c r="AJ24" s="4">
        <f t="shared" si="10"/>
        <v>16</v>
      </c>
      <c r="AK24" s="4">
        <v>7442</v>
      </c>
      <c r="AL24" s="4">
        <v>6532</v>
      </c>
      <c r="AM24" s="4">
        <f t="shared" si="11"/>
        <v>13974</v>
      </c>
      <c r="AN24" s="4">
        <v>7134</v>
      </c>
      <c r="AO24" s="4">
        <v>4254</v>
      </c>
      <c r="AP24" s="4">
        <f t="shared" si="12"/>
        <v>11388</v>
      </c>
      <c r="AQ24" s="4">
        <v>4334</v>
      </c>
      <c r="AR24" s="4">
        <v>13774</v>
      </c>
      <c r="AS24" s="4">
        <f t="shared" si="13"/>
        <v>18108</v>
      </c>
      <c r="AT24" s="4">
        <v>4642</v>
      </c>
      <c r="AU24" s="4">
        <v>4422</v>
      </c>
      <c r="AV24" s="4">
        <f t="shared" si="14"/>
        <v>9064</v>
      </c>
      <c r="AW24" s="4">
        <v>152</v>
      </c>
      <c r="AX24" s="4">
        <v>499</v>
      </c>
      <c r="AY24" s="4">
        <f t="shared" si="15"/>
        <v>651</v>
      </c>
      <c r="AZ24" s="9">
        <v>23702</v>
      </c>
      <c r="BA24" s="9">
        <v>19524</v>
      </c>
      <c r="BB24" s="9">
        <v>43226</v>
      </c>
      <c r="BC24" s="11">
        <v>4323</v>
      </c>
      <c r="BD24" s="11">
        <v>4254</v>
      </c>
      <c r="BE24" s="11">
        <v>8577</v>
      </c>
      <c r="BF24" s="11">
        <v>651</v>
      </c>
      <c r="BG24" s="11">
        <v>151413</v>
      </c>
      <c r="BH24" s="11">
        <v>197568</v>
      </c>
      <c r="BI24" s="11">
        <v>600</v>
      </c>
      <c r="BJ24" s="11">
        <f t="shared" si="16"/>
        <v>1.0269642935602747</v>
      </c>
      <c r="BK24">
        <f t="shared" si="17"/>
        <v>187329.38858317811</v>
      </c>
      <c r="BL24">
        <f t="shared" si="18"/>
        <v>312.21564763863017</v>
      </c>
      <c r="BM24">
        <v>0.14330000000000001</v>
      </c>
      <c r="BN24">
        <v>31.605499999999999</v>
      </c>
    </row>
    <row r="25" spans="1:66" ht="12.5" x14ac:dyDescent="0.25">
      <c r="A25" s="3" t="s">
        <v>39</v>
      </c>
      <c r="B25" s="3" t="s">
        <v>50</v>
      </c>
      <c r="C25" s="3" t="s">
        <v>50</v>
      </c>
      <c r="D25" s="4">
        <v>1</v>
      </c>
      <c r="E25" s="4">
        <v>1</v>
      </c>
      <c r="F25" s="4">
        <f t="shared" si="0"/>
        <v>2</v>
      </c>
      <c r="G25" s="4">
        <v>2482</v>
      </c>
      <c r="H25" s="4">
        <v>2246</v>
      </c>
      <c r="I25" s="4">
        <f t="shared" si="1"/>
        <v>4728</v>
      </c>
      <c r="J25" s="4">
        <v>3719</v>
      </c>
      <c r="K25" s="4">
        <v>2992</v>
      </c>
      <c r="L25" s="4">
        <f t="shared" si="2"/>
        <v>6711</v>
      </c>
      <c r="M25" s="4">
        <v>1371</v>
      </c>
      <c r="N25" s="4">
        <v>1218</v>
      </c>
      <c r="O25" s="4">
        <f t="shared" si="3"/>
        <v>2589</v>
      </c>
      <c r="P25" s="4">
        <v>1498</v>
      </c>
      <c r="Q25" s="4">
        <v>1345</v>
      </c>
      <c r="R25" s="4">
        <f t="shared" si="4"/>
        <v>2843</v>
      </c>
      <c r="S25" s="4">
        <v>1</v>
      </c>
      <c r="T25" s="4">
        <v>1</v>
      </c>
      <c r="U25" s="4">
        <f t="shared" si="5"/>
        <v>2</v>
      </c>
      <c r="V25" s="4">
        <v>2375</v>
      </c>
      <c r="W25" s="4">
        <v>2179</v>
      </c>
      <c r="X25" s="4">
        <f t="shared" si="6"/>
        <v>4554</v>
      </c>
      <c r="Y25" s="4">
        <v>3527</v>
      </c>
      <c r="Z25" s="4">
        <v>2872</v>
      </c>
      <c r="AA25" s="4">
        <f t="shared" si="7"/>
        <v>6399</v>
      </c>
      <c r="AB25" s="4">
        <v>1313</v>
      </c>
      <c r="AC25" s="4">
        <v>1167</v>
      </c>
      <c r="AD25" s="4">
        <f t="shared" si="8"/>
        <v>2480</v>
      </c>
      <c r="AE25" s="4">
        <v>1435</v>
      </c>
      <c r="AF25" s="4">
        <v>1299</v>
      </c>
      <c r="AG25" s="4">
        <f t="shared" si="9"/>
        <v>2734</v>
      </c>
      <c r="AH25" s="4">
        <v>1</v>
      </c>
      <c r="AI25" s="4">
        <v>1</v>
      </c>
      <c r="AJ25" s="4">
        <f t="shared" si="10"/>
        <v>2</v>
      </c>
      <c r="AK25" s="4">
        <v>2328</v>
      </c>
      <c r="AL25" s="4">
        <v>2130</v>
      </c>
      <c r="AM25" s="4">
        <f t="shared" si="11"/>
        <v>4458</v>
      </c>
      <c r="AN25" s="4">
        <v>3395</v>
      </c>
      <c r="AO25" s="4">
        <v>2808</v>
      </c>
      <c r="AP25" s="4">
        <f t="shared" si="12"/>
        <v>6203</v>
      </c>
      <c r="AQ25" s="4">
        <v>1293</v>
      </c>
      <c r="AR25" s="4">
        <v>5722</v>
      </c>
      <c r="AS25" s="4">
        <f t="shared" si="13"/>
        <v>7015</v>
      </c>
      <c r="AT25" s="4">
        <v>1411</v>
      </c>
      <c r="AU25" s="4">
        <v>1274</v>
      </c>
      <c r="AV25" s="4">
        <f t="shared" si="14"/>
        <v>2685</v>
      </c>
      <c r="AW25" s="4">
        <v>61</v>
      </c>
      <c r="AX25" s="4">
        <v>136</v>
      </c>
      <c r="AY25" s="4">
        <f t="shared" si="15"/>
        <v>197</v>
      </c>
      <c r="AZ25" s="9">
        <v>9071</v>
      </c>
      <c r="BA25" s="9">
        <v>7802</v>
      </c>
      <c r="BB25" s="9">
        <v>16873</v>
      </c>
      <c r="BC25" s="11">
        <v>1372</v>
      </c>
      <c r="BD25" s="11">
        <v>1219</v>
      </c>
      <c r="BE25" s="11">
        <v>2591</v>
      </c>
      <c r="BF25" s="11">
        <v>197</v>
      </c>
      <c r="BG25" s="11">
        <v>89356</v>
      </c>
      <c r="BH25" s="11">
        <v>114396</v>
      </c>
      <c r="BI25" s="11">
        <v>525</v>
      </c>
      <c r="BJ25" s="11">
        <f t="shared" si="16"/>
        <v>1.0250114386942157</v>
      </c>
      <c r="BK25">
        <f t="shared" si="17"/>
        <v>108881.32948699511</v>
      </c>
      <c r="BL25">
        <f t="shared" si="18"/>
        <v>207.39300854665734</v>
      </c>
      <c r="BM25">
        <v>1.2819</v>
      </c>
      <c r="BN25">
        <v>34.729900000000001</v>
      </c>
    </row>
    <row r="26" spans="1:66" ht="12.5" x14ac:dyDescent="0.25">
      <c r="A26" s="3" t="s">
        <v>39</v>
      </c>
      <c r="B26" s="3" t="s">
        <v>51</v>
      </c>
      <c r="C26" s="3" t="s">
        <v>51</v>
      </c>
      <c r="D26" s="4">
        <v>5</v>
      </c>
      <c r="E26" s="4">
        <v>12</v>
      </c>
      <c r="F26" s="4">
        <f t="shared" si="0"/>
        <v>17</v>
      </c>
      <c r="G26" s="4">
        <v>6948</v>
      </c>
      <c r="H26" s="4">
        <v>4616</v>
      </c>
      <c r="I26" s="4">
        <f t="shared" si="1"/>
        <v>11564</v>
      </c>
      <c r="J26" s="4">
        <v>10858</v>
      </c>
      <c r="K26" s="4">
        <v>5593</v>
      </c>
      <c r="L26" s="4">
        <f t="shared" si="2"/>
        <v>16451</v>
      </c>
      <c r="M26" s="4">
        <v>4376</v>
      </c>
      <c r="N26" s="4">
        <v>3968</v>
      </c>
      <c r="O26" s="4">
        <f t="shared" si="3"/>
        <v>8344</v>
      </c>
      <c r="P26" s="4">
        <v>3283</v>
      </c>
      <c r="Q26" s="4">
        <v>2528</v>
      </c>
      <c r="R26" s="4">
        <f t="shared" si="4"/>
        <v>5811</v>
      </c>
      <c r="S26" s="4">
        <v>5</v>
      </c>
      <c r="T26" s="4">
        <v>12</v>
      </c>
      <c r="U26" s="4">
        <f t="shared" si="5"/>
        <v>17</v>
      </c>
      <c r="V26" s="4">
        <v>6507</v>
      </c>
      <c r="W26" s="4">
        <v>4338</v>
      </c>
      <c r="X26" s="4">
        <f t="shared" si="6"/>
        <v>10845</v>
      </c>
      <c r="Y26" s="4">
        <v>10024</v>
      </c>
      <c r="Z26" s="4">
        <v>5176</v>
      </c>
      <c r="AA26" s="4">
        <f t="shared" si="7"/>
        <v>15200</v>
      </c>
      <c r="AB26" s="4">
        <v>4095</v>
      </c>
      <c r="AC26" s="4">
        <v>3721</v>
      </c>
      <c r="AD26" s="4">
        <f t="shared" si="8"/>
        <v>7816</v>
      </c>
      <c r="AE26" s="4">
        <v>3071</v>
      </c>
      <c r="AF26" s="4">
        <v>2383</v>
      </c>
      <c r="AG26" s="4">
        <f t="shared" si="9"/>
        <v>5454</v>
      </c>
      <c r="AH26" s="4">
        <v>5</v>
      </c>
      <c r="AI26" s="4">
        <v>12</v>
      </c>
      <c r="AJ26" s="4">
        <f t="shared" si="10"/>
        <v>17</v>
      </c>
      <c r="AK26" s="4">
        <v>6565</v>
      </c>
      <c r="AL26" s="4">
        <v>4300</v>
      </c>
      <c r="AM26" s="4">
        <f t="shared" si="11"/>
        <v>10865</v>
      </c>
      <c r="AN26" s="4">
        <v>10078</v>
      </c>
      <c r="AO26" s="4">
        <v>5243</v>
      </c>
      <c r="AP26" s="4">
        <f t="shared" si="12"/>
        <v>15321</v>
      </c>
      <c r="AQ26" s="4">
        <v>4133</v>
      </c>
      <c r="AR26" s="4">
        <v>14219</v>
      </c>
      <c r="AS26" s="4">
        <f t="shared" si="13"/>
        <v>18352</v>
      </c>
      <c r="AT26" s="4">
        <v>3088</v>
      </c>
      <c r="AU26" s="4">
        <v>2404</v>
      </c>
      <c r="AV26" s="4">
        <f t="shared" si="14"/>
        <v>5492</v>
      </c>
      <c r="AW26" s="4">
        <v>418</v>
      </c>
      <c r="AX26" s="4">
        <v>878</v>
      </c>
      <c r="AY26" s="4">
        <f t="shared" si="15"/>
        <v>1296</v>
      </c>
      <c r="AZ26" s="9">
        <v>25470</v>
      </c>
      <c r="BA26" s="9">
        <v>16717</v>
      </c>
      <c r="BB26" s="9">
        <v>42187</v>
      </c>
      <c r="BC26" s="11">
        <v>4381</v>
      </c>
      <c r="BD26" s="11">
        <v>3980</v>
      </c>
      <c r="BE26" s="11">
        <v>8361</v>
      </c>
      <c r="BF26" s="11">
        <v>1296</v>
      </c>
      <c r="BG26" s="11">
        <v>174513</v>
      </c>
      <c r="BH26" s="11">
        <v>235391</v>
      </c>
      <c r="BI26" s="11">
        <v>695</v>
      </c>
      <c r="BJ26" s="11">
        <f t="shared" si="16"/>
        <v>1.0303771212715229</v>
      </c>
      <c r="BK26">
        <f t="shared" si="17"/>
        <v>221716.20684123618</v>
      </c>
      <c r="BL26">
        <f t="shared" si="18"/>
        <v>319.01612495141899</v>
      </c>
      <c r="BM26">
        <v>1.4815</v>
      </c>
      <c r="BN26">
        <v>34.2866</v>
      </c>
    </row>
    <row r="27" spans="1:66" ht="12.5" x14ac:dyDescent="0.25">
      <c r="A27" s="3" t="s">
        <v>52</v>
      </c>
      <c r="B27" s="3" t="s">
        <v>53</v>
      </c>
      <c r="C27" s="3" t="s">
        <v>53</v>
      </c>
      <c r="D27" s="4">
        <v>5</v>
      </c>
      <c r="E27" s="4">
        <v>1</v>
      </c>
      <c r="F27" s="4">
        <f t="shared" si="0"/>
        <v>6</v>
      </c>
      <c r="G27" s="4">
        <v>14513</v>
      </c>
      <c r="H27" s="4">
        <v>8923</v>
      </c>
      <c r="I27" s="4">
        <f t="shared" si="1"/>
        <v>23436</v>
      </c>
      <c r="J27" s="4">
        <v>16989</v>
      </c>
      <c r="K27" s="4">
        <v>6055</v>
      </c>
      <c r="L27" s="4">
        <f t="shared" si="2"/>
        <v>23044</v>
      </c>
      <c r="M27" s="4">
        <v>12980</v>
      </c>
      <c r="N27" s="4">
        <v>11908</v>
      </c>
      <c r="O27" s="4">
        <f t="shared" si="3"/>
        <v>24888</v>
      </c>
      <c r="P27" s="4">
        <v>8917</v>
      </c>
      <c r="Q27" s="4">
        <v>7162</v>
      </c>
      <c r="R27" s="4">
        <f t="shared" si="4"/>
        <v>16079</v>
      </c>
      <c r="S27" s="4">
        <v>5</v>
      </c>
      <c r="T27" s="4">
        <v>1</v>
      </c>
      <c r="U27" s="4">
        <f t="shared" si="5"/>
        <v>6</v>
      </c>
      <c r="V27" s="4">
        <v>14058</v>
      </c>
      <c r="W27" s="4">
        <v>8588</v>
      </c>
      <c r="X27" s="4">
        <f t="shared" si="6"/>
        <v>22646</v>
      </c>
      <c r="Y27" s="4">
        <v>13059</v>
      </c>
      <c r="Z27" s="4">
        <v>5648</v>
      </c>
      <c r="AA27" s="4">
        <f t="shared" si="7"/>
        <v>18707</v>
      </c>
      <c r="AB27" s="4">
        <v>12467</v>
      </c>
      <c r="AC27" s="4">
        <v>11569</v>
      </c>
      <c r="AD27" s="4">
        <f t="shared" si="8"/>
        <v>24036</v>
      </c>
      <c r="AE27" s="4">
        <v>8622</v>
      </c>
      <c r="AF27" s="4">
        <v>6980</v>
      </c>
      <c r="AG27" s="4">
        <f t="shared" si="9"/>
        <v>15602</v>
      </c>
      <c r="AH27" s="4">
        <v>5</v>
      </c>
      <c r="AI27" s="4">
        <v>1</v>
      </c>
      <c r="AJ27" s="4">
        <f t="shared" si="10"/>
        <v>6</v>
      </c>
      <c r="AK27" s="4">
        <v>14017</v>
      </c>
      <c r="AL27" s="4">
        <v>8594</v>
      </c>
      <c r="AM27" s="4">
        <f t="shared" si="11"/>
        <v>22611</v>
      </c>
      <c r="AN27" s="4">
        <v>13213</v>
      </c>
      <c r="AO27" s="4">
        <v>5761</v>
      </c>
      <c r="AP27" s="4">
        <f t="shared" si="12"/>
        <v>18974</v>
      </c>
      <c r="AQ27" s="4">
        <v>12517</v>
      </c>
      <c r="AR27" s="4">
        <v>31674</v>
      </c>
      <c r="AS27" s="4">
        <f t="shared" si="13"/>
        <v>44191</v>
      </c>
      <c r="AT27" s="4">
        <v>8577</v>
      </c>
      <c r="AU27" s="4">
        <v>6853</v>
      </c>
      <c r="AV27" s="4">
        <f t="shared" si="14"/>
        <v>15430</v>
      </c>
      <c r="AW27" s="4">
        <v>959</v>
      </c>
      <c r="AX27" s="4">
        <v>2034</v>
      </c>
      <c r="AY27" s="4">
        <f t="shared" si="15"/>
        <v>2993</v>
      </c>
      <c r="AZ27" s="9">
        <v>53404</v>
      </c>
      <c r="BA27" s="9">
        <v>34049</v>
      </c>
      <c r="BB27" s="9">
        <v>87453</v>
      </c>
      <c r="BC27" s="11">
        <v>12985</v>
      </c>
      <c r="BD27" s="11">
        <v>11909</v>
      </c>
      <c r="BE27" s="11">
        <v>24894</v>
      </c>
      <c r="BF27" s="11">
        <v>2993</v>
      </c>
      <c r="BG27" s="11">
        <v>113161</v>
      </c>
      <c r="BH27" s="11">
        <v>167894</v>
      </c>
      <c r="BI27" s="11">
        <v>1367</v>
      </c>
      <c r="BJ27" s="11">
        <f t="shared" si="16"/>
        <v>1.0402406955920351</v>
      </c>
      <c r="BK27">
        <f t="shared" si="17"/>
        <v>155155.61468591532</v>
      </c>
      <c r="BL27">
        <f t="shared" si="18"/>
        <v>113.50081542495634</v>
      </c>
      <c r="BM27">
        <v>1.8992</v>
      </c>
      <c r="BN27">
        <v>31.354199999999999</v>
      </c>
    </row>
    <row r="28" spans="1:66" ht="12.5" x14ac:dyDescent="0.25">
      <c r="A28" s="3" t="s">
        <v>54</v>
      </c>
      <c r="B28" s="3" t="s">
        <v>55</v>
      </c>
      <c r="C28" s="3" t="s">
        <v>55</v>
      </c>
      <c r="D28" s="4">
        <v>27</v>
      </c>
      <c r="E28" s="4">
        <v>26</v>
      </c>
      <c r="F28" s="4">
        <f t="shared" si="0"/>
        <v>53</v>
      </c>
      <c r="G28" s="4">
        <v>24112</v>
      </c>
      <c r="H28" s="4">
        <v>13528</v>
      </c>
      <c r="I28" s="4">
        <f t="shared" si="1"/>
        <v>37640</v>
      </c>
      <c r="J28" s="4">
        <v>37753</v>
      </c>
      <c r="K28" s="4">
        <v>18180</v>
      </c>
      <c r="L28" s="4">
        <f t="shared" si="2"/>
        <v>55933</v>
      </c>
      <c r="M28" s="4">
        <v>18800</v>
      </c>
      <c r="N28" s="4">
        <v>16918</v>
      </c>
      <c r="O28" s="4">
        <f t="shared" si="3"/>
        <v>35718</v>
      </c>
      <c r="P28" s="4">
        <v>14843</v>
      </c>
      <c r="Q28" s="4">
        <v>10860</v>
      </c>
      <c r="R28" s="4">
        <f t="shared" si="4"/>
        <v>25703</v>
      </c>
      <c r="S28" s="4">
        <v>25</v>
      </c>
      <c r="T28" s="4">
        <v>26</v>
      </c>
      <c r="U28" s="4">
        <f t="shared" si="5"/>
        <v>51</v>
      </c>
      <c r="V28" s="4">
        <v>24064</v>
      </c>
      <c r="W28" s="4">
        <v>13480</v>
      </c>
      <c r="X28" s="4">
        <f t="shared" si="6"/>
        <v>37544</v>
      </c>
      <c r="Y28" s="4">
        <v>37823</v>
      </c>
      <c r="Z28" s="4">
        <v>18191</v>
      </c>
      <c r="AA28" s="4">
        <f t="shared" si="7"/>
        <v>56014</v>
      </c>
      <c r="AB28" s="4">
        <v>18796</v>
      </c>
      <c r="AC28" s="4">
        <v>16908</v>
      </c>
      <c r="AD28" s="4">
        <f t="shared" si="8"/>
        <v>35704</v>
      </c>
      <c r="AE28" s="4">
        <v>14845</v>
      </c>
      <c r="AF28" s="4">
        <v>10727</v>
      </c>
      <c r="AG28" s="4">
        <f t="shared" si="9"/>
        <v>25572</v>
      </c>
      <c r="AH28" s="4">
        <v>25</v>
      </c>
      <c r="AI28" s="4">
        <v>25</v>
      </c>
      <c r="AJ28" s="4">
        <f t="shared" si="10"/>
        <v>50</v>
      </c>
      <c r="AK28" s="4">
        <v>23795</v>
      </c>
      <c r="AL28" s="4">
        <v>13426</v>
      </c>
      <c r="AM28" s="4">
        <f t="shared" si="11"/>
        <v>37221</v>
      </c>
      <c r="AN28" s="4">
        <v>37641</v>
      </c>
      <c r="AO28" s="4">
        <v>18094</v>
      </c>
      <c r="AP28" s="4">
        <f t="shared" si="12"/>
        <v>55735</v>
      </c>
      <c r="AQ28" s="4">
        <v>18723</v>
      </c>
      <c r="AR28" s="4">
        <v>57347</v>
      </c>
      <c r="AS28" s="4">
        <f t="shared" si="13"/>
        <v>76070</v>
      </c>
      <c r="AT28" s="4">
        <v>14784</v>
      </c>
      <c r="AU28" s="4">
        <v>10786</v>
      </c>
      <c r="AV28" s="4">
        <f t="shared" si="14"/>
        <v>25570</v>
      </c>
      <c r="AW28" s="4">
        <v>849</v>
      </c>
      <c r="AX28" s="4">
        <v>1526</v>
      </c>
      <c r="AY28" s="4">
        <f t="shared" si="15"/>
        <v>2375</v>
      </c>
      <c r="AZ28" s="9">
        <v>95535</v>
      </c>
      <c r="BA28" s="9">
        <v>59512</v>
      </c>
      <c r="BB28" s="9">
        <v>155047</v>
      </c>
      <c r="BC28" s="11">
        <v>18827</v>
      </c>
      <c r="BD28" s="11">
        <v>16944</v>
      </c>
      <c r="BE28" s="11">
        <v>35771</v>
      </c>
      <c r="BF28" s="11">
        <v>2375</v>
      </c>
      <c r="BG28" s="11">
        <v>224387</v>
      </c>
      <c r="BH28" s="11">
        <v>264778</v>
      </c>
      <c r="BI28" s="11">
        <v>850</v>
      </c>
      <c r="BJ28" s="11">
        <f t="shared" si="16"/>
        <v>1.0166896923759479</v>
      </c>
      <c r="BK28">
        <f t="shared" si="17"/>
        <v>256156.30874184158</v>
      </c>
      <c r="BL28">
        <f t="shared" si="18"/>
        <v>301.36036322569601</v>
      </c>
      <c r="BM28">
        <v>0.68520000000000003</v>
      </c>
      <c r="BN28" t="s">
        <v>252</v>
      </c>
    </row>
    <row r="29" spans="1:66" ht="12.5" x14ac:dyDescent="0.25">
      <c r="A29" s="3" t="s">
        <v>54</v>
      </c>
      <c r="B29" s="3" t="s">
        <v>56</v>
      </c>
      <c r="C29" s="3" t="s">
        <v>56</v>
      </c>
      <c r="D29" s="4">
        <v>15</v>
      </c>
      <c r="E29" s="4">
        <v>17</v>
      </c>
      <c r="F29" s="4">
        <f t="shared" si="0"/>
        <v>32</v>
      </c>
      <c r="G29" s="4">
        <v>5293</v>
      </c>
      <c r="H29" s="4">
        <v>4807</v>
      </c>
      <c r="I29" s="4">
        <f t="shared" si="1"/>
        <v>10100</v>
      </c>
      <c r="J29" s="4">
        <v>8348</v>
      </c>
      <c r="K29" s="4">
        <v>6462</v>
      </c>
      <c r="L29" s="4">
        <f t="shared" si="2"/>
        <v>14810</v>
      </c>
      <c r="M29" s="4">
        <v>3276</v>
      </c>
      <c r="N29" s="4">
        <v>2746</v>
      </c>
      <c r="O29" s="4">
        <f t="shared" si="3"/>
        <v>6022</v>
      </c>
      <c r="P29" s="4">
        <v>3040</v>
      </c>
      <c r="Q29" s="4">
        <v>2626</v>
      </c>
      <c r="R29" s="4">
        <f t="shared" si="4"/>
        <v>5666</v>
      </c>
      <c r="S29" s="4">
        <v>14</v>
      </c>
      <c r="T29" s="4">
        <v>16</v>
      </c>
      <c r="U29" s="4">
        <f t="shared" si="5"/>
        <v>30</v>
      </c>
      <c r="V29" s="4">
        <v>4946</v>
      </c>
      <c r="W29" s="4">
        <v>4599</v>
      </c>
      <c r="X29" s="4">
        <f t="shared" si="6"/>
        <v>9545</v>
      </c>
      <c r="Y29" s="4">
        <v>7469</v>
      </c>
      <c r="Z29" s="4">
        <v>5781</v>
      </c>
      <c r="AA29" s="4">
        <f t="shared" si="7"/>
        <v>13250</v>
      </c>
      <c r="AB29" s="4">
        <v>2707</v>
      </c>
      <c r="AC29" s="4">
        <v>2533</v>
      </c>
      <c r="AD29" s="4">
        <f t="shared" si="8"/>
        <v>5240</v>
      </c>
      <c r="AE29" s="4">
        <v>2834</v>
      </c>
      <c r="AF29" s="4">
        <v>2461</v>
      </c>
      <c r="AG29" s="4">
        <f t="shared" si="9"/>
        <v>5295</v>
      </c>
      <c r="AH29" s="4">
        <v>14</v>
      </c>
      <c r="AI29" s="4">
        <v>16</v>
      </c>
      <c r="AJ29" s="4">
        <f t="shared" si="10"/>
        <v>30</v>
      </c>
      <c r="AK29" s="4">
        <v>4667</v>
      </c>
      <c r="AL29" s="4">
        <v>4318</v>
      </c>
      <c r="AM29" s="4">
        <f t="shared" si="11"/>
        <v>8985</v>
      </c>
      <c r="AN29" s="4">
        <v>6918</v>
      </c>
      <c r="AO29" s="4">
        <v>5337</v>
      </c>
      <c r="AP29" s="4">
        <f t="shared" si="12"/>
        <v>12255</v>
      </c>
      <c r="AQ29" s="4">
        <v>2569</v>
      </c>
      <c r="AR29" s="4">
        <v>10891</v>
      </c>
      <c r="AS29" s="4">
        <f t="shared" si="13"/>
        <v>13460</v>
      </c>
      <c r="AT29" s="4">
        <v>2653</v>
      </c>
      <c r="AU29" s="4">
        <v>2317</v>
      </c>
      <c r="AV29" s="4">
        <f t="shared" si="14"/>
        <v>4970</v>
      </c>
      <c r="AW29" s="4">
        <v>128</v>
      </c>
      <c r="AX29" s="4">
        <v>321</v>
      </c>
      <c r="AY29" s="4">
        <f t="shared" si="15"/>
        <v>449</v>
      </c>
      <c r="AZ29" s="9">
        <v>19972</v>
      </c>
      <c r="BA29" s="9">
        <v>16658</v>
      </c>
      <c r="BB29" s="9">
        <v>36630</v>
      </c>
      <c r="BC29" s="11">
        <v>3291</v>
      </c>
      <c r="BD29" s="11">
        <v>2763</v>
      </c>
      <c r="BE29" s="11">
        <v>6054</v>
      </c>
      <c r="BF29" s="11">
        <v>449</v>
      </c>
      <c r="BG29" s="11">
        <v>170247</v>
      </c>
      <c r="BH29" s="11">
        <v>219012</v>
      </c>
      <c r="BI29" s="11">
        <v>466</v>
      </c>
      <c r="BJ29" s="11">
        <f t="shared" si="16"/>
        <v>1.0255075081030756</v>
      </c>
      <c r="BK29">
        <f t="shared" si="17"/>
        <v>208252.49942474204</v>
      </c>
      <c r="BL29">
        <f t="shared" si="18"/>
        <v>446.89377558957517</v>
      </c>
      <c r="BM29">
        <v>0.48709999999999998</v>
      </c>
      <c r="BN29">
        <v>30.205100000000002</v>
      </c>
    </row>
    <row r="30" spans="1:66" ht="12.5" x14ac:dyDescent="0.25">
      <c r="A30" s="3" t="s">
        <v>52</v>
      </c>
      <c r="B30" s="3"/>
      <c r="C30" s="3" t="s">
        <v>52</v>
      </c>
      <c r="D30" s="4">
        <v>235</v>
      </c>
      <c r="E30" s="4">
        <v>171</v>
      </c>
      <c r="F30" s="4">
        <f t="shared" si="0"/>
        <v>406</v>
      </c>
      <c r="G30" s="4">
        <v>127019</v>
      </c>
      <c r="H30" s="4">
        <v>88387</v>
      </c>
      <c r="I30" s="4">
        <f t="shared" si="1"/>
        <v>215406</v>
      </c>
      <c r="J30" s="4">
        <v>150696</v>
      </c>
      <c r="K30" s="4">
        <v>77517</v>
      </c>
      <c r="L30" s="4">
        <f t="shared" si="2"/>
        <v>228213</v>
      </c>
      <c r="M30" s="4">
        <v>101484</v>
      </c>
      <c r="N30" s="4">
        <v>94635</v>
      </c>
      <c r="O30" s="4">
        <f t="shared" si="3"/>
        <v>196119</v>
      </c>
      <c r="P30" s="4">
        <v>71419</v>
      </c>
      <c r="Q30" s="4">
        <v>59188</v>
      </c>
      <c r="R30" s="4">
        <f t="shared" si="4"/>
        <v>130607</v>
      </c>
      <c r="S30" s="4">
        <v>199</v>
      </c>
      <c r="T30" s="4">
        <v>118</v>
      </c>
      <c r="U30" s="4">
        <f t="shared" si="5"/>
        <v>317</v>
      </c>
      <c r="V30" s="4">
        <v>121838</v>
      </c>
      <c r="W30" s="4">
        <v>84868</v>
      </c>
      <c r="X30" s="4">
        <f t="shared" si="6"/>
        <v>206706</v>
      </c>
      <c r="Y30" s="4">
        <v>137675</v>
      </c>
      <c r="Z30" s="4">
        <v>71314</v>
      </c>
      <c r="AA30" s="4">
        <f t="shared" si="7"/>
        <v>208989</v>
      </c>
      <c r="AB30" s="4">
        <v>96978</v>
      </c>
      <c r="AC30" s="4">
        <v>90639</v>
      </c>
      <c r="AD30" s="4">
        <f t="shared" si="8"/>
        <v>187617</v>
      </c>
      <c r="AE30" s="4">
        <v>72825</v>
      </c>
      <c r="AF30" s="4">
        <v>56864</v>
      </c>
      <c r="AG30" s="4">
        <f t="shared" si="9"/>
        <v>129689</v>
      </c>
      <c r="AH30" s="4">
        <v>205</v>
      </c>
      <c r="AI30" s="4">
        <v>129</v>
      </c>
      <c r="AJ30" s="4">
        <f t="shared" si="10"/>
        <v>334</v>
      </c>
      <c r="AK30" s="4">
        <v>120920</v>
      </c>
      <c r="AL30" s="4">
        <v>85155</v>
      </c>
      <c r="AM30" s="4">
        <f t="shared" si="11"/>
        <v>206075</v>
      </c>
      <c r="AN30" s="4">
        <v>137801</v>
      </c>
      <c r="AO30" s="4">
        <v>71343</v>
      </c>
      <c r="AP30" s="4">
        <f t="shared" si="12"/>
        <v>209144</v>
      </c>
      <c r="AQ30" s="4">
        <v>97134</v>
      </c>
      <c r="AR30" s="4">
        <v>274516</v>
      </c>
      <c r="AS30" s="4">
        <f t="shared" si="13"/>
        <v>371650</v>
      </c>
      <c r="AT30" s="4">
        <v>68707</v>
      </c>
      <c r="AU30" s="4">
        <v>56881</v>
      </c>
      <c r="AV30" s="4">
        <f t="shared" si="14"/>
        <v>125588</v>
      </c>
      <c r="AW30" s="4">
        <v>9069</v>
      </c>
      <c r="AX30" s="4">
        <v>19136</v>
      </c>
      <c r="AY30" s="4">
        <f t="shared" si="15"/>
        <v>28205</v>
      </c>
      <c r="AZ30" s="9">
        <v>450853</v>
      </c>
      <c r="BA30" s="9">
        <v>319898</v>
      </c>
      <c r="BB30" s="9">
        <v>770751</v>
      </c>
      <c r="BC30" s="11">
        <v>101719</v>
      </c>
      <c r="BD30" s="11">
        <v>94806</v>
      </c>
      <c r="BE30" s="11">
        <v>196525</v>
      </c>
      <c r="BF30" s="11">
        <v>28205</v>
      </c>
      <c r="BG30" s="11">
        <v>2028545</v>
      </c>
      <c r="BH30" s="11">
        <v>2792732</v>
      </c>
      <c r="BI30" s="11">
        <v>16580</v>
      </c>
      <c r="BJ30" s="11">
        <f t="shared" si="16"/>
        <v>1.0324866893394147</v>
      </c>
      <c r="BK30">
        <f t="shared" si="17"/>
        <v>2619752.9515091805</v>
      </c>
      <c r="BL30">
        <f t="shared" si="18"/>
        <v>158.00681251563211</v>
      </c>
    </row>
    <row r="31" spans="1:66" ht="12.5" x14ac:dyDescent="0.25">
      <c r="A31" s="3" t="s">
        <v>33</v>
      </c>
      <c r="B31" s="3" t="s">
        <v>57</v>
      </c>
      <c r="C31" s="3" t="s">
        <v>57</v>
      </c>
      <c r="D31" s="4">
        <v>0</v>
      </c>
      <c r="E31" s="4">
        <v>2</v>
      </c>
      <c r="F31" s="4">
        <f t="shared" si="0"/>
        <v>2</v>
      </c>
      <c r="G31" s="4">
        <v>6711</v>
      </c>
      <c r="H31" s="4">
        <v>6475</v>
      </c>
      <c r="I31" s="4">
        <f t="shared" si="1"/>
        <v>13186</v>
      </c>
      <c r="J31" s="4">
        <v>8882</v>
      </c>
      <c r="K31" s="4">
        <v>6236</v>
      </c>
      <c r="L31" s="4">
        <f t="shared" si="2"/>
        <v>15118</v>
      </c>
      <c r="M31" s="4">
        <v>2278</v>
      </c>
      <c r="N31" s="4">
        <v>2192</v>
      </c>
      <c r="O31" s="4">
        <f t="shared" si="3"/>
        <v>4470</v>
      </c>
      <c r="P31" s="4">
        <v>2752</v>
      </c>
      <c r="Q31" s="4">
        <v>2461</v>
      </c>
      <c r="R31" s="4">
        <f t="shared" si="4"/>
        <v>5213</v>
      </c>
      <c r="S31" s="4">
        <v>0</v>
      </c>
      <c r="T31" s="4">
        <v>2</v>
      </c>
      <c r="U31" s="4">
        <f t="shared" si="5"/>
        <v>2</v>
      </c>
      <c r="V31" s="4">
        <v>6503</v>
      </c>
      <c r="W31" s="4">
        <v>6273</v>
      </c>
      <c r="X31" s="4">
        <f t="shared" si="6"/>
        <v>12776</v>
      </c>
      <c r="Y31" s="4">
        <v>8472</v>
      </c>
      <c r="Z31" s="4">
        <v>5990</v>
      </c>
      <c r="AA31" s="4">
        <f t="shared" si="7"/>
        <v>14462</v>
      </c>
      <c r="AB31" s="4">
        <v>2161</v>
      </c>
      <c r="AC31" s="4">
        <v>2094</v>
      </c>
      <c r="AD31" s="4">
        <f t="shared" si="8"/>
        <v>4255</v>
      </c>
      <c r="AE31" s="4">
        <v>2662</v>
      </c>
      <c r="AF31" s="4">
        <v>2381</v>
      </c>
      <c r="AG31" s="4">
        <f t="shared" si="9"/>
        <v>5043</v>
      </c>
      <c r="AH31" s="4">
        <v>0</v>
      </c>
      <c r="AI31" s="4">
        <v>2</v>
      </c>
      <c r="AJ31" s="4">
        <f t="shared" si="10"/>
        <v>2</v>
      </c>
      <c r="AK31" s="4">
        <v>6426</v>
      </c>
      <c r="AL31" s="4">
        <v>6202</v>
      </c>
      <c r="AM31" s="4">
        <f t="shared" si="11"/>
        <v>12628</v>
      </c>
      <c r="AN31" s="4">
        <v>8425</v>
      </c>
      <c r="AO31" s="4">
        <v>5971</v>
      </c>
      <c r="AP31" s="4">
        <f t="shared" si="12"/>
        <v>14396</v>
      </c>
      <c r="AQ31" s="4">
        <v>2141</v>
      </c>
      <c r="AR31" s="4">
        <v>10978</v>
      </c>
      <c r="AS31" s="4">
        <f t="shared" si="13"/>
        <v>13119</v>
      </c>
      <c r="AT31" s="4">
        <v>2625</v>
      </c>
      <c r="AU31" s="4">
        <v>2354</v>
      </c>
      <c r="AV31" s="4">
        <f t="shared" si="14"/>
        <v>4979</v>
      </c>
      <c r="AW31" s="4">
        <v>71</v>
      </c>
      <c r="AX31" s="4">
        <v>349</v>
      </c>
      <c r="AY31" s="4">
        <f t="shared" si="15"/>
        <v>420</v>
      </c>
      <c r="AZ31" s="9">
        <v>20623</v>
      </c>
      <c r="BA31" s="9">
        <v>17366</v>
      </c>
      <c r="BB31" s="9">
        <v>37989</v>
      </c>
      <c r="BC31" s="11">
        <v>2278</v>
      </c>
      <c r="BD31" s="11">
        <v>2194</v>
      </c>
      <c r="BE31" s="11">
        <v>4472</v>
      </c>
      <c r="BF31" s="11">
        <v>420</v>
      </c>
      <c r="BG31" s="11">
        <v>234443</v>
      </c>
      <c r="BH31" s="11">
        <v>283392</v>
      </c>
      <c r="BI31" s="11">
        <v>845</v>
      </c>
      <c r="BJ31" s="11">
        <f t="shared" si="16"/>
        <v>1.0191427788130409</v>
      </c>
      <c r="BK31">
        <f t="shared" si="17"/>
        <v>272845.95708274603</v>
      </c>
      <c r="BL31">
        <f t="shared" si="18"/>
        <v>322.89462376656337</v>
      </c>
      <c r="BM31">
        <v>0.48749999999999999</v>
      </c>
      <c r="BN31">
        <v>30.1127</v>
      </c>
    </row>
    <row r="32" spans="1:66" ht="12.5" x14ac:dyDescent="0.25">
      <c r="A32" s="3" t="s">
        <v>37</v>
      </c>
      <c r="B32" s="3" t="s">
        <v>58</v>
      </c>
      <c r="C32" s="3" t="s">
        <v>58</v>
      </c>
      <c r="D32" s="4">
        <v>113</v>
      </c>
      <c r="E32" s="4">
        <v>90</v>
      </c>
      <c r="F32" s="4">
        <f t="shared" si="0"/>
        <v>203</v>
      </c>
      <c r="G32" s="4">
        <v>31902</v>
      </c>
      <c r="H32" s="4">
        <v>20991</v>
      </c>
      <c r="I32" s="4">
        <f t="shared" si="1"/>
        <v>52893</v>
      </c>
      <c r="J32" s="4">
        <v>49843</v>
      </c>
      <c r="K32" s="4">
        <v>21126</v>
      </c>
      <c r="L32" s="4">
        <f t="shared" si="2"/>
        <v>70969</v>
      </c>
      <c r="M32" s="4">
        <v>31491</v>
      </c>
      <c r="N32" s="4">
        <v>27893</v>
      </c>
      <c r="O32" s="4">
        <f t="shared" si="3"/>
        <v>59384</v>
      </c>
      <c r="P32" s="4">
        <v>20491</v>
      </c>
      <c r="Q32" s="4">
        <v>16546</v>
      </c>
      <c r="R32" s="4">
        <f t="shared" si="4"/>
        <v>37037</v>
      </c>
      <c r="S32" s="4">
        <v>112</v>
      </c>
      <c r="T32" s="4">
        <v>89</v>
      </c>
      <c r="U32" s="4">
        <f t="shared" si="5"/>
        <v>201</v>
      </c>
      <c r="V32" s="4">
        <v>31028</v>
      </c>
      <c r="W32" s="4">
        <v>20362</v>
      </c>
      <c r="X32" s="4">
        <f t="shared" si="6"/>
        <v>51390</v>
      </c>
      <c r="Y32" s="4">
        <v>47811</v>
      </c>
      <c r="Z32" s="4">
        <v>20975</v>
      </c>
      <c r="AA32" s="4">
        <f t="shared" si="7"/>
        <v>68786</v>
      </c>
      <c r="AB32" s="4">
        <v>30683</v>
      </c>
      <c r="AC32" s="4">
        <v>27129</v>
      </c>
      <c r="AD32" s="4">
        <f t="shared" si="8"/>
        <v>57812</v>
      </c>
      <c r="AE32" s="4">
        <v>19962</v>
      </c>
      <c r="AF32" s="4">
        <v>16174</v>
      </c>
      <c r="AG32" s="4">
        <f t="shared" si="9"/>
        <v>36136</v>
      </c>
      <c r="AH32" s="4">
        <v>109</v>
      </c>
      <c r="AI32" s="4">
        <v>89</v>
      </c>
      <c r="AJ32" s="4">
        <f t="shared" si="10"/>
        <v>198</v>
      </c>
      <c r="AK32" s="4">
        <v>30454</v>
      </c>
      <c r="AL32" s="4">
        <v>20165</v>
      </c>
      <c r="AM32" s="4">
        <f t="shared" si="11"/>
        <v>50619</v>
      </c>
      <c r="AN32" s="4">
        <v>47136</v>
      </c>
      <c r="AO32" s="4">
        <v>20152</v>
      </c>
      <c r="AP32" s="4">
        <f t="shared" si="12"/>
        <v>67288</v>
      </c>
      <c r="AQ32" s="4">
        <v>30158</v>
      </c>
      <c r="AR32" s="4">
        <v>84401</v>
      </c>
      <c r="AS32" s="4">
        <f t="shared" si="13"/>
        <v>114559</v>
      </c>
      <c r="AT32" s="4">
        <v>19714</v>
      </c>
      <c r="AU32" s="4">
        <v>15869</v>
      </c>
      <c r="AV32" s="4">
        <f t="shared" si="14"/>
        <v>35583</v>
      </c>
      <c r="AW32" s="4">
        <v>1696</v>
      </c>
      <c r="AX32" s="4">
        <v>2913</v>
      </c>
      <c r="AY32" s="4">
        <f t="shared" si="15"/>
        <v>4609</v>
      </c>
      <c r="AZ32" s="9">
        <v>133840</v>
      </c>
      <c r="BA32" s="9">
        <v>86646</v>
      </c>
      <c r="BB32" s="9">
        <v>220486</v>
      </c>
      <c r="BC32" s="11">
        <v>31604</v>
      </c>
      <c r="BD32" s="11">
        <v>27983</v>
      </c>
      <c r="BE32" s="11">
        <v>59587</v>
      </c>
      <c r="BF32" s="11">
        <v>4609</v>
      </c>
      <c r="BG32" s="11">
        <v>323662</v>
      </c>
      <c r="BH32" s="23">
        <v>412671</v>
      </c>
      <c r="BI32" s="11">
        <v>729</v>
      </c>
      <c r="BJ32" s="11">
        <f t="shared" si="16"/>
        <v>1.0245926207247671</v>
      </c>
      <c r="BK32">
        <f t="shared" si="17"/>
        <v>393098.60532854823</v>
      </c>
      <c r="BL32">
        <f t="shared" si="18"/>
        <v>539.22991128744616</v>
      </c>
      <c r="BM32">
        <v>0.40450000000000003</v>
      </c>
      <c r="BN32">
        <v>34.019599999999997</v>
      </c>
    </row>
    <row r="33" spans="1:66" ht="12.5" x14ac:dyDescent="0.25">
      <c r="A33" s="3" t="s">
        <v>41</v>
      </c>
      <c r="B33" s="3"/>
      <c r="C33" s="3" t="s">
        <v>41</v>
      </c>
      <c r="D33" s="4">
        <v>937</v>
      </c>
      <c r="E33" s="4">
        <v>689</v>
      </c>
      <c r="F33" s="4">
        <f t="shared" si="0"/>
        <v>1626</v>
      </c>
      <c r="G33" s="4">
        <v>269682</v>
      </c>
      <c r="H33" s="4">
        <v>159217</v>
      </c>
      <c r="I33" s="4">
        <f t="shared" si="1"/>
        <v>428899</v>
      </c>
      <c r="J33" s="4">
        <v>454551</v>
      </c>
      <c r="K33" s="4">
        <v>200937</v>
      </c>
      <c r="L33" s="4">
        <f t="shared" si="2"/>
        <v>655488</v>
      </c>
      <c r="M33" s="4">
        <v>293163</v>
      </c>
      <c r="N33" s="4">
        <v>257061</v>
      </c>
      <c r="O33" s="4">
        <f t="shared" si="3"/>
        <v>550224</v>
      </c>
      <c r="P33" s="4">
        <v>190059</v>
      </c>
      <c r="Q33" s="4">
        <v>149224</v>
      </c>
      <c r="R33" s="4">
        <f t="shared" si="4"/>
        <v>339283</v>
      </c>
      <c r="S33" s="4">
        <v>852</v>
      </c>
      <c r="T33" s="4">
        <v>635</v>
      </c>
      <c r="U33" s="4">
        <f t="shared" si="5"/>
        <v>1487</v>
      </c>
      <c r="V33" s="4">
        <v>264580</v>
      </c>
      <c r="W33" s="4">
        <v>155486</v>
      </c>
      <c r="X33" s="4">
        <f t="shared" si="6"/>
        <v>420066</v>
      </c>
      <c r="Y33" s="4">
        <v>441143</v>
      </c>
      <c r="Z33" s="4">
        <v>193242</v>
      </c>
      <c r="AA33" s="4">
        <f t="shared" si="7"/>
        <v>634385</v>
      </c>
      <c r="AB33" s="4">
        <v>288289</v>
      </c>
      <c r="AC33" s="4">
        <v>252510</v>
      </c>
      <c r="AD33" s="4">
        <f t="shared" si="8"/>
        <v>540799</v>
      </c>
      <c r="AE33" s="4">
        <v>186708</v>
      </c>
      <c r="AF33" s="4">
        <v>146314</v>
      </c>
      <c r="AG33" s="4">
        <f t="shared" si="9"/>
        <v>333022</v>
      </c>
      <c r="AH33" s="4">
        <v>842</v>
      </c>
      <c r="AI33" s="4">
        <v>628</v>
      </c>
      <c r="AJ33" s="4">
        <f t="shared" si="10"/>
        <v>1470</v>
      </c>
      <c r="AK33" s="4">
        <v>266197</v>
      </c>
      <c r="AL33" s="4">
        <v>152305</v>
      </c>
      <c r="AM33" s="4">
        <f t="shared" si="11"/>
        <v>418502</v>
      </c>
      <c r="AN33" s="4">
        <v>430634</v>
      </c>
      <c r="AO33" s="4">
        <v>188304</v>
      </c>
      <c r="AP33" s="4">
        <f t="shared" si="12"/>
        <v>618938</v>
      </c>
      <c r="AQ33" s="4">
        <v>283310</v>
      </c>
      <c r="AR33" s="4">
        <v>791380</v>
      </c>
      <c r="AS33" s="4">
        <f t="shared" si="13"/>
        <v>1074690</v>
      </c>
      <c r="AT33" s="4">
        <v>182743</v>
      </c>
      <c r="AU33" s="4">
        <v>144722</v>
      </c>
      <c r="AV33" s="4">
        <f t="shared" si="14"/>
        <v>327465</v>
      </c>
      <c r="AW33" s="4">
        <v>25040</v>
      </c>
      <c r="AX33" s="4">
        <v>50443</v>
      </c>
      <c r="AY33" s="4">
        <f t="shared" si="15"/>
        <v>75483</v>
      </c>
      <c r="AZ33" s="9">
        <v>1208392</v>
      </c>
      <c r="BA33" s="9">
        <v>767128</v>
      </c>
      <c r="BB33" s="9">
        <v>1975520</v>
      </c>
      <c r="BC33" s="11">
        <v>294100</v>
      </c>
      <c r="BD33" s="11">
        <v>257750</v>
      </c>
      <c r="BE33" s="11">
        <v>551850</v>
      </c>
      <c r="BF33" s="11">
        <v>75483</v>
      </c>
      <c r="BG33" s="11">
        <v>3583196</v>
      </c>
      <c r="BH33" s="23">
        <v>4363295</v>
      </c>
      <c r="BI33" s="11">
        <v>9443</v>
      </c>
      <c r="BJ33" s="11">
        <f t="shared" si="16"/>
        <v>1.0198925071842591</v>
      </c>
      <c r="BK33">
        <f t="shared" si="17"/>
        <v>4194747.018525905</v>
      </c>
      <c r="BL33">
        <f t="shared" si="18"/>
        <v>444.21762348045166</v>
      </c>
    </row>
    <row r="34" spans="1:66" ht="12.5" x14ac:dyDescent="0.25">
      <c r="A34" s="3" t="s">
        <v>37</v>
      </c>
      <c r="B34" s="3" t="s">
        <v>59</v>
      </c>
      <c r="C34" s="3" t="s">
        <v>59</v>
      </c>
      <c r="D34" s="4">
        <v>315</v>
      </c>
      <c r="E34" s="4">
        <v>258</v>
      </c>
      <c r="F34" s="4">
        <f t="shared" si="0"/>
        <v>573</v>
      </c>
      <c r="G34" s="4">
        <v>31266</v>
      </c>
      <c r="H34" s="4">
        <v>16576</v>
      </c>
      <c r="I34" s="4">
        <f t="shared" si="1"/>
        <v>47842</v>
      </c>
      <c r="J34" s="4">
        <v>42053</v>
      </c>
      <c r="K34" s="4">
        <v>13840</v>
      </c>
      <c r="L34" s="4">
        <f t="shared" si="2"/>
        <v>55893</v>
      </c>
      <c r="M34" s="4">
        <v>31893</v>
      </c>
      <c r="N34" s="4">
        <v>28217</v>
      </c>
      <c r="O34" s="4">
        <f t="shared" si="3"/>
        <v>60110</v>
      </c>
      <c r="P34" s="4">
        <v>24804</v>
      </c>
      <c r="Q34" s="4">
        <v>19747</v>
      </c>
      <c r="R34" s="4">
        <f t="shared" si="4"/>
        <v>44551</v>
      </c>
      <c r="S34" s="4">
        <v>309</v>
      </c>
      <c r="T34" s="4">
        <v>252</v>
      </c>
      <c r="U34" s="4">
        <f t="shared" si="5"/>
        <v>561</v>
      </c>
      <c r="V34" s="4">
        <v>29618</v>
      </c>
      <c r="W34" s="4">
        <v>16202</v>
      </c>
      <c r="X34" s="4">
        <f t="shared" si="6"/>
        <v>45820</v>
      </c>
      <c r="Y34" s="4">
        <v>40973</v>
      </c>
      <c r="Z34" s="4">
        <v>13531</v>
      </c>
      <c r="AA34" s="4">
        <f t="shared" si="7"/>
        <v>54504</v>
      </c>
      <c r="AB34" s="4">
        <v>31129</v>
      </c>
      <c r="AC34" s="4">
        <v>27567</v>
      </c>
      <c r="AD34" s="4">
        <f t="shared" si="8"/>
        <v>58696</v>
      </c>
      <c r="AE34" s="4">
        <v>24358</v>
      </c>
      <c r="AF34" s="4">
        <v>19367</v>
      </c>
      <c r="AG34" s="4">
        <f t="shared" si="9"/>
        <v>43725</v>
      </c>
      <c r="AH34" s="4">
        <v>309</v>
      </c>
      <c r="AI34" s="4">
        <v>252</v>
      </c>
      <c r="AJ34" s="4">
        <f t="shared" si="10"/>
        <v>561</v>
      </c>
      <c r="AK34" s="4">
        <v>29030</v>
      </c>
      <c r="AL34" s="4">
        <v>15961</v>
      </c>
      <c r="AM34" s="4">
        <f t="shared" si="11"/>
        <v>44991</v>
      </c>
      <c r="AN34" s="4">
        <v>42143</v>
      </c>
      <c r="AO34" s="4">
        <v>13413</v>
      </c>
      <c r="AP34" s="4">
        <f t="shared" si="12"/>
        <v>55556</v>
      </c>
      <c r="AQ34" s="4">
        <v>30598</v>
      </c>
      <c r="AR34" s="4">
        <v>77997</v>
      </c>
      <c r="AS34" s="4">
        <f t="shared" si="13"/>
        <v>108595</v>
      </c>
      <c r="AT34" s="4">
        <v>23795</v>
      </c>
      <c r="AU34" s="4">
        <v>18897</v>
      </c>
      <c r="AV34" s="4">
        <f t="shared" si="14"/>
        <v>42692</v>
      </c>
      <c r="AW34" s="4">
        <v>1289</v>
      </c>
      <c r="AX34" s="4">
        <v>2812</v>
      </c>
      <c r="AY34" s="4">
        <f t="shared" si="15"/>
        <v>4101</v>
      </c>
      <c r="AZ34" s="9">
        <v>130331</v>
      </c>
      <c r="BA34" s="9">
        <v>78638</v>
      </c>
      <c r="BB34" s="9">
        <v>208969</v>
      </c>
      <c r="BC34" s="11">
        <v>32208</v>
      </c>
      <c r="BD34" s="11">
        <v>28475</v>
      </c>
      <c r="BE34" s="11">
        <v>60683</v>
      </c>
      <c r="BF34" s="11">
        <v>4101</v>
      </c>
      <c r="BG34" s="11">
        <v>244153</v>
      </c>
      <c r="BH34" s="11">
        <v>312771</v>
      </c>
      <c r="BI34" s="11">
        <v>655</v>
      </c>
      <c r="BJ34" s="11">
        <f t="shared" si="16"/>
        <v>1.0250768870585252</v>
      </c>
      <c r="BK34">
        <f t="shared" si="17"/>
        <v>297655.28354075219</v>
      </c>
      <c r="BL34">
        <f t="shared" si="18"/>
        <v>454.43554739046135</v>
      </c>
    </row>
    <row r="35" spans="1:66" ht="12.5" x14ac:dyDescent="0.25">
      <c r="A35" s="3" t="s">
        <v>48</v>
      </c>
      <c r="B35" s="3" t="s">
        <v>60</v>
      </c>
      <c r="C35" s="3" t="s">
        <v>60</v>
      </c>
      <c r="D35" s="4">
        <v>4</v>
      </c>
      <c r="E35" s="4">
        <v>3</v>
      </c>
      <c r="F35" s="4">
        <f t="shared" si="0"/>
        <v>7</v>
      </c>
      <c r="G35" s="4">
        <v>10167</v>
      </c>
      <c r="H35" s="4">
        <v>9838</v>
      </c>
      <c r="I35" s="4">
        <f t="shared" si="1"/>
        <v>20005</v>
      </c>
      <c r="J35" s="4">
        <v>9346</v>
      </c>
      <c r="K35" s="4">
        <v>5890</v>
      </c>
      <c r="L35" s="4">
        <f t="shared" si="2"/>
        <v>15236</v>
      </c>
      <c r="M35" s="4">
        <v>4087</v>
      </c>
      <c r="N35" s="4">
        <v>5427</v>
      </c>
      <c r="O35" s="4">
        <f t="shared" si="3"/>
        <v>9514</v>
      </c>
      <c r="P35" s="4">
        <v>5240</v>
      </c>
      <c r="Q35" s="4">
        <v>5399</v>
      </c>
      <c r="R35" s="4">
        <f t="shared" si="4"/>
        <v>10639</v>
      </c>
      <c r="S35" s="4">
        <v>4</v>
      </c>
      <c r="T35" s="4">
        <v>3</v>
      </c>
      <c r="U35" s="4">
        <f t="shared" si="5"/>
        <v>7</v>
      </c>
      <c r="V35" s="4">
        <v>9949</v>
      </c>
      <c r="W35" s="4">
        <v>9656</v>
      </c>
      <c r="X35" s="4">
        <f t="shared" si="6"/>
        <v>19605</v>
      </c>
      <c r="Y35" s="4">
        <v>8973</v>
      </c>
      <c r="Z35" s="4">
        <v>5705</v>
      </c>
      <c r="AA35" s="4">
        <f t="shared" si="7"/>
        <v>14678</v>
      </c>
      <c r="AB35" s="4">
        <v>3879</v>
      </c>
      <c r="AC35" s="4">
        <v>3716</v>
      </c>
      <c r="AD35" s="4">
        <f t="shared" si="8"/>
        <v>7595</v>
      </c>
      <c r="AE35" s="4">
        <v>5141</v>
      </c>
      <c r="AF35" s="4">
        <v>5254</v>
      </c>
      <c r="AG35" s="4">
        <f t="shared" si="9"/>
        <v>10395</v>
      </c>
      <c r="AH35" s="4">
        <v>4</v>
      </c>
      <c r="AI35" s="4">
        <v>3</v>
      </c>
      <c r="AJ35" s="4">
        <f t="shared" si="10"/>
        <v>7</v>
      </c>
      <c r="AK35" s="4">
        <v>9511</v>
      </c>
      <c r="AL35" s="4">
        <v>9241</v>
      </c>
      <c r="AM35" s="4">
        <f t="shared" si="11"/>
        <v>18752</v>
      </c>
      <c r="AN35" s="4">
        <v>9644</v>
      </c>
      <c r="AO35" s="4">
        <v>5505</v>
      </c>
      <c r="AP35" s="4">
        <f t="shared" si="12"/>
        <v>15149</v>
      </c>
      <c r="AQ35" s="4">
        <v>3724</v>
      </c>
      <c r="AR35" s="4">
        <v>13788</v>
      </c>
      <c r="AS35" s="4">
        <f t="shared" si="13"/>
        <v>17512</v>
      </c>
      <c r="AT35" s="4">
        <v>4926</v>
      </c>
      <c r="AU35" s="4">
        <v>5044</v>
      </c>
      <c r="AV35" s="4">
        <f t="shared" si="14"/>
        <v>9970</v>
      </c>
      <c r="AW35" s="4">
        <v>135</v>
      </c>
      <c r="AX35" s="4">
        <v>472</v>
      </c>
      <c r="AY35" s="4">
        <f t="shared" si="15"/>
        <v>607</v>
      </c>
      <c r="AZ35" s="9">
        <v>28844</v>
      </c>
      <c r="BA35" s="9">
        <v>26557</v>
      </c>
      <c r="BB35" s="9">
        <v>55401</v>
      </c>
      <c r="BC35" s="11">
        <v>4091</v>
      </c>
      <c r="BD35" s="11">
        <v>5430</v>
      </c>
      <c r="BE35" s="11">
        <v>9521</v>
      </c>
      <c r="BF35" s="11">
        <v>607</v>
      </c>
      <c r="BG35" s="11">
        <v>10084</v>
      </c>
      <c r="BH35" s="11">
        <v>146516</v>
      </c>
      <c r="BI35" s="11">
        <v>405</v>
      </c>
      <c r="BJ35" s="11">
        <f t="shared" si="16"/>
        <v>1.3068484336154578</v>
      </c>
      <c r="BK35">
        <f t="shared" si="17"/>
        <v>85789.59355271807</v>
      </c>
      <c r="BL35">
        <f t="shared" si="18"/>
        <v>211.82615692029154</v>
      </c>
      <c r="BM35">
        <v>0.17419999999999999</v>
      </c>
      <c r="BN35">
        <v>32.106499999999997</v>
      </c>
    </row>
    <row r="36" spans="1:66" ht="12.5" x14ac:dyDescent="0.25">
      <c r="A36" s="3" t="s">
        <v>37</v>
      </c>
      <c r="B36" s="3" t="s">
        <v>61</v>
      </c>
      <c r="C36" s="3" t="s">
        <v>61</v>
      </c>
      <c r="D36" s="4">
        <v>22</v>
      </c>
      <c r="E36" s="4">
        <v>19</v>
      </c>
      <c r="F36" s="4">
        <f t="shared" si="0"/>
        <v>41</v>
      </c>
      <c r="G36" s="4">
        <v>15890</v>
      </c>
      <c r="H36" s="4">
        <v>8270</v>
      </c>
      <c r="I36" s="4">
        <f t="shared" si="1"/>
        <v>24160</v>
      </c>
      <c r="J36" s="4">
        <v>18175</v>
      </c>
      <c r="K36" s="4">
        <v>5782</v>
      </c>
      <c r="L36" s="4">
        <f t="shared" si="2"/>
        <v>23957</v>
      </c>
      <c r="M36" s="4">
        <v>11639</v>
      </c>
      <c r="N36" s="4">
        <v>10355</v>
      </c>
      <c r="O36" s="4">
        <f t="shared" si="3"/>
        <v>21994</v>
      </c>
      <c r="P36" s="4">
        <v>9867</v>
      </c>
      <c r="Q36" s="4">
        <v>7394</v>
      </c>
      <c r="R36" s="4">
        <f t="shared" si="4"/>
        <v>17261</v>
      </c>
      <c r="S36" s="4">
        <v>21</v>
      </c>
      <c r="T36" s="4">
        <v>19</v>
      </c>
      <c r="U36" s="4">
        <f t="shared" si="5"/>
        <v>40</v>
      </c>
      <c r="V36" s="4">
        <v>15829</v>
      </c>
      <c r="W36" s="4">
        <v>8227</v>
      </c>
      <c r="X36" s="4">
        <f t="shared" si="6"/>
        <v>24056</v>
      </c>
      <c r="Y36" s="4">
        <v>18062</v>
      </c>
      <c r="Z36" s="4">
        <v>5723</v>
      </c>
      <c r="AA36" s="4">
        <f t="shared" si="7"/>
        <v>23785</v>
      </c>
      <c r="AB36" s="4">
        <v>11567</v>
      </c>
      <c r="AC36" s="4">
        <v>10259</v>
      </c>
      <c r="AD36" s="4">
        <f t="shared" si="8"/>
        <v>21826</v>
      </c>
      <c r="AE36" s="4">
        <v>9804</v>
      </c>
      <c r="AF36" s="4">
        <v>7330</v>
      </c>
      <c r="AG36" s="4">
        <f t="shared" si="9"/>
        <v>17134</v>
      </c>
      <c r="AH36" s="4">
        <v>12</v>
      </c>
      <c r="AI36" s="4">
        <v>17</v>
      </c>
      <c r="AJ36" s="4">
        <f t="shared" si="10"/>
        <v>29</v>
      </c>
      <c r="AK36" s="4">
        <v>15385</v>
      </c>
      <c r="AL36" s="4">
        <v>8046</v>
      </c>
      <c r="AM36" s="4">
        <f t="shared" si="11"/>
        <v>23431</v>
      </c>
      <c r="AN36" s="4">
        <v>17067</v>
      </c>
      <c r="AO36" s="4">
        <v>5505</v>
      </c>
      <c r="AP36" s="4">
        <f t="shared" si="12"/>
        <v>22572</v>
      </c>
      <c r="AQ36" s="4">
        <v>10998</v>
      </c>
      <c r="AR36" s="4">
        <v>28576</v>
      </c>
      <c r="AS36" s="4">
        <f t="shared" si="13"/>
        <v>39574</v>
      </c>
      <c r="AT36" s="4">
        <v>9408</v>
      </c>
      <c r="AU36" s="4">
        <v>6952</v>
      </c>
      <c r="AV36" s="4">
        <f t="shared" si="14"/>
        <v>16360</v>
      </c>
      <c r="AW36" s="4">
        <v>381</v>
      </c>
      <c r="AX36" s="4">
        <v>713</v>
      </c>
      <c r="AY36" s="4">
        <f t="shared" si="15"/>
        <v>1094</v>
      </c>
      <c r="AZ36" s="9">
        <v>55593</v>
      </c>
      <c r="BA36" s="9">
        <v>31820</v>
      </c>
      <c r="BB36" s="9">
        <v>87413</v>
      </c>
      <c r="BC36" s="11">
        <v>11661</v>
      </c>
      <c r="BD36" s="11">
        <v>10374</v>
      </c>
      <c r="BE36" s="11">
        <v>22035</v>
      </c>
      <c r="BF36" s="11">
        <v>1094</v>
      </c>
      <c r="BG36" s="11">
        <v>111762</v>
      </c>
      <c r="BH36" s="11">
        <v>171433</v>
      </c>
      <c r="BI36" s="11">
        <v>236</v>
      </c>
      <c r="BJ36" s="11">
        <f t="shared" si="16"/>
        <v>1.0437104361131408</v>
      </c>
      <c r="BK36">
        <f t="shared" si="17"/>
        <v>157374.50355625013</v>
      </c>
      <c r="BL36">
        <f t="shared" si="18"/>
        <v>666.84111676377177</v>
      </c>
      <c r="BM36">
        <v>1.2393000000000001</v>
      </c>
      <c r="BN36">
        <v>33.83</v>
      </c>
    </row>
    <row r="37" spans="1:66" ht="12.5" x14ac:dyDescent="0.25">
      <c r="A37" s="3" t="s">
        <v>45</v>
      </c>
      <c r="B37" s="3" t="s">
        <v>62</v>
      </c>
      <c r="C37" s="3" t="s">
        <v>62</v>
      </c>
      <c r="D37" s="4">
        <v>11</v>
      </c>
      <c r="E37" s="4">
        <v>4</v>
      </c>
      <c r="F37" s="4">
        <f t="shared" si="0"/>
        <v>15</v>
      </c>
      <c r="G37" s="4">
        <v>3785</v>
      </c>
      <c r="H37" s="4">
        <v>2485</v>
      </c>
      <c r="I37" s="4">
        <f t="shared" si="1"/>
        <v>6270</v>
      </c>
      <c r="J37" s="4">
        <v>7435</v>
      </c>
      <c r="K37" s="4">
        <v>3957</v>
      </c>
      <c r="L37" s="4">
        <f t="shared" si="2"/>
        <v>11392</v>
      </c>
      <c r="M37" s="4">
        <v>4273</v>
      </c>
      <c r="N37" s="4">
        <v>3994</v>
      </c>
      <c r="O37" s="4">
        <f t="shared" si="3"/>
        <v>8267</v>
      </c>
      <c r="P37" s="4">
        <v>2545</v>
      </c>
      <c r="Q37" s="4">
        <v>2175</v>
      </c>
      <c r="R37" s="4">
        <f t="shared" si="4"/>
        <v>4720</v>
      </c>
      <c r="S37" s="4">
        <v>11</v>
      </c>
      <c r="T37" s="4">
        <v>4</v>
      </c>
      <c r="U37" s="4">
        <f t="shared" si="5"/>
        <v>15</v>
      </c>
      <c r="V37" s="4">
        <v>3776</v>
      </c>
      <c r="W37" s="4">
        <v>2484</v>
      </c>
      <c r="X37" s="4">
        <f t="shared" si="6"/>
        <v>6260</v>
      </c>
      <c r="Y37" s="4">
        <v>7385</v>
      </c>
      <c r="Z37" s="4">
        <v>3941</v>
      </c>
      <c r="AA37" s="4">
        <f t="shared" si="7"/>
        <v>11326</v>
      </c>
      <c r="AB37" s="4">
        <v>4243</v>
      </c>
      <c r="AC37" s="4">
        <v>3967</v>
      </c>
      <c r="AD37" s="4">
        <f t="shared" si="8"/>
        <v>8210</v>
      </c>
      <c r="AE37" s="4">
        <v>2536</v>
      </c>
      <c r="AF37" s="4">
        <v>2166</v>
      </c>
      <c r="AG37" s="4">
        <f t="shared" si="9"/>
        <v>4702</v>
      </c>
      <c r="AH37" s="4">
        <v>11</v>
      </c>
      <c r="AI37" s="4">
        <v>4</v>
      </c>
      <c r="AJ37" s="4">
        <f t="shared" si="10"/>
        <v>15</v>
      </c>
      <c r="AK37" s="4">
        <v>3736</v>
      </c>
      <c r="AL37" s="4">
        <v>2440</v>
      </c>
      <c r="AM37" s="4">
        <f t="shared" si="11"/>
        <v>6176</v>
      </c>
      <c r="AN37" s="4">
        <v>7281</v>
      </c>
      <c r="AO37" s="4">
        <v>3820</v>
      </c>
      <c r="AP37" s="4">
        <f t="shared" si="12"/>
        <v>11101</v>
      </c>
      <c r="AQ37" s="4">
        <v>4200</v>
      </c>
      <c r="AR37" s="4">
        <v>12730</v>
      </c>
      <c r="AS37" s="4">
        <f t="shared" si="13"/>
        <v>16930</v>
      </c>
      <c r="AT37" s="4">
        <v>2504</v>
      </c>
      <c r="AU37" s="4">
        <v>2135</v>
      </c>
      <c r="AV37" s="4">
        <f t="shared" si="14"/>
        <v>4639</v>
      </c>
      <c r="AW37" s="4">
        <v>272</v>
      </c>
      <c r="AX37" s="4">
        <v>570</v>
      </c>
      <c r="AY37" s="4">
        <f t="shared" si="15"/>
        <v>842</v>
      </c>
      <c r="AZ37" s="9">
        <v>18049</v>
      </c>
      <c r="BA37" s="9">
        <v>12615</v>
      </c>
      <c r="BB37" s="9">
        <v>30664</v>
      </c>
      <c r="BC37" s="11">
        <v>4284</v>
      </c>
      <c r="BD37" s="11">
        <v>3998</v>
      </c>
      <c r="BE37" s="11">
        <v>8282</v>
      </c>
      <c r="BF37" s="11">
        <v>842</v>
      </c>
      <c r="BG37" s="11">
        <v>8989</v>
      </c>
      <c r="BH37" s="11">
        <v>110832</v>
      </c>
      <c r="BI37" s="11">
        <v>296</v>
      </c>
      <c r="BJ37" s="11">
        <f t="shared" si="16"/>
        <v>1.2855689633265399</v>
      </c>
      <c r="BK37">
        <f t="shared" si="17"/>
        <v>67061.677426582144</v>
      </c>
      <c r="BL37">
        <f t="shared" si="18"/>
        <v>226.5597210357505</v>
      </c>
      <c r="BM37">
        <v>0.3765</v>
      </c>
      <c r="BN37">
        <v>33.258800000000001</v>
      </c>
    </row>
    <row r="38" spans="1:66" ht="12.5" x14ac:dyDescent="0.25">
      <c r="A38" s="3" t="s">
        <v>41</v>
      </c>
      <c r="B38" s="3" t="s">
        <v>63</v>
      </c>
      <c r="C38" s="3" t="s">
        <v>63</v>
      </c>
      <c r="D38" s="4">
        <v>80</v>
      </c>
      <c r="E38" s="4">
        <v>67</v>
      </c>
      <c r="F38" s="4">
        <f t="shared" si="0"/>
        <v>147</v>
      </c>
      <c r="G38" s="4">
        <v>12886</v>
      </c>
      <c r="H38" s="4">
        <v>7404</v>
      </c>
      <c r="I38" s="4">
        <f t="shared" si="1"/>
        <v>20290</v>
      </c>
      <c r="J38" s="4">
        <v>22487</v>
      </c>
      <c r="K38" s="4">
        <v>9482</v>
      </c>
      <c r="L38" s="4">
        <f t="shared" si="2"/>
        <v>31969</v>
      </c>
      <c r="M38" s="4">
        <v>17030</v>
      </c>
      <c r="N38" s="4">
        <v>15367</v>
      </c>
      <c r="O38" s="4">
        <f t="shared" si="3"/>
        <v>32397</v>
      </c>
      <c r="P38" s="4">
        <v>9774</v>
      </c>
      <c r="Q38" s="4">
        <v>7711</v>
      </c>
      <c r="R38" s="4">
        <f t="shared" si="4"/>
        <v>17485</v>
      </c>
      <c r="S38" s="4">
        <v>80</v>
      </c>
      <c r="T38" s="4">
        <v>67</v>
      </c>
      <c r="U38" s="4">
        <f t="shared" si="5"/>
        <v>147</v>
      </c>
      <c r="V38" s="4">
        <v>12883</v>
      </c>
      <c r="W38" s="4">
        <v>7401</v>
      </c>
      <c r="X38" s="4">
        <f t="shared" si="6"/>
        <v>20284</v>
      </c>
      <c r="Y38" s="4">
        <v>21150</v>
      </c>
      <c r="Z38" s="4">
        <v>9480</v>
      </c>
      <c r="AA38" s="4">
        <f t="shared" si="7"/>
        <v>30630</v>
      </c>
      <c r="AB38" s="4">
        <v>17013</v>
      </c>
      <c r="AC38" s="4">
        <v>15262</v>
      </c>
      <c r="AD38" s="4">
        <f t="shared" si="8"/>
        <v>32275</v>
      </c>
      <c r="AE38" s="4">
        <v>9767</v>
      </c>
      <c r="AF38" s="4">
        <v>7709</v>
      </c>
      <c r="AG38" s="4">
        <f t="shared" si="9"/>
        <v>17476</v>
      </c>
      <c r="AH38" s="4">
        <v>80</v>
      </c>
      <c r="AI38" s="4">
        <v>67</v>
      </c>
      <c r="AJ38" s="4">
        <f t="shared" si="10"/>
        <v>147</v>
      </c>
      <c r="AK38" s="4">
        <v>12853</v>
      </c>
      <c r="AL38" s="4">
        <v>7475</v>
      </c>
      <c r="AM38" s="4">
        <f t="shared" si="11"/>
        <v>20328</v>
      </c>
      <c r="AN38" s="4">
        <v>21089</v>
      </c>
      <c r="AO38" s="4">
        <v>9425</v>
      </c>
      <c r="AP38" s="4">
        <f t="shared" si="12"/>
        <v>30514</v>
      </c>
      <c r="AQ38" s="4">
        <v>16996</v>
      </c>
      <c r="AR38" s="4">
        <v>45182</v>
      </c>
      <c r="AS38" s="4">
        <f t="shared" si="13"/>
        <v>62178</v>
      </c>
      <c r="AT38" s="4">
        <v>9747</v>
      </c>
      <c r="AU38" s="4">
        <v>7692</v>
      </c>
      <c r="AV38" s="4">
        <f t="shared" si="14"/>
        <v>17439</v>
      </c>
      <c r="AW38" s="4">
        <v>3746</v>
      </c>
      <c r="AX38" s="4">
        <v>6747</v>
      </c>
      <c r="AY38" s="4">
        <f t="shared" si="15"/>
        <v>10493</v>
      </c>
      <c r="AZ38" s="9">
        <v>62257</v>
      </c>
      <c r="BA38" s="9">
        <v>40031</v>
      </c>
      <c r="BB38" s="9">
        <v>102288</v>
      </c>
      <c r="BC38" s="11">
        <v>17110</v>
      </c>
      <c r="BD38" s="11">
        <v>15434</v>
      </c>
      <c r="BE38" s="11">
        <v>32544</v>
      </c>
      <c r="BF38" s="11">
        <v>10493</v>
      </c>
      <c r="BG38" s="11">
        <v>323067</v>
      </c>
      <c r="BH38" s="11">
        <v>403486</v>
      </c>
      <c r="BI38" s="11">
        <v>1379</v>
      </c>
      <c r="BJ38" s="11">
        <f t="shared" si="16"/>
        <v>1.0224770931176115</v>
      </c>
      <c r="BK38">
        <f t="shared" si="17"/>
        <v>385941.33612797956</v>
      </c>
      <c r="BL38">
        <f t="shared" si="18"/>
        <v>279.87043954168206</v>
      </c>
      <c r="BM38">
        <v>1.2414000000000001</v>
      </c>
      <c r="BN38">
        <v>33.123899999999999</v>
      </c>
    </row>
    <row r="39" spans="1:66" ht="12.5" x14ac:dyDescent="0.25">
      <c r="A39" s="3" t="s">
        <v>26</v>
      </c>
      <c r="B39" s="3" t="s">
        <v>64</v>
      </c>
      <c r="C39" s="3" t="s">
        <v>64</v>
      </c>
      <c r="D39" s="4">
        <v>12</v>
      </c>
      <c r="E39" s="4">
        <v>6</v>
      </c>
      <c r="F39" s="4">
        <f t="shared" si="0"/>
        <v>18</v>
      </c>
      <c r="G39" s="4">
        <v>35841</v>
      </c>
      <c r="H39" s="4">
        <v>18161</v>
      </c>
      <c r="I39" s="4">
        <f t="shared" si="1"/>
        <v>54002</v>
      </c>
      <c r="J39" s="4">
        <v>37959</v>
      </c>
      <c r="K39" s="4">
        <v>10652</v>
      </c>
      <c r="L39" s="4">
        <f t="shared" si="2"/>
        <v>48611</v>
      </c>
      <c r="M39" s="4">
        <v>22643</v>
      </c>
      <c r="N39" s="4">
        <v>20106</v>
      </c>
      <c r="O39" s="4">
        <f t="shared" si="3"/>
        <v>42749</v>
      </c>
      <c r="P39" s="4">
        <v>17756</v>
      </c>
      <c r="Q39" s="4">
        <v>13205</v>
      </c>
      <c r="R39" s="4">
        <f t="shared" si="4"/>
        <v>30961</v>
      </c>
      <c r="S39" s="4">
        <v>12</v>
      </c>
      <c r="T39" s="4">
        <v>6</v>
      </c>
      <c r="U39" s="4">
        <f t="shared" si="5"/>
        <v>18</v>
      </c>
      <c r="V39" s="4">
        <v>35247</v>
      </c>
      <c r="W39" s="4">
        <v>17834</v>
      </c>
      <c r="X39" s="4">
        <f t="shared" si="6"/>
        <v>53081</v>
      </c>
      <c r="Y39" s="4">
        <v>37226</v>
      </c>
      <c r="Z39" s="4">
        <v>10439</v>
      </c>
      <c r="AA39" s="4">
        <f t="shared" si="7"/>
        <v>47665</v>
      </c>
      <c r="AB39" s="4">
        <v>22327</v>
      </c>
      <c r="AC39" s="4">
        <v>19819</v>
      </c>
      <c r="AD39" s="4">
        <f t="shared" si="8"/>
        <v>42146</v>
      </c>
      <c r="AE39" s="4">
        <v>17492</v>
      </c>
      <c r="AF39" s="4">
        <v>12990</v>
      </c>
      <c r="AG39" s="4">
        <f t="shared" si="9"/>
        <v>30482</v>
      </c>
      <c r="AH39" s="4">
        <v>11</v>
      </c>
      <c r="AI39" s="4">
        <v>6</v>
      </c>
      <c r="AJ39" s="4">
        <f t="shared" si="10"/>
        <v>17</v>
      </c>
      <c r="AK39" s="4">
        <v>35513</v>
      </c>
      <c r="AL39" s="4">
        <v>18061</v>
      </c>
      <c r="AM39" s="4">
        <f t="shared" si="11"/>
        <v>53574</v>
      </c>
      <c r="AN39" s="4">
        <v>37620</v>
      </c>
      <c r="AO39" s="4">
        <v>10578</v>
      </c>
      <c r="AP39" s="4">
        <f t="shared" si="12"/>
        <v>48198</v>
      </c>
      <c r="AQ39" s="4">
        <v>22599</v>
      </c>
      <c r="AR39" s="4">
        <v>57497</v>
      </c>
      <c r="AS39" s="4">
        <f t="shared" si="13"/>
        <v>80096</v>
      </c>
      <c r="AT39" s="4">
        <v>17711</v>
      </c>
      <c r="AU39" s="4">
        <v>13167</v>
      </c>
      <c r="AV39" s="4">
        <f t="shared" si="14"/>
        <v>30878</v>
      </c>
      <c r="AW39" s="4">
        <v>1611</v>
      </c>
      <c r="AX39" s="4">
        <v>2927</v>
      </c>
      <c r="AY39" s="4">
        <f t="shared" si="15"/>
        <v>4538</v>
      </c>
      <c r="AZ39" s="9">
        <v>114211</v>
      </c>
      <c r="BA39" s="9">
        <v>62130</v>
      </c>
      <c r="BB39" s="9">
        <v>176341</v>
      </c>
      <c r="BC39" s="11">
        <v>22655</v>
      </c>
      <c r="BD39" s="11">
        <v>20112</v>
      </c>
      <c r="BE39" s="11">
        <v>42767</v>
      </c>
      <c r="BF39" s="11">
        <v>4538</v>
      </c>
      <c r="BG39" s="11">
        <v>183093</v>
      </c>
      <c r="BH39" s="11">
        <v>215625</v>
      </c>
      <c r="BI39" s="11">
        <v>1004</v>
      </c>
      <c r="BJ39" s="11">
        <f t="shared" si="16"/>
        <v>1.0164891261966476</v>
      </c>
      <c r="BK39">
        <f t="shared" si="17"/>
        <v>208686.15535136976</v>
      </c>
      <c r="BL39">
        <f t="shared" si="18"/>
        <v>207.85473640574676</v>
      </c>
      <c r="BM39">
        <v>1.9131</v>
      </c>
      <c r="BN39">
        <v>33.171700000000001</v>
      </c>
    </row>
    <row r="40" spans="1:66" ht="12.5" x14ac:dyDescent="0.25">
      <c r="A40" s="3" t="s">
        <v>54</v>
      </c>
      <c r="B40" s="3" t="s">
        <v>65</v>
      </c>
      <c r="C40" s="3" t="s">
        <v>65</v>
      </c>
      <c r="D40" s="4">
        <v>9</v>
      </c>
      <c r="E40" s="4">
        <v>11</v>
      </c>
      <c r="F40" s="4">
        <f t="shared" si="0"/>
        <v>20</v>
      </c>
      <c r="G40" s="4">
        <v>2428</v>
      </c>
      <c r="H40" s="4">
        <v>2174</v>
      </c>
      <c r="I40" s="4">
        <f t="shared" si="1"/>
        <v>4602</v>
      </c>
      <c r="J40" s="4">
        <v>4561</v>
      </c>
      <c r="K40" s="4">
        <v>3594</v>
      </c>
      <c r="L40" s="4">
        <f t="shared" si="2"/>
        <v>8155</v>
      </c>
      <c r="M40" s="4">
        <v>1645</v>
      </c>
      <c r="N40" s="4">
        <v>1428</v>
      </c>
      <c r="O40" s="4">
        <f t="shared" si="3"/>
        <v>3073</v>
      </c>
      <c r="P40" s="4">
        <v>1431</v>
      </c>
      <c r="Q40" s="4">
        <v>1256</v>
      </c>
      <c r="R40" s="4">
        <f t="shared" si="4"/>
        <v>2687</v>
      </c>
      <c r="S40" s="4">
        <v>9</v>
      </c>
      <c r="T40" s="4">
        <v>11</v>
      </c>
      <c r="U40" s="4">
        <f t="shared" si="5"/>
        <v>20</v>
      </c>
      <c r="V40" s="4">
        <v>2315</v>
      </c>
      <c r="W40" s="4">
        <v>2098</v>
      </c>
      <c r="X40" s="4">
        <f t="shared" si="6"/>
        <v>4413</v>
      </c>
      <c r="Y40" s="4">
        <v>4362</v>
      </c>
      <c r="Z40" s="4">
        <v>3451</v>
      </c>
      <c r="AA40" s="4">
        <f t="shared" si="7"/>
        <v>7813</v>
      </c>
      <c r="AB40" s="4">
        <v>1546</v>
      </c>
      <c r="AC40" s="4">
        <v>1348</v>
      </c>
      <c r="AD40" s="4">
        <f t="shared" si="8"/>
        <v>2894</v>
      </c>
      <c r="AE40" s="4">
        <v>1331</v>
      </c>
      <c r="AF40" s="4">
        <v>1155</v>
      </c>
      <c r="AG40" s="4">
        <f t="shared" si="9"/>
        <v>2486</v>
      </c>
      <c r="AH40" s="4">
        <v>9</v>
      </c>
      <c r="AI40" s="4">
        <v>11</v>
      </c>
      <c r="AJ40" s="4">
        <f t="shared" si="10"/>
        <v>20</v>
      </c>
      <c r="AK40" s="4">
        <v>2192</v>
      </c>
      <c r="AL40" s="4">
        <v>2092</v>
      </c>
      <c r="AM40" s="4">
        <f t="shared" si="11"/>
        <v>4284</v>
      </c>
      <c r="AN40" s="4">
        <v>4186</v>
      </c>
      <c r="AO40" s="4">
        <v>3335</v>
      </c>
      <c r="AP40" s="4">
        <f t="shared" si="12"/>
        <v>7521</v>
      </c>
      <c r="AQ40" s="4">
        <v>1494</v>
      </c>
      <c r="AR40" s="4">
        <v>6743</v>
      </c>
      <c r="AS40" s="4">
        <f t="shared" si="13"/>
        <v>8237</v>
      </c>
      <c r="AT40" s="4">
        <v>1271</v>
      </c>
      <c r="AU40" s="4">
        <v>1157</v>
      </c>
      <c r="AV40" s="4">
        <f t="shared" si="14"/>
        <v>2428</v>
      </c>
      <c r="AW40" s="4">
        <v>34</v>
      </c>
      <c r="AX40" s="4">
        <v>222</v>
      </c>
      <c r="AY40" s="4">
        <f t="shared" si="15"/>
        <v>256</v>
      </c>
      <c r="AZ40" s="9">
        <v>10074</v>
      </c>
      <c r="BA40" s="9">
        <v>8463</v>
      </c>
      <c r="BB40" s="9">
        <v>18537</v>
      </c>
      <c r="BC40" s="11">
        <v>1654</v>
      </c>
      <c r="BD40" s="11">
        <v>1439</v>
      </c>
      <c r="BE40" s="11">
        <v>3093</v>
      </c>
      <c r="BF40" s="11">
        <v>256</v>
      </c>
      <c r="BG40" s="11">
        <v>10224</v>
      </c>
      <c r="BH40" s="11">
        <v>137549</v>
      </c>
      <c r="BI40" s="11">
        <v>127</v>
      </c>
      <c r="BJ40" s="11">
        <f t="shared" si="16"/>
        <v>1.2968318245409898</v>
      </c>
      <c r="BK40">
        <f t="shared" si="17"/>
        <v>81788.099761355639</v>
      </c>
      <c r="BL40">
        <f t="shared" si="18"/>
        <v>644.00078552248533</v>
      </c>
      <c r="BM40">
        <v>0.65459999999999996</v>
      </c>
      <c r="BN40">
        <v>30.280100000000001</v>
      </c>
    </row>
    <row r="41" spans="1:66" ht="12.5" x14ac:dyDescent="0.25">
      <c r="A41" s="3" t="s">
        <v>48</v>
      </c>
      <c r="B41" s="3" t="s">
        <v>66</v>
      </c>
      <c r="C41" s="3" t="s">
        <v>66</v>
      </c>
      <c r="D41" s="4">
        <v>1</v>
      </c>
      <c r="E41" s="4">
        <v>2</v>
      </c>
      <c r="F41" s="4">
        <f t="shared" si="0"/>
        <v>3</v>
      </c>
      <c r="G41" s="4">
        <v>7088</v>
      </c>
      <c r="H41" s="4">
        <v>5965</v>
      </c>
      <c r="I41" s="4">
        <f t="shared" si="1"/>
        <v>13053</v>
      </c>
      <c r="J41" s="4">
        <v>8773</v>
      </c>
      <c r="K41" s="4">
        <v>6346</v>
      </c>
      <c r="L41" s="4">
        <f t="shared" si="2"/>
        <v>15119</v>
      </c>
      <c r="M41" s="4">
        <v>3398</v>
      </c>
      <c r="N41" s="4">
        <v>3060</v>
      </c>
      <c r="O41" s="4">
        <f t="shared" si="3"/>
        <v>6458</v>
      </c>
      <c r="P41" s="4">
        <v>4161</v>
      </c>
      <c r="Q41" s="4">
        <v>3630</v>
      </c>
      <c r="R41" s="4">
        <f t="shared" si="4"/>
        <v>7791</v>
      </c>
      <c r="S41" s="4">
        <v>1</v>
      </c>
      <c r="T41" s="4">
        <v>2</v>
      </c>
      <c r="U41" s="4">
        <f t="shared" si="5"/>
        <v>3</v>
      </c>
      <c r="V41" s="4">
        <v>6500</v>
      </c>
      <c r="W41" s="4">
        <v>5522</v>
      </c>
      <c r="X41" s="4">
        <f t="shared" si="6"/>
        <v>12022</v>
      </c>
      <c r="Y41" s="4">
        <v>7889</v>
      </c>
      <c r="Z41" s="4">
        <v>5589</v>
      </c>
      <c r="AA41" s="4">
        <f t="shared" si="7"/>
        <v>13478</v>
      </c>
      <c r="AB41" s="4">
        <v>3115</v>
      </c>
      <c r="AC41" s="4">
        <v>2838</v>
      </c>
      <c r="AD41" s="4">
        <f t="shared" si="8"/>
        <v>5953</v>
      </c>
      <c r="AE41" s="4">
        <v>3824</v>
      </c>
      <c r="AF41" s="4">
        <v>3365</v>
      </c>
      <c r="AG41" s="4">
        <f t="shared" si="9"/>
        <v>7189</v>
      </c>
      <c r="AH41" s="4">
        <v>1</v>
      </c>
      <c r="AI41" s="4">
        <v>2</v>
      </c>
      <c r="AJ41" s="4">
        <f t="shared" si="10"/>
        <v>3</v>
      </c>
      <c r="AK41" s="4">
        <v>6835</v>
      </c>
      <c r="AL41" s="4">
        <v>5771</v>
      </c>
      <c r="AM41" s="4">
        <f t="shared" si="11"/>
        <v>12606</v>
      </c>
      <c r="AN41" s="4">
        <v>8519</v>
      </c>
      <c r="AO41" s="4">
        <v>6037</v>
      </c>
      <c r="AP41" s="4">
        <f t="shared" si="12"/>
        <v>14556</v>
      </c>
      <c r="AQ41" s="4">
        <v>3281</v>
      </c>
      <c r="AR41" s="4">
        <v>13524</v>
      </c>
      <c r="AS41" s="4">
        <f t="shared" si="13"/>
        <v>16805</v>
      </c>
      <c r="AT41" s="4">
        <v>3991</v>
      </c>
      <c r="AU41" s="4">
        <v>3493</v>
      </c>
      <c r="AV41" s="4">
        <f t="shared" si="14"/>
        <v>7484</v>
      </c>
      <c r="AW41" s="4">
        <v>156</v>
      </c>
      <c r="AX41" s="4">
        <v>686</v>
      </c>
      <c r="AY41" s="4">
        <f t="shared" si="15"/>
        <v>842</v>
      </c>
      <c r="AZ41" s="9">
        <v>23421</v>
      </c>
      <c r="BA41" s="9">
        <v>19003</v>
      </c>
      <c r="BB41" s="9">
        <v>42424</v>
      </c>
      <c r="BC41" s="11">
        <v>3399</v>
      </c>
      <c r="BD41" s="11">
        <v>3062</v>
      </c>
      <c r="BE41" s="11">
        <v>6461</v>
      </c>
      <c r="BF41" s="11">
        <v>842</v>
      </c>
      <c r="BG41" s="11">
        <v>159922</v>
      </c>
      <c r="BH41" s="11">
        <v>19912</v>
      </c>
      <c r="BI41" s="11">
        <v>1670</v>
      </c>
      <c r="BJ41" s="11">
        <f t="shared" si="16"/>
        <v>0.8119338861521822</v>
      </c>
      <c r="BK41">
        <f t="shared" si="17"/>
        <v>30204.632036925253</v>
      </c>
      <c r="BL41">
        <f t="shared" si="18"/>
        <v>18.086606010134883</v>
      </c>
      <c r="BM41">
        <v>0.223</v>
      </c>
      <c r="BN41">
        <v>31.6739</v>
      </c>
    </row>
    <row r="42" spans="1:66" ht="12.5" x14ac:dyDescent="0.25">
      <c r="A42" s="3" t="s">
        <v>22</v>
      </c>
      <c r="B42" s="3" t="s">
        <v>67</v>
      </c>
      <c r="C42" s="3" t="s">
        <v>67</v>
      </c>
      <c r="D42" s="4">
        <v>99</v>
      </c>
      <c r="E42" s="4">
        <v>102</v>
      </c>
      <c r="F42" s="4">
        <f t="shared" si="0"/>
        <v>201</v>
      </c>
      <c r="G42" s="4">
        <v>14314</v>
      </c>
      <c r="H42" s="4">
        <v>9939</v>
      </c>
      <c r="I42" s="4">
        <f t="shared" si="1"/>
        <v>24253</v>
      </c>
      <c r="J42" s="4">
        <v>22994</v>
      </c>
      <c r="K42" s="4">
        <v>12309</v>
      </c>
      <c r="L42" s="4">
        <f t="shared" si="2"/>
        <v>35303</v>
      </c>
      <c r="M42" s="4">
        <v>12208</v>
      </c>
      <c r="N42" s="4">
        <v>12172</v>
      </c>
      <c r="O42" s="4">
        <f t="shared" si="3"/>
        <v>24380</v>
      </c>
      <c r="P42" s="4">
        <v>9441</v>
      </c>
      <c r="Q42" s="4">
        <v>8167</v>
      </c>
      <c r="R42" s="4">
        <f t="shared" si="4"/>
        <v>17608</v>
      </c>
      <c r="S42" s="4">
        <v>60</v>
      </c>
      <c r="T42" s="4">
        <v>53</v>
      </c>
      <c r="U42" s="4">
        <f t="shared" si="5"/>
        <v>113</v>
      </c>
      <c r="V42" s="4">
        <v>12343</v>
      </c>
      <c r="W42" s="4">
        <v>8378</v>
      </c>
      <c r="X42" s="4">
        <f t="shared" si="6"/>
        <v>20721</v>
      </c>
      <c r="Y42" s="4">
        <v>17863</v>
      </c>
      <c r="Z42" s="4">
        <v>9566</v>
      </c>
      <c r="AA42" s="4">
        <f t="shared" si="7"/>
        <v>27429</v>
      </c>
      <c r="AB42" s="4">
        <v>9367</v>
      </c>
      <c r="AC42" s="4">
        <v>9129</v>
      </c>
      <c r="AD42" s="4">
        <f t="shared" si="8"/>
        <v>18496</v>
      </c>
      <c r="AE42" s="4">
        <v>7545</v>
      </c>
      <c r="AF42" s="4">
        <v>6415</v>
      </c>
      <c r="AG42" s="4">
        <f t="shared" si="9"/>
        <v>13960</v>
      </c>
      <c r="AH42" s="4">
        <v>57</v>
      </c>
      <c r="AI42" s="4">
        <v>49</v>
      </c>
      <c r="AJ42" s="4">
        <f t="shared" si="10"/>
        <v>106</v>
      </c>
      <c r="AK42" s="4">
        <v>12043</v>
      </c>
      <c r="AL42" s="4">
        <v>8204</v>
      </c>
      <c r="AM42" s="4">
        <f t="shared" si="11"/>
        <v>20247</v>
      </c>
      <c r="AN42" s="4">
        <v>16684</v>
      </c>
      <c r="AO42" s="4">
        <v>9117</v>
      </c>
      <c r="AP42" s="4">
        <f t="shared" si="12"/>
        <v>25801</v>
      </c>
      <c r="AQ42" s="4">
        <v>9268</v>
      </c>
      <c r="AR42" s="4">
        <v>28710</v>
      </c>
      <c r="AS42" s="4">
        <f t="shared" si="13"/>
        <v>37978</v>
      </c>
      <c r="AT42" s="4">
        <v>7316</v>
      </c>
      <c r="AU42" s="4">
        <v>6223</v>
      </c>
      <c r="AV42" s="4">
        <f t="shared" si="14"/>
        <v>13539</v>
      </c>
      <c r="AW42" s="4">
        <v>923</v>
      </c>
      <c r="AX42" s="4">
        <v>1963</v>
      </c>
      <c r="AY42" s="4">
        <f t="shared" si="15"/>
        <v>2886</v>
      </c>
      <c r="AZ42" s="9">
        <v>59056</v>
      </c>
      <c r="BA42" s="9">
        <v>42689</v>
      </c>
      <c r="BB42" s="9">
        <v>101745</v>
      </c>
      <c r="BC42" s="11">
        <v>12307</v>
      </c>
      <c r="BD42" s="11">
        <v>12274</v>
      </c>
      <c r="BE42" s="11">
        <v>24581</v>
      </c>
      <c r="BF42" s="11">
        <v>2886</v>
      </c>
      <c r="BG42" s="11">
        <v>185042</v>
      </c>
      <c r="BH42" s="11">
        <v>233271</v>
      </c>
      <c r="BI42" s="11">
        <v>222</v>
      </c>
      <c r="BJ42" s="11">
        <f t="shared" si="16"/>
        <v>1.0234321217144826</v>
      </c>
      <c r="BK42">
        <f t="shared" si="17"/>
        <v>222711.51060658219</v>
      </c>
      <c r="BL42">
        <f t="shared" si="18"/>
        <v>1003.2050027323522</v>
      </c>
      <c r="BM42">
        <v>2.7743000000000002</v>
      </c>
      <c r="BN42">
        <v>32.288200000000003</v>
      </c>
    </row>
    <row r="43" spans="1:66" ht="12.5" x14ac:dyDescent="0.25">
      <c r="A43" s="3" t="s">
        <v>22</v>
      </c>
      <c r="B43" s="3" t="s">
        <v>68</v>
      </c>
      <c r="C43" s="3" t="s">
        <v>68</v>
      </c>
      <c r="D43" s="4">
        <v>26</v>
      </c>
      <c r="E43" s="4">
        <v>20</v>
      </c>
      <c r="F43" s="4">
        <f t="shared" si="0"/>
        <v>46</v>
      </c>
      <c r="G43" s="4">
        <v>24128</v>
      </c>
      <c r="H43" s="4">
        <v>12627</v>
      </c>
      <c r="I43" s="4">
        <f t="shared" si="1"/>
        <v>36755</v>
      </c>
      <c r="J43" s="4">
        <v>23810</v>
      </c>
      <c r="K43" s="4">
        <v>8662</v>
      </c>
      <c r="L43" s="4">
        <f t="shared" si="2"/>
        <v>32472</v>
      </c>
      <c r="M43" s="4">
        <v>14143</v>
      </c>
      <c r="N43" s="4">
        <v>12638</v>
      </c>
      <c r="O43" s="4">
        <f t="shared" si="3"/>
        <v>26781</v>
      </c>
      <c r="P43" s="4">
        <v>12223</v>
      </c>
      <c r="Q43" s="4">
        <v>9128</v>
      </c>
      <c r="R43" s="4">
        <f t="shared" si="4"/>
        <v>21351</v>
      </c>
      <c r="S43" s="4">
        <v>24</v>
      </c>
      <c r="T43" s="4">
        <v>20</v>
      </c>
      <c r="U43" s="4">
        <f t="shared" si="5"/>
        <v>44</v>
      </c>
      <c r="V43" s="4">
        <v>21835</v>
      </c>
      <c r="W43" s="4">
        <v>11390</v>
      </c>
      <c r="X43" s="4">
        <f t="shared" si="6"/>
        <v>33225</v>
      </c>
      <c r="Y43" s="4">
        <v>21246</v>
      </c>
      <c r="Z43" s="4">
        <v>7607</v>
      </c>
      <c r="AA43" s="4">
        <f t="shared" si="7"/>
        <v>28853</v>
      </c>
      <c r="AB43" s="4">
        <v>12693</v>
      </c>
      <c r="AC43" s="4">
        <v>11446</v>
      </c>
      <c r="AD43" s="4">
        <f t="shared" si="8"/>
        <v>24139</v>
      </c>
      <c r="AE43" s="4">
        <v>11005</v>
      </c>
      <c r="AF43" s="4">
        <v>8230</v>
      </c>
      <c r="AG43" s="4">
        <f t="shared" si="9"/>
        <v>19235</v>
      </c>
      <c r="AH43" s="4">
        <v>26</v>
      </c>
      <c r="AI43" s="4">
        <v>20</v>
      </c>
      <c r="AJ43" s="4">
        <f t="shared" si="10"/>
        <v>46</v>
      </c>
      <c r="AK43" s="4">
        <v>23353</v>
      </c>
      <c r="AL43" s="4">
        <v>12067</v>
      </c>
      <c r="AM43" s="4">
        <f t="shared" si="11"/>
        <v>35420</v>
      </c>
      <c r="AN43" s="4">
        <v>22774</v>
      </c>
      <c r="AO43" s="4">
        <v>7956</v>
      </c>
      <c r="AP43" s="4">
        <f t="shared" si="12"/>
        <v>30730</v>
      </c>
      <c r="AQ43" s="4">
        <v>13580</v>
      </c>
      <c r="AR43" s="4">
        <v>36063</v>
      </c>
      <c r="AS43" s="4">
        <f t="shared" si="13"/>
        <v>49643</v>
      </c>
      <c r="AT43" s="4">
        <v>11852</v>
      </c>
      <c r="AU43" s="4">
        <v>8829</v>
      </c>
      <c r="AV43" s="4">
        <f t="shared" si="14"/>
        <v>20681</v>
      </c>
      <c r="AW43" s="4">
        <v>1000</v>
      </c>
      <c r="AX43" s="4">
        <v>2030</v>
      </c>
      <c r="AY43" s="4">
        <f t="shared" si="15"/>
        <v>3030</v>
      </c>
      <c r="AZ43" s="9">
        <v>74330</v>
      </c>
      <c r="BA43" s="9">
        <v>43075</v>
      </c>
      <c r="BB43" s="9">
        <v>117405</v>
      </c>
      <c r="BC43" s="11">
        <v>14169</v>
      </c>
      <c r="BD43" s="11">
        <v>12658</v>
      </c>
      <c r="BE43" s="11">
        <v>26827</v>
      </c>
      <c r="BF43" s="11">
        <v>3030</v>
      </c>
      <c r="BG43" s="11">
        <v>108428</v>
      </c>
      <c r="BH43" s="11">
        <v>135373</v>
      </c>
      <c r="BI43" s="11">
        <v>1721</v>
      </c>
      <c r="BJ43" s="11">
        <f t="shared" si="16"/>
        <v>1.0224428933187419</v>
      </c>
      <c r="BK43">
        <f t="shared" si="17"/>
        <v>129495.27795349757</v>
      </c>
      <c r="BL43">
        <f t="shared" si="18"/>
        <v>75.244205667343152</v>
      </c>
      <c r="BM43">
        <v>2.9550000000000001</v>
      </c>
      <c r="BN43">
        <v>32.4467</v>
      </c>
    </row>
    <row r="44" spans="1:66" ht="12.5" x14ac:dyDescent="0.25">
      <c r="A44" s="3" t="s">
        <v>52</v>
      </c>
      <c r="B44" s="3" t="s">
        <v>69</v>
      </c>
      <c r="C44" s="3" t="s">
        <v>69</v>
      </c>
      <c r="D44" s="4">
        <v>2</v>
      </c>
      <c r="E44" s="4">
        <v>3</v>
      </c>
      <c r="F44" s="4">
        <f t="shared" si="0"/>
        <v>5</v>
      </c>
      <c r="G44" s="4">
        <v>4027</v>
      </c>
      <c r="H44" s="4">
        <v>3314</v>
      </c>
      <c r="I44" s="4">
        <f t="shared" si="1"/>
        <v>7341</v>
      </c>
      <c r="J44" s="4">
        <v>7300</v>
      </c>
      <c r="K44" s="4">
        <v>4783</v>
      </c>
      <c r="L44" s="4">
        <f t="shared" si="2"/>
        <v>12083</v>
      </c>
      <c r="M44" s="4">
        <v>2804</v>
      </c>
      <c r="N44" s="4">
        <v>2706</v>
      </c>
      <c r="O44" s="4">
        <f t="shared" si="3"/>
        <v>5510</v>
      </c>
      <c r="P44" s="4">
        <v>2125</v>
      </c>
      <c r="Q44" s="4">
        <v>1861</v>
      </c>
      <c r="R44" s="4">
        <f t="shared" si="4"/>
        <v>3986</v>
      </c>
      <c r="S44" s="4">
        <v>2</v>
      </c>
      <c r="T44" s="4">
        <v>2</v>
      </c>
      <c r="U44" s="4">
        <f t="shared" si="5"/>
        <v>4</v>
      </c>
      <c r="V44" s="4">
        <v>3566</v>
      </c>
      <c r="W44" s="4">
        <v>2866</v>
      </c>
      <c r="X44" s="4">
        <f t="shared" si="6"/>
        <v>6432</v>
      </c>
      <c r="Y44" s="4">
        <v>6015</v>
      </c>
      <c r="Z44" s="4">
        <v>3657</v>
      </c>
      <c r="AA44" s="4">
        <f t="shared" si="7"/>
        <v>9672</v>
      </c>
      <c r="AB44" s="4">
        <v>2359</v>
      </c>
      <c r="AC44" s="4">
        <v>2259</v>
      </c>
      <c r="AD44" s="4">
        <f t="shared" si="8"/>
        <v>4618</v>
      </c>
      <c r="AE44" s="4">
        <v>1781</v>
      </c>
      <c r="AF44" s="4">
        <v>1623</v>
      </c>
      <c r="AG44" s="4">
        <f t="shared" si="9"/>
        <v>3404</v>
      </c>
      <c r="AH44" s="4">
        <v>6</v>
      </c>
      <c r="AI44" s="4">
        <v>2</v>
      </c>
      <c r="AJ44" s="4">
        <f t="shared" si="10"/>
        <v>8</v>
      </c>
      <c r="AK44" s="4">
        <v>3672</v>
      </c>
      <c r="AL44" s="4">
        <v>2955</v>
      </c>
      <c r="AM44" s="4">
        <f t="shared" si="11"/>
        <v>6627</v>
      </c>
      <c r="AN44" s="4">
        <v>6398</v>
      </c>
      <c r="AO44" s="4">
        <v>4033</v>
      </c>
      <c r="AP44" s="4">
        <f t="shared" si="12"/>
        <v>10431</v>
      </c>
      <c r="AQ44" s="4">
        <v>2492</v>
      </c>
      <c r="AR44" s="4">
        <v>9454</v>
      </c>
      <c r="AS44" s="4">
        <f t="shared" si="13"/>
        <v>11946</v>
      </c>
      <c r="AT44" s="4">
        <v>1864</v>
      </c>
      <c r="AU44" s="4">
        <v>1692</v>
      </c>
      <c r="AV44" s="4">
        <f t="shared" si="14"/>
        <v>3556</v>
      </c>
      <c r="AW44" s="4">
        <v>88</v>
      </c>
      <c r="AX44" s="4">
        <v>255</v>
      </c>
      <c r="AY44" s="4">
        <f t="shared" si="15"/>
        <v>343</v>
      </c>
      <c r="AZ44" s="9">
        <v>16258</v>
      </c>
      <c r="BA44" s="9">
        <v>12667</v>
      </c>
      <c r="BB44" s="9">
        <v>28925</v>
      </c>
      <c r="BC44" s="11">
        <v>2806</v>
      </c>
      <c r="BD44" s="11">
        <v>2709</v>
      </c>
      <c r="BE44" s="11">
        <v>5515</v>
      </c>
      <c r="BF44" s="11">
        <v>343</v>
      </c>
      <c r="BG44" s="11">
        <v>100099</v>
      </c>
      <c r="BH44" s="11">
        <v>143304</v>
      </c>
      <c r="BI44" s="11">
        <v>227</v>
      </c>
      <c r="BJ44" s="11">
        <f t="shared" si="16"/>
        <v>1.0365323416589265</v>
      </c>
      <c r="BK44">
        <f t="shared" si="17"/>
        <v>133380.57892091898</v>
      </c>
      <c r="BL44">
        <f t="shared" si="18"/>
        <v>587.57964282343164</v>
      </c>
      <c r="BM44">
        <v>1.4274</v>
      </c>
      <c r="BN44">
        <v>31.348400000000002</v>
      </c>
    </row>
    <row r="45" spans="1:66" ht="12.5" x14ac:dyDescent="0.25">
      <c r="A45" s="3" t="s">
        <v>52</v>
      </c>
      <c r="B45" s="3" t="s">
        <v>70</v>
      </c>
      <c r="C45" s="3" t="s">
        <v>70</v>
      </c>
      <c r="D45" s="4">
        <v>5</v>
      </c>
      <c r="E45" s="4">
        <v>1</v>
      </c>
      <c r="F45" s="4">
        <f t="shared" si="0"/>
        <v>6</v>
      </c>
      <c r="G45" s="4">
        <v>8009</v>
      </c>
      <c r="H45" s="4">
        <v>5890</v>
      </c>
      <c r="I45" s="4">
        <f t="shared" si="1"/>
        <v>13899</v>
      </c>
      <c r="J45" s="4">
        <v>8558</v>
      </c>
      <c r="K45" s="4">
        <v>4701</v>
      </c>
      <c r="L45" s="4">
        <f t="shared" si="2"/>
        <v>13259</v>
      </c>
      <c r="M45" s="4">
        <v>6091</v>
      </c>
      <c r="N45" s="4">
        <v>5465</v>
      </c>
      <c r="O45" s="4">
        <f t="shared" si="3"/>
        <v>11556</v>
      </c>
      <c r="P45" s="4">
        <v>4653</v>
      </c>
      <c r="Q45" s="4">
        <v>3921</v>
      </c>
      <c r="R45" s="4">
        <f t="shared" si="4"/>
        <v>8574</v>
      </c>
      <c r="S45" s="4">
        <v>5</v>
      </c>
      <c r="T45" s="4">
        <v>1</v>
      </c>
      <c r="U45" s="4">
        <f t="shared" si="5"/>
        <v>6</v>
      </c>
      <c r="V45" s="4">
        <v>7971</v>
      </c>
      <c r="W45" s="4">
        <v>5867</v>
      </c>
      <c r="X45" s="4">
        <f t="shared" si="6"/>
        <v>13838</v>
      </c>
      <c r="Y45" s="4">
        <v>8524</v>
      </c>
      <c r="Z45" s="4">
        <v>4640</v>
      </c>
      <c r="AA45" s="4">
        <f t="shared" si="7"/>
        <v>13164</v>
      </c>
      <c r="AB45" s="4">
        <v>6065</v>
      </c>
      <c r="AC45" s="4">
        <v>5448</v>
      </c>
      <c r="AD45" s="4">
        <f t="shared" si="8"/>
        <v>11513</v>
      </c>
      <c r="AE45" s="4">
        <v>4640</v>
      </c>
      <c r="AF45" s="4">
        <v>3894</v>
      </c>
      <c r="AG45" s="4">
        <f t="shared" si="9"/>
        <v>8534</v>
      </c>
      <c r="AH45" s="4">
        <v>4</v>
      </c>
      <c r="AI45" s="4">
        <v>1</v>
      </c>
      <c r="AJ45" s="4">
        <f t="shared" si="10"/>
        <v>5</v>
      </c>
      <c r="AK45" s="4">
        <v>7978</v>
      </c>
      <c r="AL45" s="4">
        <v>5869</v>
      </c>
      <c r="AM45" s="4">
        <f t="shared" si="11"/>
        <v>13847</v>
      </c>
      <c r="AN45" s="4">
        <v>9039</v>
      </c>
      <c r="AO45" s="4">
        <v>4650</v>
      </c>
      <c r="AP45" s="4">
        <f t="shared" si="12"/>
        <v>13689</v>
      </c>
      <c r="AQ45" s="4">
        <v>6075</v>
      </c>
      <c r="AR45" s="4">
        <v>17360</v>
      </c>
      <c r="AS45" s="4">
        <f t="shared" si="13"/>
        <v>23435</v>
      </c>
      <c r="AT45" s="4">
        <v>4647</v>
      </c>
      <c r="AU45" s="4">
        <v>3908</v>
      </c>
      <c r="AV45" s="4">
        <f t="shared" si="14"/>
        <v>8555</v>
      </c>
      <c r="AW45" s="4">
        <v>1014</v>
      </c>
      <c r="AX45" s="4">
        <v>1774</v>
      </c>
      <c r="AY45" s="4">
        <f t="shared" si="15"/>
        <v>2788</v>
      </c>
      <c r="AZ45" s="9">
        <v>27316</v>
      </c>
      <c r="BA45" s="9">
        <v>19978</v>
      </c>
      <c r="BB45" s="9">
        <v>47294</v>
      </c>
      <c r="BC45" s="11">
        <v>6096</v>
      </c>
      <c r="BD45" s="11">
        <v>5466</v>
      </c>
      <c r="BE45" s="11">
        <v>11562</v>
      </c>
      <c r="BF45" s="11">
        <v>2788</v>
      </c>
      <c r="BG45" s="11">
        <v>205432</v>
      </c>
      <c r="BH45" s="11">
        <v>257544</v>
      </c>
      <c r="BI45" s="11">
        <v>1341</v>
      </c>
      <c r="BJ45" s="11">
        <f t="shared" si="16"/>
        <v>1.0228650374204615</v>
      </c>
      <c r="BK45">
        <f t="shared" si="17"/>
        <v>246158.46106350597</v>
      </c>
      <c r="BL45">
        <f t="shared" si="18"/>
        <v>183.5633564977673</v>
      </c>
      <c r="BM45">
        <v>1.6343000000000001</v>
      </c>
      <c r="BN45">
        <v>31.170999999999999</v>
      </c>
    </row>
    <row r="46" spans="1:66" ht="12.5" x14ac:dyDescent="0.25">
      <c r="A46" s="3" t="s">
        <v>33</v>
      </c>
      <c r="B46" s="3" t="s">
        <v>71</v>
      </c>
      <c r="C46" s="3" t="s">
        <v>71</v>
      </c>
      <c r="D46" s="4">
        <v>44</v>
      </c>
      <c r="E46" s="4">
        <v>37</v>
      </c>
      <c r="F46" s="4">
        <f t="shared" si="0"/>
        <v>81</v>
      </c>
      <c r="G46" s="4">
        <v>25869</v>
      </c>
      <c r="H46" s="4">
        <v>20853</v>
      </c>
      <c r="I46" s="4">
        <f t="shared" si="1"/>
        <v>46722</v>
      </c>
      <c r="J46" s="4">
        <v>43784</v>
      </c>
      <c r="K46" s="4">
        <v>28052</v>
      </c>
      <c r="L46" s="4">
        <f t="shared" si="2"/>
        <v>71836</v>
      </c>
      <c r="M46" s="4">
        <v>9624</v>
      </c>
      <c r="N46" s="4">
        <v>8451</v>
      </c>
      <c r="O46" s="4">
        <f t="shared" si="3"/>
        <v>18075</v>
      </c>
      <c r="P46" s="4">
        <v>11541</v>
      </c>
      <c r="Q46" s="4">
        <v>9688</v>
      </c>
      <c r="R46" s="4">
        <f t="shared" si="4"/>
        <v>21229</v>
      </c>
      <c r="S46" s="4">
        <v>41</v>
      </c>
      <c r="T46" s="4">
        <v>22</v>
      </c>
      <c r="U46" s="4">
        <f t="shared" si="5"/>
        <v>63</v>
      </c>
      <c r="V46" s="4">
        <v>21892</v>
      </c>
      <c r="W46" s="4">
        <v>17921</v>
      </c>
      <c r="X46" s="4">
        <f t="shared" si="6"/>
        <v>39813</v>
      </c>
      <c r="Y46" s="4">
        <v>36481</v>
      </c>
      <c r="Z46" s="4">
        <v>23358</v>
      </c>
      <c r="AA46" s="4">
        <f t="shared" si="7"/>
        <v>59839</v>
      </c>
      <c r="AB46" s="4">
        <v>8122</v>
      </c>
      <c r="AC46" s="4">
        <v>7071</v>
      </c>
      <c r="AD46" s="4">
        <f t="shared" si="8"/>
        <v>15193</v>
      </c>
      <c r="AE46" s="4">
        <v>9815</v>
      </c>
      <c r="AF46" s="4">
        <v>8317</v>
      </c>
      <c r="AG46" s="4">
        <f t="shared" si="9"/>
        <v>18132</v>
      </c>
      <c r="AH46" s="4">
        <v>42</v>
      </c>
      <c r="AI46" s="4">
        <v>28</v>
      </c>
      <c r="AJ46" s="4">
        <f t="shared" si="10"/>
        <v>70</v>
      </c>
      <c r="AK46" s="4">
        <v>23530</v>
      </c>
      <c r="AL46" s="4">
        <v>19189</v>
      </c>
      <c r="AM46" s="4">
        <f t="shared" si="11"/>
        <v>42719</v>
      </c>
      <c r="AN46" s="4">
        <v>39310</v>
      </c>
      <c r="AO46" s="4">
        <v>24895</v>
      </c>
      <c r="AP46" s="4">
        <f t="shared" si="12"/>
        <v>64205</v>
      </c>
      <c r="AQ46" s="4">
        <v>8584</v>
      </c>
      <c r="AR46" s="4">
        <v>45094</v>
      </c>
      <c r="AS46" s="4">
        <f t="shared" si="13"/>
        <v>53678</v>
      </c>
      <c r="AT46" s="4">
        <v>10516</v>
      </c>
      <c r="AU46" s="4">
        <v>8890</v>
      </c>
      <c r="AV46" s="4">
        <f t="shared" si="14"/>
        <v>19406</v>
      </c>
      <c r="AW46" s="4">
        <v>284</v>
      </c>
      <c r="AX46" s="4">
        <v>971</v>
      </c>
      <c r="AY46" s="4">
        <f t="shared" si="15"/>
        <v>1255</v>
      </c>
      <c r="AZ46" s="9">
        <v>90862</v>
      </c>
      <c r="BA46" s="9">
        <v>67081</v>
      </c>
      <c r="BB46" s="9">
        <v>157943</v>
      </c>
      <c r="BC46" s="11">
        <v>9668</v>
      </c>
      <c r="BD46" s="11">
        <v>8488</v>
      </c>
      <c r="BE46" s="11">
        <v>18156</v>
      </c>
      <c r="BF46" s="11">
        <v>1255</v>
      </c>
      <c r="BG46" s="11">
        <v>249625</v>
      </c>
      <c r="BH46" s="11">
        <v>309466</v>
      </c>
      <c r="BI46" s="11">
        <v>622</v>
      </c>
      <c r="BJ46" s="11">
        <f t="shared" si="16"/>
        <v>1.0217213919244115</v>
      </c>
      <c r="BK46">
        <f t="shared" si="17"/>
        <v>296447.62051882502</v>
      </c>
      <c r="BL46">
        <f t="shared" si="18"/>
        <v>476.60389150936498</v>
      </c>
      <c r="BM46">
        <v>9.6600000000000005E-2</v>
      </c>
      <c r="BN46">
        <v>30.4818</v>
      </c>
    </row>
    <row r="47" spans="1:66" ht="12.5" x14ac:dyDescent="0.25">
      <c r="A47" s="3" t="s">
        <v>41</v>
      </c>
      <c r="B47" s="3" t="s">
        <v>72</v>
      </c>
      <c r="C47" s="3" t="s">
        <v>72</v>
      </c>
      <c r="D47" s="4">
        <v>31</v>
      </c>
      <c r="E47" s="4">
        <v>18</v>
      </c>
      <c r="F47" s="4">
        <f t="shared" si="0"/>
        <v>49</v>
      </c>
      <c r="G47" s="4">
        <v>37129</v>
      </c>
      <c r="H47" s="4">
        <v>23242</v>
      </c>
      <c r="I47" s="4">
        <f t="shared" si="1"/>
        <v>60371</v>
      </c>
      <c r="J47" s="4">
        <v>61259</v>
      </c>
      <c r="K47" s="4">
        <v>29067</v>
      </c>
      <c r="L47" s="4">
        <f t="shared" si="2"/>
        <v>90326</v>
      </c>
      <c r="M47" s="4">
        <v>32101</v>
      </c>
      <c r="N47" s="4">
        <v>28853</v>
      </c>
      <c r="O47" s="4">
        <f t="shared" si="3"/>
        <v>60954</v>
      </c>
      <c r="P47" s="4">
        <v>23401</v>
      </c>
      <c r="Q47" s="4">
        <v>18674</v>
      </c>
      <c r="R47" s="4">
        <f t="shared" si="4"/>
        <v>42075</v>
      </c>
      <c r="S47" s="4">
        <v>21</v>
      </c>
      <c r="T47" s="4">
        <v>11</v>
      </c>
      <c r="U47" s="4">
        <f t="shared" si="5"/>
        <v>32</v>
      </c>
      <c r="V47" s="4">
        <v>36001</v>
      </c>
      <c r="W47" s="4">
        <v>22064</v>
      </c>
      <c r="X47" s="4">
        <f t="shared" si="6"/>
        <v>58065</v>
      </c>
      <c r="Y47" s="4">
        <v>59565</v>
      </c>
      <c r="Z47" s="4">
        <v>27735</v>
      </c>
      <c r="AA47" s="4">
        <f t="shared" si="7"/>
        <v>87300</v>
      </c>
      <c r="AB47" s="4">
        <v>31258</v>
      </c>
      <c r="AC47" s="4">
        <v>28025</v>
      </c>
      <c r="AD47" s="4">
        <f t="shared" si="8"/>
        <v>59283</v>
      </c>
      <c r="AE47" s="4">
        <v>22633</v>
      </c>
      <c r="AF47" s="4">
        <v>17984</v>
      </c>
      <c r="AG47" s="4">
        <f t="shared" si="9"/>
        <v>40617</v>
      </c>
      <c r="AH47" s="4">
        <v>19</v>
      </c>
      <c r="AI47" s="4">
        <v>11</v>
      </c>
      <c r="AJ47" s="4">
        <f t="shared" si="10"/>
        <v>30</v>
      </c>
      <c r="AK47" s="4">
        <v>42882</v>
      </c>
      <c r="AL47" s="4">
        <v>21702</v>
      </c>
      <c r="AM47" s="4">
        <f t="shared" si="11"/>
        <v>64584</v>
      </c>
      <c r="AN47" s="4">
        <v>56703</v>
      </c>
      <c r="AO47" s="4">
        <v>26586</v>
      </c>
      <c r="AP47" s="4">
        <f t="shared" si="12"/>
        <v>83289</v>
      </c>
      <c r="AQ47" s="4">
        <v>30476</v>
      </c>
      <c r="AR47" s="4">
        <v>91983</v>
      </c>
      <c r="AS47" s="4">
        <f t="shared" si="13"/>
        <v>122459</v>
      </c>
      <c r="AT47" s="4">
        <v>21900</v>
      </c>
      <c r="AU47" s="4">
        <v>17378</v>
      </c>
      <c r="AV47" s="4">
        <f t="shared" si="14"/>
        <v>39278</v>
      </c>
      <c r="AW47" s="4">
        <v>2042</v>
      </c>
      <c r="AX47" s="4">
        <v>4991</v>
      </c>
      <c r="AY47" s="4">
        <f t="shared" si="15"/>
        <v>7033</v>
      </c>
      <c r="AZ47" s="9">
        <v>153921</v>
      </c>
      <c r="BA47" s="9">
        <v>99854</v>
      </c>
      <c r="BB47" s="9">
        <v>253775</v>
      </c>
      <c r="BC47" s="11">
        <v>32132</v>
      </c>
      <c r="BD47" s="11">
        <v>28871</v>
      </c>
      <c r="BE47" s="11">
        <v>61003</v>
      </c>
      <c r="BF47" s="11">
        <v>7033</v>
      </c>
      <c r="BG47" s="11">
        <v>339311</v>
      </c>
      <c r="BH47" s="11">
        <v>426958</v>
      </c>
      <c r="BI47" s="11">
        <v>633</v>
      </c>
      <c r="BJ47" s="11">
        <f t="shared" si="16"/>
        <v>1.0232428570112893</v>
      </c>
      <c r="BK47">
        <f t="shared" si="17"/>
        <v>407781.68131700577</v>
      </c>
      <c r="BL47">
        <f t="shared" si="18"/>
        <v>644.20486779937721</v>
      </c>
      <c r="BM47">
        <v>0.72360000000000002</v>
      </c>
      <c r="BN47">
        <v>33.483199999999997</v>
      </c>
    </row>
    <row r="48" spans="1:66" ht="12.5" x14ac:dyDescent="0.25">
      <c r="A48" s="3" t="s">
        <v>33</v>
      </c>
      <c r="B48" s="3" t="s">
        <v>73</v>
      </c>
      <c r="C48" s="3" t="s">
        <v>73</v>
      </c>
      <c r="D48" s="4">
        <v>923</v>
      </c>
      <c r="E48" s="4">
        <v>852</v>
      </c>
      <c r="F48" s="4">
        <f t="shared" si="0"/>
        <v>1775</v>
      </c>
      <c r="G48" s="4">
        <v>29730</v>
      </c>
      <c r="H48" s="4">
        <v>23262</v>
      </c>
      <c r="I48" s="4">
        <f t="shared" si="1"/>
        <v>52992</v>
      </c>
      <c r="J48" s="4">
        <v>45359</v>
      </c>
      <c r="K48" s="4">
        <v>28736</v>
      </c>
      <c r="L48" s="4">
        <f t="shared" si="2"/>
        <v>74095</v>
      </c>
      <c r="M48" s="4">
        <v>18669</v>
      </c>
      <c r="N48" s="4">
        <v>16802</v>
      </c>
      <c r="O48" s="4">
        <f t="shared" si="3"/>
        <v>35471</v>
      </c>
      <c r="P48" s="4">
        <v>16844</v>
      </c>
      <c r="Q48" s="4">
        <v>12907</v>
      </c>
      <c r="R48" s="4">
        <f t="shared" si="4"/>
        <v>29751</v>
      </c>
      <c r="S48" s="4">
        <v>923</v>
      </c>
      <c r="T48" s="4">
        <v>852</v>
      </c>
      <c r="U48" s="4">
        <f t="shared" si="5"/>
        <v>1775</v>
      </c>
      <c r="V48" s="4">
        <v>28925</v>
      </c>
      <c r="W48" s="4">
        <v>22870</v>
      </c>
      <c r="X48" s="4">
        <f t="shared" si="6"/>
        <v>51795</v>
      </c>
      <c r="Y48" s="4">
        <v>41327</v>
      </c>
      <c r="Z48" s="4">
        <v>24732</v>
      </c>
      <c r="AA48" s="4">
        <f t="shared" si="7"/>
        <v>66059</v>
      </c>
      <c r="AB48" s="4">
        <v>16859</v>
      </c>
      <c r="AC48" s="4">
        <v>15145</v>
      </c>
      <c r="AD48" s="4">
        <f t="shared" si="8"/>
        <v>32004</v>
      </c>
      <c r="AE48" s="4">
        <v>16127</v>
      </c>
      <c r="AF48" s="4">
        <v>12390</v>
      </c>
      <c r="AG48" s="4">
        <f t="shared" si="9"/>
        <v>28517</v>
      </c>
      <c r="AH48" s="4">
        <v>908</v>
      </c>
      <c r="AI48" s="4">
        <v>841</v>
      </c>
      <c r="AJ48" s="4">
        <f t="shared" si="10"/>
        <v>1749</v>
      </c>
      <c r="AK48" s="4">
        <v>29471</v>
      </c>
      <c r="AL48" s="4">
        <v>23077</v>
      </c>
      <c r="AM48" s="4">
        <f t="shared" si="11"/>
        <v>52548</v>
      </c>
      <c r="AN48" s="4">
        <v>45094</v>
      </c>
      <c r="AO48" s="4">
        <v>28608</v>
      </c>
      <c r="AP48" s="4">
        <f t="shared" si="12"/>
        <v>73702</v>
      </c>
      <c r="AQ48" s="4">
        <v>18730</v>
      </c>
      <c r="AR48" s="4">
        <v>70818</v>
      </c>
      <c r="AS48" s="4">
        <f t="shared" si="13"/>
        <v>89548</v>
      </c>
      <c r="AT48" s="4">
        <v>16761</v>
      </c>
      <c r="AU48" s="4">
        <v>12859</v>
      </c>
      <c r="AV48" s="4">
        <f t="shared" si="14"/>
        <v>29620</v>
      </c>
      <c r="AW48" s="4">
        <v>433</v>
      </c>
      <c r="AX48" s="4">
        <v>1291</v>
      </c>
      <c r="AY48" s="4">
        <f t="shared" si="15"/>
        <v>1724</v>
      </c>
      <c r="AZ48" s="9">
        <v>111525</v>
      </c>
      <c r="BA48" s="9">
        <v>82559</v>
      </c>
      <c r="BB48" s="9">
        <v>194084</v>
      </c>
      <c r="BC48" s="11">
        <v>19592</v>
      </c>
      <c r="BD48" s="11">
        <v>17654</v>
      </c>
      <c r="BE48" s="11">
        <v>37246</v>
      </c>
      <c r="BF48" s="11">
        <v>1724</v>
      </c>
      <c r="BG48" s="11">
        <v>486360</v>
      </c>
      <c r="BH48" s="11">
        <v>635077</v>
      </c>
      <c r="BI48" s="11">
        <v>2536</v>
      </c>
      <c r="BJ48" s="11">
        <f t="shared" si="16"/>
        <v>1.0270388060813092</v>
      </c>
      <c r="BK48">
        <f t="shared" si="17"/>
        <v>602077.88811633573</v>
      </c>
      <c r="BL48">
        <f t="shared" si="18"/>
        <v>237.41241644965919</v>
      </c>
      <c r="BM48">
        <v>0.84350000000000003</v>
      </c>
      <c r="BN48">
        <v>30.803899999999999</v>
      </c>
    </row>
    <row r="49" spans="1:66" ht="12.5" x14ac:dyDescent="0.25">
      <c r="A49" s="3" t="s">
        <v>41</v>
      </c>
      <c r="B49" s="3" t="s">
        <v>74</v>
      </c>
      <c r="C49" s="3" t="s">
        <v>74</v>
      </c>
      <c r="D49" s="4">
        <v>50</v>
      </c>
      <c r="E49" s="4">
        <v>43</v>
      </c>
      <c r="F49" s="4">
        <f t="shared" si="0"/>
        <v>93</v>
      </c>
      <c r="G49" s="4">
        <v>11497</v>
      </c>
      <c r="H49" s="4">
        <v>7929</v>
      </c>
      <c r="I49" s="4">
        <f t="shared" si="1"/>
        <v>19426</v>
      </c>
      <c r="J49" s="4">
        <v>22319</v>
      </c>
      <c r="K49" s="4">
        <v>13215</v>
      </c>
      <c r="L49" s="4">
        <f t="shared" si="2"/>
        <v>35534</v>
      </c>
      <c r="M49" s="4">
        <v>9296</v>
      </c>
      <c r="N49" s="4">
        <v>8623</v>
      </c>
      <c r="O49" s="4">
        <f t="shared" si="3"/>
        <v>17919</v>
      </c>
      <c r="P49" s="4">
        <v>6943</v>
      </c>
      <c r="Q49" s="4">
        <v>6012</v>
      </c>
      <c r="R49" s="4">
        <f t="shared" si="4"/>
        <v>12955</v>
      </c>
      <c r="S49" s="4">
        <v>37</v>
      </c>
      <c r="T49" s="4">
        <v>34</v>
      </c>
      <c r="U49" s="4">
        <f t="shared" si="5"/>
        <v>71</v>
      </c>
      <c r="V49" s="4">
        <v>9918</v>
      </c>
      <c r="W49" s="4">
        <v>6839</v>
      </c>
      <c r="X49" s="4">
        <f t="shared" si="6"/>
        <v>16757</v>
      </c>
      <c r="Y49" s="4">
        <v>18027</v>
      </c>
      <c r="Z49" s="4">
        <v>9203</v>
      </c>
      <c r="AA49" s="4">
        <f t="shared" si="7"/>
        <v>27230</v>
      </c>
      <c r="AB49" s="4">
        <v>8018</v>
      </c>
      <c r="AC49" s="4">
        <v>7389</v>
      </c>
      <c r="AD49" s="4">
        <f t="shared" si="8"/>
        <v>15407</v>
      </c>
      <c r="AE49" s="4">
        <v>5978</v>
      </c>
      <c r="AF49" s="4">
        <v>5153</v>
      </c>
      <c r="AG49" s="4">
        <f t="shared" si="9"/>
        <v>11131</v>
      </c>
      <c r="AH49" s="4">
        <v>28</v>
      </c>
      <c r="AI49" s="4">
        <v>24</v>
      </c>
      <c r="AJ49" s="4">
        <f t="shared" si="10"/>
        <v>52</v>
      </c>
      <c r="AK49" s="4">
        <v>9254</v>
      </c>
      <c r="AL49" s="4">
        <v>6423</v>
      </c>
      <c r="AM49" s="4">
        <f t="shared" si="11"/>
        <v>15677</v>
      </c>
      <c r="AN49" s="4">
        <v>17081</v>
      </c>
      <c r="AO49" s="4">
        <v>8945</v>
      </c>
      <c r="AP49" s="4">
        <f t="shared" si="12"/>
        <v>26026</v>
      </c>
      <c r="AQ49" s="4">
        <v>7561</v>
      </c>
      <c r="AR49" s="4">
        <v>25370</v>
      </c>
      <c r="AS49" s="4">
        <f t="shared" si="13"/>
        <v>32931</v>
      </c>
      <c r="AT49" s="4">
        <v>5588</v>
      </c>
      <c r="AU49" s="4">
        <v>4825</v>
      </c>
      <c r="AV49" s="4">
        <f t="shared" si="14"/>
        <v>10413</v>
      </c>
      <c r="AW49" s="4">
        <v>501</v>
      </c>
      <c r="AX49" s="4">
        <v>1414</v>
      </c>
      <c r="AY49" s="4">
        <f t="shared" si="15"/>
        <v>1915</v>
      </c>
      <c r="AZ49" s="9">
        <v>50105</v>
      </c>
      <c r="BA49" s="9">
        <v>35822</v>
      </c>
      <c r="BB49" s="9">
        <v>85927</v>
      </c>
      <c r="BC49" s="11">
        <v>9346</v>
      </c>
      <c r="BD49" s="11">
        <v>8666</v>
      </c>
      <c r="BE49" s="11">
        <v>18012</v>
      </c>
      <c r="BF49" s="11">
        <v>1915</v>
      </c>
      <c r="BG49" s="11">
        <v>247074</v>
      </c>
      <c r="BH49" s="11">
        <v>279184</v>
      </c>
      <c r="BI49" s="11">
        <v>179</v>
      </c>
      <c r="BJ49" s="11">
        <f t="shared" si="16"/>
        <v>1.012293266155236</v>
      </c>
      <c r="BK49">
        <f t="shared" si="17"/>
        <v>272444.36483205348</v>
      </c>
      <c r="BL49">
        <f t="shared" si="18"/>
        <v>1522.0355577209691</v>
      </c>
      <c r="BM49">
        <v>0.53490000000000004</v>
      </c>
      <c r="BN49">
        <v>33.213900000000002</v>
      </c>
    </row>
    <row r="50" spans="1:66" ht="12.5" x14ac:dyDescent="0.25">
      <c r="A50" s="3" t="s">
        <v>41</v>
      </c>
      <c r="B50" s="3" t="s">
        <v>75</v>
      </c>
      <c r="C50" s="3" t="s">
        <v>75</v>
      </c>
      <c r="D50" s="4">
        <v>58</v>
      </c>
      <c r="E50" s="4">
        <v>51</v>
      </c>
      <c r="F50" s="4">
        <f t="shared" si="0"/>
        <v>109</v>
      </c>
      <c r="G50" s="4">
        <v>16626</v>
      </c>
      <c r="H50" s="4">
        <v>10774</v>
      </c>
      <c r="I50" s="4">
        <f t="shared" si="1"/>
        <v>27400</v>
      </c>
      <c r="J50" s="4">
        <v>28444</v>
      </c>
      <c r="K50" s="4">
        <v>14840</v>
      </c>
      <c r="L50" s="4">
        <f t="shared" si="2"/>
        <v>43284</v>
      </c>
      <c r="M50" s="4">
        <v>17473</v>
      </c>
      <c r="N50" s="4">
        <v>14850</v>
      </c>
      <c r="O50" s="4">
        <f t="shared" si="3"/>
        <v>32323</v>
      </c>
      <c r="P50" s="4">
        <v>11220</v>
      </c>
      <c r="Q50" s="4">
        <v>9066</v>
      </c>
      <c r="R50" s="4">
        <f t="shared" si="4"/>
        <v>20286</v>
      </c>
      <c r="S50" s="4">
        <v>28</v>
      </c>
      <c r="T50" s="4">
        <v>21</v>
      </c>
      <c r="U50" s="4">
        <f t="shared" si="5"/>
        <v>49</v>
      </c>
      <c r="V50" s="4">
        <v>15540</v>
      </c>
      <c r="W50" s="4">
        <v>10085</v>
      </c>
      <c r="X50" s="4">
        <f t="shared" si="6"/>
        <v>25625</v>
      </c>
      <c r="Y50" s="4">
        <v>26031</v>
      </c>
      <c r="Z50" s="4">
        <v>13749</v>
      </c>
      <c r="AA50" s="4">
        <f t="shared" si="7"/>
        <v>39780</v>
      </c>
      <c r="AB50" s="4">
        <v>16526</v>
      </c>
      <c r="AC50" s="4">
        <v>14030</v>
      </c>
      <c r="AD50" s="4">
        <f t="shared" si="8"/>
        <v>30556</v>
      </c>
      <c r="AE50" s="4">
        <v>10665</v>
      </c>
      <c r="AF50" s="4">
        <v>8633</v>
      </c>
      <c r="AG50" s="4">
        <f t="shared" si="9"/>
        <v>19298</v>
      </c>
      <c r="AH50" s="4">
        <v>28</v>
      </c>
      <c r="AI50" s="4">
        <v>20</v>
      </c>
      <c r="AJ50" s="4">
        <f t="shared" si="10"/>
        <v>48</v>
      </c>
      <c r="AK50" s="4">
        <v>14915</v>
      </c>
      <c r="AL50" s="4">
        <v>9662</v>
      </c>
      <c r="AM50" s="4">
        <f t="shared" si="11"/>
        <v>24577</v>
      </c>
      <c r="AN50" s="4">
        <v>24903</v>
      </c>
      <c r="AO50" s="4">
        <v>13061</v>
      </c>
      <c r="AP50" s="4">
        <f t="shared" si="12"/>
        <v>37964</v>
      </c>
      <c r="AQ50" s="4">
        <v>15835</v>
      </c>
      <c r="AR50" s="4">
        <v>46917</v>
      </c>
      <c r="AS50" s="4">
        <f t="shared" si="13"/>
        <v>62752</v>
      </c>
      <c r="AT50" s="4">
        <v>10222</v>
      </c>
      <c r="AU50" s="4">
        <v>8208</v>
      </c>
      <c r="AV50" s="4">
        <f t="shared" si="14"/>
        <v>18430</v>
      </c>
      <c r="AW50" s="4">
        <v>883</v>
      </c>
      <c r="AX50" s="4">
        <v>1659</v>
      </c>
      <c r="AY50" s="4">
        <f t="shared" si="15"/>
        <v>2542</v>
      </c>
      <c r="AZ50" s="9">
        <v>73821</v>
      </c>
      <c r="BA50" s="9">
        <v>49581</v>
      </c>
      <c r="BB50" s="9">
        <v>123402</v>
      </c>
      <c r="BC50" s="11">
        <v>17531</v>
      </c>
      <c r="BD50" s="11">
        <v>14901</v>
      </c>
      <c r="BE50" s="11">
        <v>32432</v>
      </c>
      <c r="BF50" s="11">
        <v>2542</v>
      </c>
      <c r="BG50" s="11">
        <v>224168</v>
      </c>
      <c r="BH50" s="11">
        <v>280905</v>
      </c>
      <c r="BI50" s="11">
        <v>499</v>
      </c>
      <c r="BJ50" s="11">
        <f t="shared" si="16"/>
        <v>1.0228185249971979</v>
      </c>
      <c r="BK50">
        <f t="shared" si="17"/>
        <v>268511.1342021529</v>
      </c>
      <c r="BL50">
        <f t="shared" si="18"/>
        <v>538.0984653349758</v>
      </c>
      <c r="BM50">
        <v>0.53490000000000004</v>
      </c>
      <c r="BN50">
        <v>33.213900000000002</v>
      </c>
    </row>
    <row r="51" spans="1:66" ht="12.5" x14ac:dyDescent="0.25">
      <c r="A51" s="3" t="s">
        <v>20</v>
      </c>
      <c r="B51" s="3" t="s">
        <v>76</v>
      </c>
      <c r="C51" s="3" t="s">
        <v>76</v>
      </c>
      <c r="D51" s="4">
        <v>58</v>
      </c>
      <c r="E51" s="4">
        <v>59</v>
      </c>
      <c r="F51" s="4">
        <f t="shared" si="0"/>
        <v>117</v>
      </c>
      <c r="G51" s="4">
        <v>6555</v>
      </c>
      <c r="H51" s="4">
        <v>4678</v>
      </c>
      <c r="I51" s="4">
        <f t="shared" si="1"/>
        <v>11233</v>
      </c>
      <c r="J51" s="4">
        <v>12656</v>
      </c>
      <c r="K51" s="4">
        <v>6552</v>
      </c>
      <c r="L51" s="4">
        <f t="shared" si="2"/>
        <v>19208</v>
      </c>
      <c r="M51" s="4">
        <v>11895</v>
      </c>
      <c r="N51" s="4">
        <v>11607</v>
      </c>
      <c r="O51" s="4">
        <f t="shared" si="3"/>
        <v>23502</v>
      </c>
      <c r="P51" s="4">
        <v>3969</v>
      </c>
      <c r="Q51" s="4">
        <v>3253</v>
      </c>
      <c r="R51" s="4">
        <f t="shared" si="4"/>
        <v>7222</v>
      </c>
      <c r="S51" s="4">
        <v>58</v>
      </c>
      <c r="T51" s="4">
        <v>50</v>
      </c>
      <c r="U51" s="4">
        <f t="shared" si="5"/>
        <v>108</v>
      </c>
      <c r="V51" s="4">
        <v>6519</v>
      </c>
      <c r="W51" s="4">
        <v>4619</v>
      </c>
      <c r="X51" s="4">
        <f t="shared" si="6"/>
        <v>11138</v>
      </c>
      <c r="Y51" s="4">
        <v>12468</v>
      </c>
      <c r="Z51" s="4">
        <v>6482</v>
      </c>
      <c r="AA51" s="4">
        <f t="shared" si="7"/>
        <v>18950</v>
      </c>
      <c r="AB51" s="4">
        <v>11776</v>
      </c>
      <c r="AC51" s="4">
        <v>11549</v>
      </c>
      <c r="AD51" s="4">
        <f t="shared" si="8"/>
        <v>23325</v>
      </c>
      <c r="AE51" s="4">
        <v>3841</v>
      </c>
      <c r="AF51" s="4">
        <v>3271</v>
      </c>
      <c r="AG51" s="4">
        <f t="shared" si="9"/>
        <v>7112</v>
      </c>
      <c r="AH51" s="4">
        <v>58</v>
      </c>
      <c r="AI51" s="4">
        <v>50</v>
      </c>
      <c r="AJ51" s="4">
        <f t="shared" si="10"/>
        <v>108</v>
      </c>
      <c r="AK51" s="4">
        <v>6453</v>
      </c>
      <c r="AL51" s="4">
        <v>4636</v>
      </c>
      <c r="AM51" s="4">
        <f t="shared" si="11"/>
        <v>11089</v>
      </c>
      <c r="AN51" s="4">
        <v>12333</v>
      </c>
      <c r="AO51" s="4">
        <v>6448</v>
      </c>
      <c r="AP51" s="4">
        <f t="shared" si="12"/>
        <v>18781</v>
      </c>
      <c r="AQ51" s="4">
        <v>11613</v>
      </c>
      <c r="AR51" s="4">
        <v>30781</v>
      </c>
      <c r="AS51" s="4">
        <f t="shared" si="13"/>
        <v>42394</v>
      </c>
      <c r="AT51" s="4">
        <v>3802</v>
      </c>
      <c r="AU51" s="4">
        <v>3241</v>
      </c>
      <c r="AV51" s="4">
        <f t="shared" si="14"/>
        <v>7043</v>
      </c>
      <c r="AW51" s="4">
        <v>162</v>
      </c>
      <c r="AX51" s="4">
        <v>1027</v>
      </c>
      <c r="AY51" s="4">
        <f t="shared" si="15"/>
        <v>1189</v>
      </c>
      <c r="AZ51" s="9">
        <v>35133</v>
      </c>
      <c r="BA51" s="9">
        <v>26149</v>
      </c>
      <c r="BB51" s="9">
        <v>61282</v>
      </c>
      <c r="BC51" s="11">
        <v>11953</v>
      </c>
      <c r="BD51" s="11">
        <v>11666</v>
      </c>
      <c r="BE51" s="11">
        <v>23619</v>
      </c>
      <c r="BF51" s="11">
        <v>1189</v>
      </c>
      <c r="BG51" s="11">
        <v>116646</v>
      </c>
      <c r="BH51" s="11">
        <v>264631</v>
      </c>
      <c r="BI51" s="11">
        <v>4751</v>
      </c>
      <c r="BJ51" s="11">
        <f t="shared" si="16"/>
        <v>1.0853681840334861</v>
      </c>
      <c r="BK51">
        <f t="shared" si="17"/>
        <v>224639.71759400659</v>
      </c>
      <c r="BL51">
        <f t="shared" si="18"/>
        <v>47.282617889708817</v>
      </c>
      <c r="BM51">
        <v>3.5695999999999999</v>
      </c>
      <c r="BN51">
        <v>34.241999999999997</v>
      </c>
    </row>
    <row r="52" spans="1:66" ht="12.5" x14ac:dyDescent="0.25">
      <c r="A52" s="3" t="s">
        <v>77</v>
      </c>
      <c r="B52" s="3" t="s">
        <v>78</v>
      </c>
      <c r="C52" s="3" t="s">
        <v>78</v>
      </c>
      <c r="D52" s="4">
        <v>13</v>
      </c>
      <c r="E52" s="4">
        <v>1</v>
      </c>
      <c r="F52" s="4">
        <f t="shared" si="0"/>
        <v>14</v>
      </c>
      <c r="G52" s="4">
        <v>986</v>
      </c>
      <c r="H52" s="4">
        <v>1050</v>
      </c>
      <c r="I52" s="4">
        <f t="shared" si="1"/>
        <v>2036</v>
      </c>
      <c r="J52" s="4">
        <v>2969</v>
      </c>
      <c r="K52" s="4">
        <v>3188</v>
      </c>
      <c r="L52" s="4">
        <f t="shared" si="2"/>
        <v>6157</v>
      </c>
      <c r="M52" s="4">
        <v>777</v>
      </c>
      <c r="N52" s="4">
        <v>707</v>
      </c>
      <c r="O52" s="4">
        <f t="shared" si="3"/>
        <v>1484</v>
      </c>
      <c r="P52" s="4">
        <v>587</v>
      </c>
      <c r="Q52" s="4">
        <v>503</v>
      </c>
      <c r="R52" s="4">
        <f t="shared" si="4"/>
        <v>1090</v>
      </c>
      <c r="S52" s="4">
        <v>1</v>
      </c>
      <c r="T52" s="4">
        <v>1</v>
      </c>
      <c r="U52" s="4">
        <f t="shared" si="5"/>
        <v>2</v>
      </c>
      <c r="V52" s="4">
        <v>582</v>
      </c>
      <c r="W52" s="4">
        <v>673</v>
      </c>
      <c r="X52" s="4">
        <f t="shared" si="6"/>
        <v>1255</v>
      </c>
      <c r="Y52" s="4">
        <v>1989</v>
      </c>
      <c r="Z52" s="4">
        <v>2513</v>
      </c>
      <c r="AA52" s="4">
        <f t="shared" si="7"/>
        <v>4502</v>
      </c>
      <c r="AB52" s="4">
        <v>379</v>
      </c>
      <c r="AC52" s="4">
        <v>385</v>
      </c>
      <c r="AD52" s="4">
        <f t="shared" si="8"/>
        <v>764</v>
      </c>
      <c r="AE52" s="4">
        <v>284</v>
      </c>
      <c r="AF52" s="4">
        <v>277</v>
      </c>
      <c r="AG52" s="4">
        <f t="shared" si="9"/>
        <v>561</v>
      </c>
      <c r="AH52" s="4">
        <v>1</v>
      </c>
      <c r="AI52" s="4">
        <v>1</v>
      </c>
      <c r="AJ52" s="4">
        <f t="shared" si="10"/>
        <v>2</v>
      </c>
      <c r="AK52" s="4">
        <v>566</v>
      </c>
      <c r="AL52" s="4">
        <v>650</v>
      </c>
      <c r="AM52" s="4">
        <f t="shared" si="11"/>
        <v>1216</v>
      </c>
      <c r="AN52" s="4">
        <v>1913</v>
      </c>
      <c r="AO52" s="4">
        <v>2431</v>
      </c>
      <c r="AP52" s="4">
        <f t="shared" si="12"/>
        <v>4344</v>
      </c>
      <c r="AQ52" s="4">
        <v>369</v>
      </c>
      <c r="AR52" s="4">
        <v>3495</v>
      </c>
      <c r="AS52" s="4">
        <f t="shared" si="13"/>
        <v>3864</v>
      </c>
      <c r="AT52" s="4">
        <v>274</v>
      </c>
      <c r="AU52" s="4">
        <v>269</v>
      </c>
      <c r="AV52" s="4">
        <f t="shared" si="14"/>
        <v>543</v>
      </c>
      <c r="AW52" s="4">
        <v>6</v>
      </c>
      <c r="AX52" s="4">
        <v>38</v>
      </c>
      <c r="AY52" s="4">
        <f t="shared" si="15"/>
        <v>44</v>
      </c>
      <c r="AZ52" s="9">
        <v>5332</v>
      </c>
      <c r="BA52" s="9">
        <v>5449</v>
      </c>
      <c r="BB52" s="9">
        <v>10781</v>
      </c>
      <c r="BC52" s="11">
        <v>790</v>
      </c>
      <c r="BD52" s="11">
        <v>708</v>
      </c>
      <c r="BE52" s="11">
        <v>1498</v>
      </c>
      <c r="BF52" s="11">
        <v>44</v>
      </c>
      <c r="BG52" s="11">
        <v>230609</v>
      </c>
      <c r="BH52" s="11">
        <v>285588</v>
      </c>
      <c r="BI52" s="11">
        <v>561</v>
      </c>
      <c r="BJ52" s="11">
        <f t="shared" si="16"/>
        <v>1.0216129049040716</v>
      </c>
      <c r="BK52">
        <f t="shared" si="17"/>
        <v>273632.20779241779</v>
      </c>
      <c r="BL52">
        <f t="shared" si="18"/>
        <v>487.75794615404237</v>
      </c>
      <c r="BM52">
        <v>1.3505</v>
      </c>
      <c r="BN52">
        <v>30.020299999999999</v>
      </c>
    </row>
    <row r="53" spans="1:66" ht="12.5" x14ac:dyDescent="0.25">
      <c r="A53" s="3" t="s">
        <v>54</v>
      </c>
      <c r="B53" s="3" t="s">
        <v>79</v>
      </c>
      <c r="C53" s="3" t="s">
        <v>79</v>
      </c>
      <c r="D53" s="4">
        <v>22</v>
      </c>
      <c r="E53" s="4">
        <v>24</v>
      </c>
      <c r="F53" s="4">
        <f t="shared" si="0"/>
        <v>46</v>
      </c>
      <c r="G53" s="4">
        <v>6806</v>
      </c>
      <c r="H53" s="4">
        <v>5873</v>
      </c>
      <c r="I53" s="4">
        <f t="shared" si="1"/>
        <v>12679</v>
      </c>
      <c r="J53" s="4">
        <v>13313</v>
      </c>
      <c r="K53" s="4">
        <v>10187</v>
      </c>
      <c r="L53" s="4">
        <f t="shared" si="2"/>
        <v>23500</v>
      </c>
      <c r="M53" s="4">
        <v>4103</v>
      </c>
      <c r="N53" s="4">
        <v>3712</v>
      </c>
      <c r="O53" s="4">
        <f t="shared" si="3"/>
        <v>7815</v>
      </c>
      <c r="P53" s="4">
        <v>4066</v>
      </c>
      <c r="Q53" s="4">
        <v>3857</v>
      </c>
      <c r="R53" s="4">
        <f t="shared" si="4"/>
        <v>7923</v>
      </c>
      <c r="S53" s="4">
        <v>15</v>
      </c>
      <c r="T53" s="4">
        <v>11</v>
      </c>
      <c r="U53" s="4">
        <f t="shared" si="5"/>
        <v>26</v>
      </c>
      <c r="V53" s="4">
        <v>5590</v>
      </c>
      <c r="W53" s="4">
        <v>4929</v>
      </c>
      <c r="X53" s="4">
        <f t="shared" si="6"/>
        <v>10519</v>
      </c>
      <c r="Y53" s="4">
        <v>10724</v>
      </c>
      <c r="Z53" s="4">
        <v>8376</v>
      </c>
      <c r="AA53" s="4">
        <f t="shared" si="7"/>
        <v>19100</v>
      </c>
      <c r="AB53" s="4">
        <v>3274</v>
      </c>
      <c r="AC53" s="4">
        <v>2952</v>
      </c>
      <c r="AD53" s="4">
        <f t="shared" si="8"/>
        <v>6226</v>
      </c>
      <c r="AE53" s="4">
        <v>3427</v>
      </c>
      <c r="AF53" s="4">
        <v>3376</v>
      </c>
      <c r="AG53" s="4">
        <f t="shared" si="9"/>
        <v>6803</v>
      </c>
      <c r="AH53" s="4">
        <v>15</v>
      </c>
      <c r="AI53" s="4">
        <v>11</v>
      </c>
      <c r="AJ53" s="4">
        <f t="shared" si="10"/>
        <v>26</v>
      </c>
      <c r="AK53" s="4">
        <v>5559</v>
      </c>
      <c r="AL53" s="4">
        <v>4913</v>
      </c>
      <c r="AM53" s="4">
        <f t="shared" si="11"/>
        <v>10472</v>
      </c>
      <c r="AN53" s="4">
        <v>10717</v>
      </c>
      <c r="AO53" s="4">
        <v>8477</v>
      </c>
      <c r="AP53" s="4">
        <f t="shared" si="12"/>
        <v>19194</v>
      </c>
      <c r="AQ53" s="4">
        <v>3223</v>
      </c>
      <c r="AR53" s="4">
        <v>15439</v>
      </c>
      <c r="AS53" s="4">
        <f t="shared" si="13"/>
        <v>18662</v>
      </c>
      <c r="AT53" s="4">
        <v>3367</v>
      </c>
      <c r="AU53" s="4">
        <v>3303</v>
      </c>
      <c r="AV53" s="4">
        <f t="shared" si="14"/>
        <v>6670</v>
      </c>
      <c r="AW53" s="4">
        <v>89</v>
      </c>
      <c r="AX53" s="4">
        <v>269</v>
      </c>
      <c r="AY53" s="4">
        <f t="shared" si="15"/>
        <v>358</v>
      </c>
      <c r="AZ53" s="9">
        <v>28310</v>
      </c>
      <c r="BA53" s="9">
        <v>23653</v>
      </c>
      <c r="BB53" s="9">
        <v>51963</v>
      </c>
      <c r="BC53" s="11">
        <v>4125</v>
      </c>
      <c r="BD53" s="11">
        <v>3736</v>
      </c>
      <c r="BE53" s="11">
        <v>7861</v>
      </c>
      <c r="BF53" s="11">
        <v>358</v>
      </c>
      <c r="BG53" s="11">
        <v>196749</v>
      </c>
      <c r="BH53" s="11">
        <v>230368</v>
      </c>
      <c r="BI53" s="11">
        <v>1184</v>
      </c>
      <c r="BJ53" s="11">
        <f t="shared" si="16"/>
        <v>1.0159000034988406</v>
      </c>
      <c r="BK53">
        <f t="shared" si="17"/>
        <v>223213.38228146356</v>
      </c>
      <c r="BL53">
        <f t="shared" si="18"/>
        <v>188.52481611610099</v>
      </c>
      <c r="BM53">
        <v>0.68330000000000002</v>
      </c>
      <c r="BN53" t="s">
        <v>253</v>
      </c>
    </row>
    <row r="54" spans="1:66" ht="12.5" x14ac:dyDescent="0.25">
      <c r="A54" s="3" t="s">
        <v>30</v>
      </c>
      <c r="B54" s="3" t="s">
        <v>80</v>
      </c>
      <c r="C54" s="3" t="s">
        <v>80</v>
      </c>
      <c r="D54" s="4">
        <v>10</v>
      </c>
      <c r="E54" s="4">
        <v>10</v>
      </c>
      <c r="F54" s="4">
        <f t="shared" si="0"/>
        <v>20</v>
      </c>
      <c r="G54" s="4">
        <v>22616</v>
      </c>
      <c r="H54" s="4">
        <v>13841</v>
      </c>
      <c r="I54" s="4">
        <f t="shared" si="1"/>
        <v>36457</v>
      </c>
      <c r="J54" s="4">
        <v>21356</v>
      </c>
      <c r="K54" s="4">
        <v>7639</v>
      </c>
      <c r="L54" s="4">
        <f t="shared" si="2"/>
        <v>28995</v>
      </c>
      <c r="M54" s="4">
        <v>11444</v>
      </c>
      <c r="N54" s="4">
        <v>10132</v>
      </c>
      <c r="O54" s="4">
        <f t="shared" si="3"/>
        <v>21576</v>
      </c>
      <c r="P54" s="4">
        <v>11787</v>
      </c>
      <c r="Q54" s="4">
        <v>9333</v>
      </c>
      <c r="R54" s="4">
        <f t="shared" si="4"/>
        <v>21120</v>
      </c>
      <c r="S54" s="4">
        <v>8</v>
      </c>
      <c r="T54" s="4">
        <v>10</v>
      </c>
      <c r="U54" s="4">
        <f t="shared" si="5"/>
        <v>18</v>
      </c>
      <c r="V54" s="4">
        <v>21440</v>
      </c>
      <c r="W54" s="4">
        <v>13067</v>
      </c>
      <c r="X54" s="4">
        <f t="shared" si="6"/>
        <v>34507</v>
      </c>
      <c r="Y54" s="4">
        <v>19502</v>
      </c>
      <c r="Z54" s="4">
        <v>7252</v>
      </c>
      <c r="AA54" s="4">
        <f t="shared" si="7"/>
        <v>26754</v>
      </c>
      <c r="AB54" s="4">
        <v>10898</v>
      </c>
      <c r="AC54" s="4">
        <v>9598</v>
      </c>
      <c r="AD54" s="4">
        <f t="shared" si="8"/>
        <v>20496</v>
      </c>
      <c r="AE54" s="4">
        <v>11425</v>
      </c>
      <c r="AF54" s="4">
        <v>8982</v>
      </c>
      <c r="AG54" s="4">
        <f t="shared" si="9"/>
        <v>20407</v>
      </c>
      <c r="AH54" s="4">
        <v>7</v>
      </c>
      <c r="AI54" s="4">
        <v>10</v>
      </c>
      <c r="AJ54" s="4">
        <f t="shared" si="10"/>
        <v>17</v>
      </c>
      <c r="AK54" s="4">
        <v>30111</v>
      </c>
      <c r="AL54" s="4">
        <v>13237</v>
      </c>
      <c r="AM54" s="4">
        <f t="shared" si="11"/>
        <v>43348</v>
      </c>
      <c r="AN54" s="4">
        <v>19641</v>
      </c>
      <c r="AO54" s="4">
        <v>7334</v>
      </c>
      <c r="AP54" s="4">
        <f t="shared" si="12"/>
        <v>26975</v>
      </c>
      <c r="AQ54" s="4">
        <v>10920</v>
      </c>
      <c r="AR54" s="4">
        <v>30627</v>
      </c>
      <c r="AS54" s="4">
        <f t="shared" si="13"/>
        <v>41547</v>
      </c>
      <c r="AT54" s="4">
        <v>11573</v>
      </c>
      <c r="AU54" s="4">
        <v>9089</v>
      </c>
      <c r="AV54" s="4">
        <f t="shared" si="14"/>
        <v>20662</v>
      </c>
      <c r="AW54" s="4">
        <v>698</v>
      </c>
      <c r="AX54" s="4">
        <v>1514</v>
      </c>
      <c r="AY54" s="4">
        <f t="shared" si="15"/>
        <v>2212</v>
      </c>
      <c r="AZ54" s="9">
        <v>67213</v>
      </c>
      <c r="BA54" s="9">
        <v>40955</v>
      </c>
      <c r="BB54" s="9">
        <v>108168</v>
      </c>
      <c r="BC54" s="11">
        <v>11454</v>
      </c>
      <c r="BD54" s="11">
        <v>10142</v>
      </c>
      <c r="BE54" s="11">
        <v>21596</v>
      </c>
      <c r="BF54" s="11">
        <v>2212</v>
      </c>
      <c r="BG54" s="11">
        <v>105152</v>
      </c>
      <c r="BH54" s="11">
        <v>140986</v>
      </c>
      <c r="BI54" s="11">
        <v>689</v>
      </c>
      <c r="BJ54" s="11">
        <f t="shared" si="16"/>
        <v>1.0297595899944751</v>
      </c>
      <c r="BK54">
        <f t="shared" si="17"/>
        <v>132954.88500892438</v>
      </c>
      <c r="BL54">
        <f t="shared" si="18"/>
        <v>192.96790277057238</v>
      </c>
      <c r="BM54">
        <v>1.6325000000000001</v>
      </c>
      <c r="BN54" t="s">
        <v>254</v>
      </c>
    </row>
    <row r="55" spans="1:66" ht="12.5" x14ac:dyDescent="0.25">
      <c r="A55" s="3" t="s">
        <v>52</v>
      </c>
      <c r="B55" s="3" t="s">
        <v>81</v>
      </c>
      <c r="C55" s="3" t="s">
        <v>81</v>
      </c>
      <c r="D55" s="4">
        <v>47</v>
      </c>
      <c r="E55" s="4">
        <v>38</v>
      </c>
      <c r="F55" s="4">
        <f t="shared" si="0"/>
        <v>85</v>
      </c>
      <c r="G55" s="4">
        <v>16364</v>
      </c>
      <c r="H55" s="4">
        <v>10586</v>
      </c>
      <c r="I55" s="4">
        <f t="shared" si="1"/>
        <v>26950</v>
      </c>
      <c r="J55" s="4">
        <v>20845</v>
      </c>
      <c r="K55" s="4">
        <v>11151</v>
      </c>
      <c r="L55" s="4">
        <f t="shared" si="2"/>
        <v>31996</v>
      </c>
      <c r="M55" s="4">
        <v>9744</v>
      </c>
      <c r="N55" s="4">
        <v>8772</v>
      </c>
      <c r="O55" s="4">
        <f t="shared" si="3"/>
        <v>18516</v>
      </c>
      <c r="P55" s="4">
        <v>8507</v>
      </c>
      <c r="Q55" s="4">
        <v>6571</v>
      </c>
      <c r="R55" s="4">
        <f t="shared" si="4"/>
        <v>15078</v>
      </c>
      <c r="S55" s="4">
        <v>35</v>
      </c>
      <c r="T55" s="4">
        <v>28</v>
      </c>
      <c r="U55" s="4">
        <f t="shared" si="5"/>
        <v>63</v>
      </c>
      <c r="V55" s="4">
        <v>15572</v>
      </c>
      <c r="W55" s="4">
        <v>10305</v>
      </c>
      <c r="X55" s="4">
        <f t="shared" si="6"/>
        <v>25877</v>
      </c>
      <c r="Y55" s="4">
        <v>19698</v>
      </c>
      <c r="Z55" s="4">
        <v>10472</v>
      </c>
      <c r="AA55" s="4">
        <f t="shared" si="7"/>
        <v>30170</v>
      </c>
      <c r="AB55" s="4">
        <v>9362</v>
      </c>
      <c r="AC55" s="4">
        <v>8267</v>
      </c>
      <c r="AD55" s="4">
        <f t="shared" si="8"/>
        <v>17629</v>
      </c>
      <c r="AE55" s="4">
        <v>8164</v>
      </c>
      <c r="AF55" s="4">
        <v>6272</v>
      </c>
      <c r="AG55" s="4">
        <f t="shared" si="9"/>
        <v>14436</v>
      </c>
      <c r="AH55" s="4">
        <v>37</v>
      </c>
      <c r="AI55" s="4">
        <v>28</v>
      </c>
      <c r="AJ55" s="4">
        <f t="shared" si="10"/>
        <v>65</v>
      </c>
      <c r="AK55" s="4">
        <v>15108</v>
      </c>
      <c r="AL55" s="4">
        <v>10029</v>
      </c>
      <c r="AM55" s="4">
        <f t="shared" si="11"/>
        <v>25137</v>
      </c>
      <c r="AN55" s="4">
        <v>19071</v>
      </c>
      <c r="AO55" s="4">
        <v>10102</v>
      </c>
      <c r="AP55" s="4">
        <f t="shared" si="12"/>
        <v>29173</v>
      </c>
      <c r="AQ55" s="4">
        <v>9236</v>
      </c>
      <c r="AR55" s="4">
        <v>29189</v>
      </c>
      <c r="AS55" s="4">
        <f t="shared" si="13"/>
        <v>38425</v>
      </c>
      <c r="AT55" s="4">
        <v>7978</v>
      </c>
      <c r="AU55" s="4">
        <v>6161</v>
      </c>
      <c r="AV55" s="4">
        <f t="shared" si="14"/>
        <v>14139</v>
      </c>
      <c r="AW55" s="4">
        <v>914</v>
      </c>
      <c r="AX55" s="4">
        <v>1924</v>
      </c>
      <c r="AY55" s="4">
        <f t="shared" si="15"/>
        <v>2838</v>
      </c>
      <c r="AZ55" s="9">
        <v>55507</v>
      </c>
      <c r="BA55" s="9">
        <v>37118</v>
      </c>
      <c r="BB55" s="9">
        <v>92625</v>
      </c>
      <c r="BC55" s="11">
        <v>9791</v>
      </c>
      <c r="BD55" s="11">
        <v>8810</v>
      </c>
      <c r="BE55" s="11">
        <v>18601</v>
      </c>
      <c r="BF55" s="11">
        <v>2838</v>
      </c>
      <c r="BG55" s="11">
        <v>351033</v>
      </c>
      <c r="BH55" s="11">
        <v>471111</v>
      </c>
      <c r="BI55" s="11">
        <v>1420</v>
      </c>
      <c r="BJ55" s="11">
        <f t="shared" si="16"/>
        <v>1.0298584338074503</v>
      </c>
      <c r="BK55">
        <f t="shared" si="17"/>
        <v>444189.39431872498</v>
      </c>
      <c r="BL55">
        <f t="shared" si="18"/>
        <v>312.80943261882044</v>
      </c>
      <c r="BM55">
        <v>0.95</v>
      </c>
      <c r="BN55">
        <v>30.8</v>
      </c>
    </row>
    <row r="56" spans="1:66" ht="12.5" x14ac:dyDescent="0.25">
      <c r="A56" s="3" t="s">
        <v>52</v>
      </c>
      <c r="B56" s="3" t="s">
        <v>82</v>
      </c>
      <c r="C56" s="3" t="s">
        <v>82</v>
      </c>
      <c r="D56" s="4">
        <v>32</v>
      </c>
      <c r="E56" s="4">
        <v>33</v>
      </c>
      <c r="F56" s="4">
        <f t="shared" si="0"/>
        <v>65</v>
      </c>
      <c r="G56" s="4">
        <v>19801</v>
      </c>
      <c r="H56" s="4">
        <v>13289</v>
      </c>
      <c r="I56" s="4">
        <f t="shared" si="1"/>
        <v>33090</v>
      </c>
      <c r="J56" s="4">
        <v>23168</v>
      </c>
      <c r="K56" s="4">
        <v>10312</v>
      </c>
      <c r="L56" s="4">
        <f t="shared" si="2"/>
        <v>33480</v>
      </c>
      <c r="M56" s="4">
        <v>14017</v>
      </c>
      <c r="N56" s="4">
        <v>12356</v>
      </c>
      <c r="O56" s="4">
        <f t="shared" si="3"/>
        <v>26373</v>
      </c>
      <c r="P56" s="4">
        <v>10295</v>
      </c>
      <c r="Q56" s="4">
        <v>8698</v>
      </c>
      <c r="R56" s="4">
        <f t="shared" si="4"/>
        <v>18993</v>
      </c>
      <c r="S56" s="4">
        <v>32</v>
      </c>
      <c r="T56" s="4">
        <v>13</v>
      </c>
      <c r="U56" s="4">
        <f t="shared" si="5"/>
        <v>45</v>
      </c>
      <c r="V56" s="4">
        <v>19258</v>
      </c>
      <c r="W56" s="4">
        <v>12973</v>
      </c>
      <c r="X56" s="4">
        <f t="shared" si="6"/>
        <v>32231</v>
      </c>
      <c r="Y56" s="4">
        <v>21565</v>
      </c>
      <c r="Z56" s="4">
        <v>9842</v>
      </c>
      <c r="AA56" s="4">
        <f t="shared" si="7"/>
        <v>31407</v>
      </c>
      <c r="AB56" s="4">
        <v>13396</v>
      </c>
      <c r="AC56" s="4">
        <v>11888</v>
      </c>
      <c r="AD56" s="4">
        <f t="shared" si="8"/>
        <v>25284</v>
      </c>
      <c r="AE56" s="4">
        <v>10136</v>
      </c>
      <c r="AF56" s="4">
        <v>8387</v>
      </c>
      <c r="AG56" s="4">
        <f t="shared" si="9"/>
        <v>18523</v>
      </c>
      <c r="AH56" s="4">
        <v>31</v>
      </c>
      <c r="AI56" s="4">
        <v>12</v>
      </c>
      <c r="AJ56" s="4">
        <f t="shared" si="10"/>
        <v>43</v>
      </c>
      <c r="AK56" s="4">
        <v>19013</v>
      </c>
      <c r="AL56" s="4">
        <v>13041</v>
      </c>
      <c r="AM56" s="4">
        <f t="shared" si="11"/>
        <v>32054</v>
      </c>
      <c r="AN56" s="4">
        <v>21149</v>
      </c>
      <c r="AO56" s="4">
        <v>10049</v>
      </c>
      <c r="AP56" s="4">
        <f t="shared" si="12"/>
        <v>31198</v>
      </c>
      <c r="AQ56" s="4">
        <v>13336</v>
      </c>
      <c r="AR56" s="4">
        <v>37800</v>
      </c>
      <c r="AS56" s="4">
        <f t="shared" si="13"/>
        <v>51136</v>
      </c>
      <c r="AT56" s="4">
        <v>10123</v>
      </c>
      <c r="AU56" s="4">
        <v>8490</v>
      </c>
      <c r="AV56" s="4">
        <f t="shared" si="14"/>
        <v>18613</v>
      </c>
      <c r="AW56" s="4">
        <v>1067</v>
      </c>
      <c r="AX56" s="4">
        <v>3394</v>
      </c>
      <c r="AY56" s="4">
        <f t="shared" si="15"/>
        <v>4461</v>
      </c>
      <c r="AZ56" s="9">
        <v>67313</v>
      </c>
      <c r="BA56" s="9">
        <v>44688</v>
      </c>
      <c r="BB56" s="9">
        <v>112001</v>
      </c>
      <c r="BC56" s="11">
        <v>14049</v>
      </c>
      <c r="BD56" s="11">
        <v>12389</v>
      </c>
      <c r="BE56" s="11">
        <v>26438</v>
      </c>
      <c r="BF56" s="11">
        <v>4461</v>
      </c>
      <c r="BG56" s="11">
        <v>293108</v>
      </c>
      <c r="BH56" s="11">
        <v>428176</v>
      </c>
      <c r="BI56" s="11">
        <v>1701</v>
      </c>
      <c r="BJ56" s="11">
        <f t="shared" si="16"/>
        <v>1.0386266570440215</v>
      </c>
      <c r="BK56">
        <f t="shared" si="17"/>
        <v>396920.37315184373</v>
      </c>
      <c r="BL56">
        <f t="shared" si="18"/>
        <v>233.34531049491108</v>
      </c>
      <c r="BM56" s="15">
        <v>1.0027999999999999</v>
      </c>
      <c r="BN56">
        <v>31.308399999999999</v>
      </c>
    </row>
    <row r="57" spans="1:66" ht="12.5" x14ac:dyDescent="0.25">
      <c r="A57" s="3" t="s">
        <v>30</v>
      </c>
      <c r="B57" s="3" t="s">
        <v>83</v>
      </c>
      <c r="C57" s="3" t="s">
        <v>83</v>
      </c>
      <c r="D57" s="4">
        <v>13</v>
      </c>
      <c r="E57" s="4">
        <v>12</v>
      </c>
      <c r="F57" s="4">
        <f t="shared" si="0"/>
        <v>25</v>
      </c>
      <c r="G57" s="4">
        <v>15709</v>
      </c>
      <c r="H57" s="4">
        <v>8681</v>
      </c>
      <c r="I57" s="4">
        <f t="shared" si="1"/>
        <v>24390</v>
      </c>
      <c r="J57" s="4">
        <v>14927</v>
      </c>
      <c r="K57" s="4">
        <v>4731</v>
      </c>
      <c r="L57" s="4">
        <f t="shared" si="2"/>
        <v>19658</v>
      </c>
      <c r="M57" s="4">
        <v>9215</v>
      </c>
      <c r="N57" s="4">
        <v>8448</v>
      </c>
      <c r="O57" s="4">
        <f t="shared" si="3"/>
        <v>17663</v>
      </c>
      <c r="P57" s="4">
        <v>8402</v>
      </c>
      <c r="Q57" s="4">
        <v>6810</v>
      </c>
      <c r="R57" s="4">
        <f t="shared" si="4"/>
        <v>15212</v>
      </c>
      <c r="S57" s="4">
        <v>13</v>
      </c>
      <c r="T57" s="4">
        <v>12</v>
      </c>
      <c r="U57" s="4">
        <f t="shared" si="5"/>
        <v>25</v>
      </c>
      <c r="V57" s="4">
        <v>15709</v>
      </c>
      <c r="W57" s="4">
        <v>8681</v>
      </c>
      <c r="X57" s="4">
        <f t="shared" si="6"/>
        <v>24390</v>
      </c>
      <c r="Y57" s="4">
        <v>14927</v>
      </c>
      <c r="Z57" s="4">
        <v>4731</v>
      </c>
      <c r="AA57" s="4">
        <f t="shared" si="7"/>
        <v>19658</v>
      </c>
      <c r="AB57" s="4">
        <v>9215</v>
      </c>
      <c r="AC57" s="4">
        <v>8448</v>
      </c>
      <c r="AD57" s="4">
        <f t="shared" si="8"/>
        <v>17663</v>
      </c>
      <c r="AE57" s="4">
        <v>8402</v>
      </c>
      <c r="AF57" s="4">
        <v>6810</v>
      </c>
      <c r="AG57" s="4">
        <f t="shared" si="9"/>
        <v>15212</v>
      </c>
      <c r="AH57" s="4">
        <v>13</v>
      </c>
      <c r="AI57" s="4">
        <v>12</v>
      </c>
      <c r="AJ57" s="4">
        <f t="shared" si="10"/>
        <v>25</v>
      </c>
      <c r="AK57" s="4">
        <v>15706</v>
      </c>
      <c r="AL57" s="4">
        <v>8679</v>
      </c>
      <c r="AM57" s="4">
        <f t="shared" si="11"/>
        <v>24385</v>
      </c>
      <c r="AN57" s="4">
        <v>14908</v>
      </c>
      <c r="AO57" s="4">
        <v>4726</v>
      </c>
      <c r="AP57" s="4">
        <f t="shared" si="12"/>
        <v>19634</v>
      </c>
      <c r="AQ57" s="4">
        <v>9212</v>
      </c>
      <c r="AR57" s="4">
        <v>24305</v>
      </c>
      <c r="AS57" s="4">
        <f t="shared" si="13"/>
        <v>33517</v>
      </c>
      <c r="AT57" s="4">
        <v>8393</v>
      </c>
      <c r="AU57" s="4">
        <v>6804</v>
      </c>
      <c r="AV57" s="4">
        <f t="shared" si="14"/>
        <v>15197</v>
      </c>
      <c r="AW57" s="4">
        <v>445</v>
      </c>
      <c r="AX57" s="4">
        <v>769</v>
      </c>
      <c r="AY57" s="4">
        <f t="shared" si="15"/>
        <v>1214</v>
      </c>
      <c r="AZ57" s="9">
        <v>48266</v>
      </c>
      <c r="BA57" s="9">
        <v>28682</v>
      </c>
      <c r="BB57" s="9">
        <v>76948</v>
      </c>
      <c r="BC57" s="11">
        <v>9228</v>
      </c>
      <c r="BD57" s="11">
        <v>8460</v>
      </c>
      <c r="BE57" s="11">
        <v>17688</v>
      </c>
      <c r="BF57" s="11">
        <v>1214</v>
      </c>
      <c r="BG57" s="11">
        <v>109874</v>
      </c>
      <c r="BH57" s="11">
        <v>149736</v>
      </c>
      <c r="BI57" s="11">
        <v>658</v>
      </c>
      <c r="BJ57" s="11">
        <f t="shared" si="16"/>
        <v>1.0314380039138231</v>
      </c>
      <c r="BK57">
        <f t="shared" si="17"/>
        <v>140747.26647912906</v>
      </c>
      <c r="BL57">
        <f t="shared" si="18"/>
        <v>213.90162078894994</v>
      </c>
    </row>
    <row r="58" spans="1:66" ht="12.5" x14ac:dyDescent="0.25">
      <c r="A58" s="3" t="s">
        <v>48</v>
      </c>
      <c r="B58" s="3" t="s">
        <v>84</v>
      </c>
      <c r="C58" s="3" t="s">
        <v>84</v>
      </c>
      <c r="D58" s="4">
        <v>6</v>
      </c>
      <c r="E58" s="4">
        <v>5</v>
      </c>
      <c r="F58" s="4">
        <f t="shared" si="0"/>
        <v>11</v>
      </c>
      <c r="G58" s="4">
        <v>1117</v>
      </c>
      <c r="H58" s="4">
        <v>994</v>
      </c>
      <c r="I58" s="4">
        <f t="shared" si="1"/>
        <v>2111</v>
      </c>
      <c r="J58" s="4">
        <v>2815</v>
      </c>
      <c r="K58" s="4">
        <v>2798</v>
      </c>
      <c r="L58" s="4">
        <f t="shared" si="2"/>
        <v>5613</v>
      </c>
      <c r="M58" s="4">
        <v>943</v>
      </c>
      <c r="N58" s="4">
        <v>1033</v>
      </c>
      <c r="O58" s="4">
        <f t="shared" si="3"/>
        <v>1976</v>
      </c>
      <c r="P58" s="4">
        <v>718</v>
      </c>
      <c r="Q58" s="4">
        <v>691</v>
      </c>
      <c r="R58" s="4">
        <f t="shared" si="4"/>
        <v>1409</v>
      </c>
      <c r="S58" s="4">
        <v>6</v>
      </c>
      <c r="T58" s="4">
        <v>5</v>
      </c>
      <c r="U58" s="4">
        <f t="shared" si="5"/>
        <v>11</v>
      </c>
      <c r="V58" s="4">
        <v>1079</v>
      </c>
      <c r="W58" s="4">
        <v>958</v>
      </c>
      <c r="X58" s="4">
        <f t="shared" si="6"/>
        <v>2037</v>
      </c>
      <c r="Y58" s="4">
        <v>2696</v>
      </c>
      <c r="Z58" s="4">
        <v>2709</v>
      </c>
      <c r="AA58" s="4">
        <f t="shared" si="7"/>
        <v>5405</v>
      </c>
      <c r="AB58" s="4">
        <v>915</v>
      </c>
      <c r="AC58" s="4">
        <v>1009</v>
      </c>
      <c r="AD58" s="4">
        <f t="shared" si="8"/>
        <v>1924</v>
      </c>
      <c r="AE58" s="4">
        <v>691</v>
      </c>
      <c r="AF58" s="4">
        <v>657</v>
      </c>
      <c r="AG58" s="4">
        <f t="shared" si="9"/>
        <v>1348</v>
      </c>
      <c r="AH58" s="4">
        <v>6</v>
      </c>
      <c r="AI58" s="4">
        <v>6</v>
      </c>
      <c r="AJ58" s="4">
        <f t="shared" si="10"/>
        <v>12</v>
      </c>
      <c r="AK58" s="4">
        <v>1103</v>
      </c>
      <c r="AL58" s="4">
        <v>992</v>
      </c>
      <c r="AM58" s="4">
        <f t="shared" si="11"/>
        <v>2095</v>
      </c>
      <c r="AN58" s="4">
        <v>2726</v>
      </c>
      <c r="AO58" s="4">
        <v>2700</v>
      </c>
      <c r="AP58" s="4">
        <f t="shared" si="12"/>
        <v>5426</v>
      </c>
      <c r="AQ58" s="4">
        <v>924</v>
      </c>
      <c r="AR58" s="4">
        <v>4953</v>
      </c>
      <c r="AS58" s="4">
        <f t="shared" si="13"/>
        <v>5877</v>
      </c>
      <c r="AT58" s="4">
        <v>712</v>
      </c>
      <c r="AU58" s="4">
        <v>695</v>
      </c>
      <c r="AV58" s="4">
        <f t="shared" si="14"/>
        <v>1407</v>
      </c>
      <c r="AW58" s="4">
        <v>38</v>
      </c>
      <c r="AX58" s="4">
        <v>300</v>
      </c>
      <c r="AY58" s="4">
        <f t="shared" si="15"/>
        <v>338</v>
      </c>
      <c r="AZ58" s="9">
        <v>5599</v>
      </c>
      <c r="BA58" s="9">
        <v>5521</v>
      </c>
      <c r="BB58" s="9">
        <v>11120</v>
      </c>
      <c r="BC58" s="11">
        <v>949</v>
      </c>
      <c r="BD58" s="11">
        <v>1038</v>
      </c>
      <c r="BE58" s="11">
        <v>1987</v>
      </c>
      <c r="BF58" s="11">
        <v>338</v>
      </c>
      <c r="BG58" s="11">
        <v>54293</v>
      </c>
      <c r="BH58" s="11">
        <v>74411</v>
      </c>
      <c r="BI58" s="11">
        <v>452</v>
      </c>
      <c r="BJ58" s="11">
        <f t="shared" si="16"/>
        <v>1.0320228904878617</v>
      </c>
      <c r="BK58">
        <f t="shared" si="17"/>
        <v>69864.809744100421</v>
      </c>
      <c r="BL58">
        <f t="shared" si="18"/>
        <v>154.56816315066465</v>
      </c>
      <c r="BM58">
        <v>0.6351</v>
      </c>
      <c r="BN58">
        <v>32.537300000000002</v>
      </c>
    </row>
    <row r="59" spans="1:66" ht="12.5" x14ac:dyDescent="0.25">
      <c r="A59" s="3" t="s">
        <v>41</v>
      </c>
      <c r="B59" s="3" t="s">
        <v>85</v>
      </c>
      <c r="C59" s="3" t="s">
        <v>85</v>
      </c>
      <c r="D59" s="4">
        <v>117</v>
      </c>
      <c r="E59" s="4">
        <v>80</v>
      </c>
      <c r="F59" s="4">
        <f t="shared" si="0"/>
        <v>197</v>
      </c>
      <c r="G59" s="4">
        <v>14846</v>
      </c>
      <c r="H59" s="4">
        <v>8641</v>
      </c>
      <c r="I59" s="4">
        <f t="shared" si="1"/>
        <v>23487</v>
      </c>
      <c r="J59" s="4">
        <v>32188</v>
      </c>
      <c r="K59" s="4">
        <v>15516</v>
      </c>
      <c r="L59" s="4">
        <f t="shared" si="2"/>
        <v>47704</v>
      </c>
      <c r="M59" s="4">
        <v>21651</v>
      </c>
      <c r="N59" s="4">
        <v>18902</v>
      </c>
      <c r="O59" s="4">
        <f t="shared" si="3"/>
        <v>40553</v>
      </c>
      <c r="P59" s="4">
        <v>10425</v>
      </c>
      <c r="Q59" s="4">
        <v>7717</v>
      </c>
      <c r="R59" s="4">
        <f t="shared" si="4"/>
        <v>18142</v>
      </c>
      <c r="S59" s="4">
        <v>113</v>
      </c>
      <c r="T59" s="4">
        <v>77</v>
      </c>
      <c r="U59" s="4">
        <f t="shared" si="5"/>
        <v>190</v>
      </c>
      <c r="V59" s="4">
        <v>14834</v>
      </c>
      <c r="W59" s="4">
        <v>8631</v>
      </c>
      <c r="X59" s="4">
        <f t="shared" si="6"/>
        <v>23465</v>
      </c>
      <c r="Y59" s="4">
        <v>32169</v>
      </c>
      <c r="Z59" s="4">
        <v>15490</v>
      </c>
      <c r="AA59" s="4">
        <f t="shared" si="7"/>
        <v>47659</v>
      </c>
      <c r="AB59" s="4">
        <v>21642</v>
      </c>
      <c r="AC59" s="4">
        <v>18851</v>
      </c>
      <c r="AD59" s="4">
        <f t="shared" si="8"/>
        <v>40493</v>
      </c>
      <c r="AE59" s="4">
        <v>10417</v>
      </c>
      <c r="AF59" s="4">
        <v>7703</v>
      </c>
      <c r="AG59" s="4">
        <f t="shared" si="9"/>
        <v>18120</v>
      </c>
      <c r="AH59" s="4">
        <v>113</v>
      </c>
      <c r="AI59" s="4">
        <v>77</v>
      </c>
      <c r="AJ59" s="4">
        <f t="shared" si="10"/>
        <v>190</v>
      </c>
      <c r="AK59" s="4">
        <v>14681</v>
      </c>
      <c r="AL59" s="4">
        <v>8553</v>
      </c>
      <c r="AM59" s="4">
        <f t="shared" si="11"/>
        <v>23234</v>
      </c>
      <c r="AN59" s="4">
        <v>31917</v>
      </c>
      <c r="AO59" s="4">
        <v>15309</v>
      </c>
      <c r="AP59" s="4">
        <f t="shared" si="12"/>
        <v>47226</v>
      </c>
      <c r="AQ59" s="4">
        <v>21560</v>
      </c>
      <c r="AR59" s="4">
        <v>61437</v>
      </c>
      <c r="AS59" s="4">
        <f t="shared" si="13"/>
        <v>82997</v>
      </c>
      <c r="AT59" s="4">
        <v>10358</v>
      </c>
      <c r="AU59" s="4">
        <v>7664</v>
      </c>
      <c r="AV59" s="4">
        <f t="shared" si="14"/>
        <v>18022</v>
      </c>
      <c r="AW59" s="4">
        <v>2841</v>
      </c>
      <c r="AX59" s="4">
        <v>5567</v>
      </c>
      <c r="AY59" s="4">
        <f t="shared" si="15"/>
        <v>8408</v>
      </c>
      <c r="AZ59" s="9">
        <v>79227</v>
      </c>
      <c r="BA59" s="9">
        <v>50856</v>
      </c>
      <c r="BB59" s="9">
        <v>130083</v>
      </c>
      <c r="BC59" s="11">
        <v>21768</v>
      </c>
      <c r="BD59" s="11">
        <v>18982</v>
      </c>
      <c r="BE59" s="11">
        <v>40750</v>
      </c>
      <c r="BF59" s="11">
        <v>8408</v>
      </c>
      <c r="BG59" s="11">
        <v>286397</v>
      </c>
      <c r="BH59" s="11">
        <v>236199</v>
      </c>
      <c r="BI59" s="11">
        <v>779</v>
      </c>
      <c r="BJ59" s="11">
        <f t="shared" si="16"/>
        <v>0.98091405875204718</v>
      </c>
      <c r="BK59">
        <f t="shared" si="17"/>
        <v>245480.01241063431</v>
      </c>
      <c r="BL59">
        <f t="shared" si="18"/>
        <v>315.1219671510068</v>
      </c>
      <c r="BM59">
        <v>0.89270000000000005</v>
      </c>
      <c r="BN59">
        <v>33.502800000000001</v>
      </c>
    </row>
    <row r="60" spans="1:66" ht="12.5" x14ac:dyDescent="0.25">
      <c r="A60" s="3" t="s">
        <v>48</v>
      </c>
      <c r="B60" s="3" t="s">
        <v>86</v>
      </c>
      <c r="C60" s="3" t="s">
        <v>86</v>
      </c>
      <c r="D60" s="4">
        <v>25</v>
      </c>
      <c r="E60" s="4">
        <v>19</v>
      </c>
      <c r="F60" s="4">
        <f t="shared" si="0"/>
        <v>44</v>
      </c>
      <c r="G60" s="4">
        <v>9778</v>
      </c>
      <c r="H60" s="4">
        <v>9093</v>
      </c>
      <c r="I60" s="4">
        <f t="shared" si="1"/>
        <v>18871</v>
      </c>
      <c r="J60" s="4">
        <v>8432</v>
      </c>
      <c r="K60" s="4">
        <v>5243</v>
      </c>
      <c r="L60" s="4">
        <f t="shared" si="2"/>
        <v>13675</v>
      </c>
      <c r="M60" s="4">
        <v>4426</v>
      </c>
      <c r="N60" s="4">
        <v>4637</v>
      </c>
      <c r="O60" s="4">
        <f t="shared" si="3"/>
        <v>9063</v>
      </c>
      <c r="P60" s="4">
        <v>5287</v>
      </c>
      <c r="Q60" s="4">
        <v>5561</v>
      </c>
      <c r="R60" s="4">
        <f t="shared" si="4"/>
        <v>10848</v>
      </c>
      <c r="S60" s="4">
        <v>25</v>
      </c>
      <c r="T60" s="4">
        <v>17</v>
      </c>
      <c r="U60" s="4">
        <f t="shared" si="5"/>
        <v>42</v>
      </c>
      <c r="V60" s="4">
        <v>9604</v>
      </c>
      <c r="W60" s="4">
        <v>11320</v>
      </c>
      <c r="X60" s="4">
        <f t="shared" si="6"/>
        <v>20924</v>
      </c>
      <c r="Y60" s="4">
        <v>7999</v>
      </c>
      <c r="Z60" s="4">
        <v>4994</v>
      </c>
      <c r="AA60" s="4">
        <f t="shared" si="7"/>
        <v>12993</v>
      </c>
      <c r="AB60" s="4">
        <v>4227</v>
      </c>
      <c r="AC60" s="4">
        <v>4400</v>
      </c>
      <c r="AD60" s="4">
        <f t="shared" si="8"/>
        <v>8627</v>
      </c>
      <c r="AE60" s="4">
        <v>5087</v>
      </c>
      <c r="AF60" s="4">
        <v>5391</v>
      </c>
      <c r="AG60" s="4">
        <f t="shared" si="9"/>
        <v>10478</v>
      </c>
      <c r="AH60" s="4">
        <v>25</v>
      </c>
      <c r="AI60" s="4">
        <v>17</v>
      </c>
      <c r="AJ60" s="4">
        <f t="shared" si="10"/>
        <v>42</v>
      </c>
      <c r="AK60" s="4">
        <v>9835</v>
      </c>
      <c r="AL60" s="4">
        <v>8777</v>
      </c>
      <c r="AM60" s="4">
        <f t="shared" si="11"/>
        <v>18612</v>
      </c>
      <c r="AN60" s="4">
        <v>7907</v>
      </c>
      <c r="AO60" s="4">
        <v>4906</v>
      </c>
      <c r="AP60" s="4">
        <f t="shared" si="12"/>
        <v>12813</v>
      </c>
      <c r="AQ60" s="4">
        <v>4208</v>
      </c>
      <c r="AR60" s="4">
        <v>14140</v>
      </c>
      <c r="AS60" s="4">
        <f t="shared" si="13"/>
        <v>18348</v>
      </c>
      <c r="AT60" s="4">
        <v>5094</v>
      </c>
      <c r="AU60" s="4">
        <v>5365</v>
      </c>
      <c r="AV60" s="4">
        <f t="shared" si="14"/>
        <v>10459</v>
      </c>
      <c r="AW60" s="4">
        <v>246</v>
      </c>
      <c r="AX60" s="4">
        <v>827</v>
      </c>
      <c r="AY60" s="4">
        <f t="shared" si="15"/>
        <v>1073</v>
      </c>
      <c r="AZ60" s="9">
        <v>27948</v>
      </c>
      <c r="BA60" s="9">
        <v>24553</v>
      </c>
      <c r="BB60" s="9">
        <v>52501</v>
      </c>
      <c r="BC60" s="11">
        <v>4451</v>
      </c>
      <c r="BD60" s="11">
        <v>4656</v>
      </c>
      <c r="BE60" s="11">
        <v>9107</v>
      </c>
      <c r="BF60" s="11">
        <v>1073</v>
      </c>
      <c r="BG60" s="11">
        <v>174368</v>
      </c>
      <c r="BH60" s="11">
        <v>221569</v>
      </c>
      <c r="BI60" s="11">
        <v>790</v>
      </c>
      <c r="BJ60" s="11">
        <f t="shared" si="16"/>
        <v>1.0242458692635426</v>
      </c>
      <c r="BK60">
        <f t="shared" si="17"/>
        <v>211203.22981347956</v>
      </c>
      <c r="BL60">
        <f t="shared" si="18"/>
        <v>267.34586052339182</v>
      </c>
      <c r="BM60">
        <v>9.5299999999999996E-2</v>
      </c>
      <c r="BN60">
        <v>31.7651</v>
      </c>
    </row>
    <row r="61" spans="1:66" ht="12.5" x14ac:dyDescent="0.25">
      <c r="A61" s="3" t="s">
        <v>87</v>
      </c>
      <c r="B61" s="3"/>
      <c r="C61" s="3" t="s">
        <v>87</v>
      </c>
      <c r="D61" s="4">
        <v>1334</v>
      </c>
      <c r="E61" s="4">
        <v>1237</v>
      </c>
      <c r="F61" s="4">
        <f t="shared" si="0"/>
        <v>2571</v>
      </c>
      <c r="G61" s="4">
        <v>30431</v>
      </c>
      <c r="H61" s="4">
        <v>25925</v>
      </c>
      <c r="I61" s="4">
        <f t="shared" si="1"/>
        <v>56356</v>
      </c>
      <c r="J61" s="4">
        <v>74702</v>
      </c>
      <c r="K61" s="4">
        <v>64028</v>
      </c>
      <c r="L61" s="4">
        <f t="shared" si="2"/>
        <v>138730</v>
      </c>
      <c r="M61" s="4">
        <v>27154</v>
      </c>
      <c r="N61" s="4">
        <v>26304</v>
      </c>
      <c r="O61" s="4">
        <f t="shared" si="3"/>
        <v>53458</v>
      </c>
      <c r="P61" s="4">
        <v>23737</v>
      </c>
      <c r="Q61" s="4">
        <v>22700</v>
      </c>
      <c r="R61" s="4">
        <f t="shared" si="4"/>
        <v>46437</v>
      </c>
      <c r="S61" s="4">
        <v>492</v>
      </c>
      <c r="T61" s="4">
        <v>413</v>
      </c>
      <c r="U61" s="4">
        <f t="shared" si="5"/>
        <v>905</v>
      </c>
      <c r="V61" s="4">
        <v>20922</v>
      </c>
      <c r="W61" s="4">
        <v>17823</v>
      </c>
      <c r="X61" s="4">
        <f t="shared" si="6"/>
        <v>38745</v>
      </c>
      <c r="Y61" s="4">
        <v>45190</v>
      </c>
      <c r="Z61" s="4">
        <v>41783</v>
      </c>
      <c r="AA61" s="4">
        <f t="shared" si="7"/>
        <v>86973</v>
      </c>
      <c r="AB61" s="4">
        <v>16937</v>
      </c>
      <c r="AC61" s="4">
        <v>16085</v>
      </c>
      <c r="AD61" s="4">
        <f t="shared" si="8"/>
        <v>33022</v>
      </c>
      <c r="AE61" s="4">
        <v>15108</v>
      </c>
      <c r="AF61" s="4">
        <v>14440</v>
      </c>
      <c r="AG61" s="4">
        <f t="shared" si="9"/>
        <v>29548</v>
      </c>
      <c r="AH61" s="4">
        <v>479</v>
      </c>
      <c r="AI61" s="4">
        <v>397</v>
      </c>
      <c r="AJ61" s="4">
        <f t="shared" si="10"/>
        <v>876</v>
      </c>
      <c r="AK61" s="4">
        <v>19823</v>
      </c>
      <c r="AL61" s="4">
        <v>17306</v>
      </c>
      <c r="AM61" s="4">
        <f t="shared" si="11"/>
        <v>37129</v>
      </c>
      <c r="AN61" s="4">
        <v>44825</v>
      </c>
      <c r="AO61" s="4">
        <v>41659</v>
      </c>
      <c r="AP61" s="4">
        <f t="shared" si="12"/>
        <v>86484</v>
      </c>
      <c r="AQ61" s="4">
        <v>16813</v>
      </c>
      <c r="AR61" s="4">
        <v>80338</v>
      </c>
      <c r="AS61" s="4">
        <f t="shared" si="13"/>
        <v>97151</v>
      </c>
      <c r="AT61" s="4">
        <v>14830</v>
      </c>
      <c r="AU61" s="4">
        <v>14033</v>
      </c>
      <c r="AV61" s="4">
        <f t="shared" si="14"/>
        <v>28863</v>
      </c>
      <c r="AW61" s="4">
        <v>1085</v>
      </c>
      <c r="AX61" s="4">
        <v>3879</v>
      </c>
      <c r="AY61" s="4">
        <f t="shared" si="15"/>
        <v>4964</v>
      </c>
      <c r="AZ61" s="9">
        <v>157358</v>
      </c>
      <c r="BA61" s="9">
        <v>140194</v>
      </c>
      <c r="BB61" s="9">
        <v>297552</v>
      </c>
      <c r="BC61" s="11">
        <v>28488</v>
      </c>
      <c r="BD61" s="11">
        <v>27541</v>
      </c>
      <c r="BE61" s="11">
        <v>56029</v>
      </c>
      <c r="BF61" s="11">
        <v>4964</v>
      </c>
      <c r="BG61" s="11">
        <v>1507080</v>
      </c>
      <c r="BH61" s="11">
        <v>1797722</v>
      </c>
      <c r="BI61" s="11">
        <v>195</v>
      </c>
      <c r="BJ61" s="11">
        <f t="shared" si="16"/>
        <v>1.017791038543832</v>
      </c>
      <c r="BK61">
        <f t="shared" si="17"/>
        <v>1735422.7558833025</v>
      </c>
      <c r="BL61">
        <f t="shared" si="18"/>
        <v>8899.6038763246288</v>
      </c>
      <c r="BM61">
        <v>0.31519999999999998</v>
      </c>
      <c r="BN61">
        <v>32.581600000000002</v>
      </c>
    </row>
    <row r="62" spans="1:66" ht="12.5" x14ac:dyDescent="0.25">
      <c r="A62" s="3" t="s">
        <v>87</v>
      </c>
      <c r="B62" s="3" t="s">
        <v>88</v>
      </c>
      <c r="C62" s="3" t="s">
        <v>88</v>
      </c>
      <c r="D62" s="4">
        <v>1334</v>
      </c>
      <c r="E62" s="4">
        <v>1237</v>
      </c>
      <c r="F62" s="4">
        <f t="shared" si="0"/>
        <v>2571</v>
      </c>
      <c r="G62" s="4">
        <v>30431</v>
      </c>
      <c r="H62" s="4">
        <v>25925</v>
      </c>
      <c r="I62" s="4">
        <f t="shared" si="1"/>
        <v>56356</v>
      </c>
      <c r="J62" s="4">
        <v>74702</v>
      </c>
      <c r="K62" s="4">
        <v>64028</v>
      </c>
      <c r="L62" s="4">
        <f t="shared" si="2"/>
        <v>138730</v>
      </c>
      <c r="M62" s="4">
        <v>27154</v>
      </c>
      <c r="N62" s="4">
        <v>26304</v>
      </c>
      <c r="O62" s="4">
        <f t="shared" si="3"/>
        <v>53458</v>
      </c>
      <c r="P62" s="4">
        <v>23737</v>
      </c>
      <c r="Q62" s="4">
        <v>22700</v>
      </c>
      <c r="R62" s="4">
        <f t="shared" si="4"/>
        <v>46437</v>
      </c>
      <c r="S62" s="4">
        <v>492</v>
      </c>
      <c r="T62" s="4">
        <v>413</v>
      </c>
      <c r="U62" s="4">
        <f t="shared" si="5"/>
        <v>905</v>
      </c>
      <c r="V62" s="4">
        <v>20922</v>
      </c>
      <c r="W62" s="4">
        <v>17823</v>
      </c>
      <c r="X62" s="4">
        <f t="shared" si="6"/>
        <v>38745</v>
      </c>
      <c r="Y62" s="4">
        <v>45190</v>
      </c>
      <c r="Z62" s="4">
        <v>41783</v>
      </c>
      <c r="AA62" s="4">
        <f t="shared" si="7"/>
        <v>86973</v>
      </c>
      <c r="AB62" s="4">
        <v>16937</v>
      </c>
      <c r="AC62" s="4">
        <v>16085</v>
      </c>
      <c r="AD62" s="4">
        <f t="shared" si="8"/>
        <v>33022</v>
      </c>
      <c r="AE62" s="4">
        <v>15108</v>
      </c>
      <c r="AF62" s="4">
        <v>14440</v>
      </c>
      <c r="AG62" s="4">
        <f t="shared" si="9"/>
        <v>29548</v>
      </c>
      <c r="AH62" s="4">
        <v>479</v>
      </c>
      <c r="AI62" s="4">
        <v>397</v>
      </c>
      <c r="AJ62" s="4">
        <f t="shared" si="10"/>
        <v>876</v>
      </c>
      <c r="AK62" s="4">
        <v>19823</v>
      </c>
      <c r="AL62" s="4">
        <v>17306</v>
      </c>
      <c r="AM62" s="4">
        <f t="shared" si="11"/>
        <v>37129</v>
      </c>
      <c r="AN62" s="4">
        <v>44825</v>
      </c>
      <c r="AO62" s="4">
        <v>41659</v>
      </c>
      <c r="AP62" s="4">
        <f t="shared" si="12"/>
        <v>86484</v>
      </c>
      <c r="AQ62" s="4">
        <v>16813</v>
      </c>
      <c r="AR62" s="4">
        <v>80338</v>
      </c>
      <c r="AS62" s="4">
        <f t="shared" si="13"/>
        <v>97151</v>
      </c>
      <c r="AT62" s="4">
        <v>14830</v>
      </c>
      <c r="AU62" s="4">
        <v>14033</v>
      </c>
      <c r="AV62" s="4">
        <f t="shared" si="14"/>
        <v>28863</v>
      </c>
      <c r="AW62" s="4">
        <v>1085</v>
      </c>
      <c r="AX62" s="4">
        <v>3879</v>
      </c>
      <c r="AY62" s="4">
        <f t="shared" si="15"/>
        <v>4964</v>
      </c>
      <c r="AZ62" s="9">
        <v>157358</v>
      </c>
      <c r="BA62" s="9">
        <v>140194</v>
      </c>
      <c r="BB62" s="9">
        <v>297552</v>
      </c>
      <c r="BC62" s="11">
        <v>28488</v>
      </c>
      <c r="BD62" s="11">
        <v>27541</v>
      </c>
      <c r="BE62" s="11">
        <v>56029</v>
      </c>
      <c r="BF62" s="11">
        <v>4964</v>
      </c>
      <c r="BG62" s="11">
        <v>1507080</v>
      </c>
      <c r="BH62" s="11">
        <v>1797722</v>
      </c>
      <c r="BI62" s="11">
        <v>195</v>
      </c>
      <c r="BJ62" s="11">
        <f t="shared" si="16"/>
        <v>1.017791038543832</v>
      </c>
      <c r="BK62">
        <f t="shared" si="17"/>
        <v>1735422.7558833025</v>
      </c>
      <c r="BL62">
        <f t="shared" si="18"/>
        <v>8899.6038763246288</v>
      </c>
      <c r="BM62">
        <v>0.31519999999999998</v>
      </c>
      <c r="BN62">
        <v>32.581600000000002</v>
      </c>
    </row>
    <row r="63" spans="1:66" ht="12.5" x14ac:dyDescent="0.25">
      <c r="A63" s="3" t="s">
        <v>41</v>
      </c>
      <c r="B63" s="3" t="s">
        <v>89</v>
      </c>
      <c r="C63" s="3" t="s">
        <v>89</v>
      </c>
      <c r="D63" s="4">
        <v>240</v>
      </c>
      <c r="E63" s="4">
        <v>119</v>
      </c>
      <c r="F63" s="4">
        <f t="shared" si="0"/>
        <v>359</v>
      </c>
      <c r="G63" s="4">
        <v>43916</v>
      </c>
      <c r="H63" s="4">
        <v>25789</v>
      </c>
      <c r="I63" s="4">
        <f t="shared" si="1"/>
        <v>69705</v>
      </c>
      <c r="J63" s="4">
        <v>70570</v>
      </c>
      <c r="K63" s="4">
        <v>31099</v>
      </c>
      <c r="L63" s="4">
        <f t="shared" si="2"/>
        <v>101669</v>
      </c>
      <c r="M63" s="4">
        <v>52063</v>
      </c>
      <c r="N63" s="4">
        <v>43886</v>
      </c>
      <c r="O63" s="4">
        <f t="shared" si="3"/>
        <v>95949</v>
      </c>
      <c r="P63" s="4">
        <v>29392</v>
      </c>
      <c r="Q63" s="4">
        <v>22370</v>
      </c>
      <c r="R63" s="4">
        <f t="shared" si="4"/>
        <v>51762</v>
      </c>
      <c r="S63" s="4">
        <v>213</v>
      </c>
      <c r="T63" s="4">
        <v>116</v>
      </c>
      <c r="U63" s="4">
        <f t="shared" si="5"/>
        <v>329</v>
      </c>
      <c r="V63" s="4">
        <v>43598</v>
      </c>
      <c r="W63" s="4">
        <v>25489</v>
      </c>
      <c r="X63" s="4">
        <f t="shared" si="6"/>
        <v>69087</v>
      </c>
      <c r="Y63" s="4">
        <v>69445</v>
      </c>
      <c r="Z63" s="4">
        <v>30719</v>
      </c>
      <c r="AA63" s="4">
        <f t="shared" si="7"/>
        <v>100164</v>
      </c>
      <c r="AB63" s="4">
        <v>51666</v>
      </c>
      <c r="AC63" s="4">
        <v>43570</v>
      </c>
      <c r="AD63" s="4">
        <f t="shared" si="8"/>
        <v>95236</v>
      </c>
      <c r="AE63" s="4">
        <v>28992</v>
      </c>
      <c r="AF63" s="4">
        <v>22016</v>
      </c>
      <c r="AG63" s="4">
        <f t="shared" si="9"/>
        <v>51008</v>
      </c>
      <c r="AH63" s="4">
        <v>209</v>
      </c>
      <c r="AI63" s="4">
        <v>116</v>
      </c>
      <c r="AJ63" s="4">
        <f t="shared" si="10"/>
        <v>325</v>
      </c>
      <c r="AK63" s="4">
        <v>42457</v>
      </c>
      <c r="AL63" s="4">
        <v>24788</v>
      </c>
      <c r="AM63" s="4">
        <f t="shared" si="11"/>
        <v>67245</v>
      </c>
      <c r="AN63" s="4">
        <v>67738</v>
      </c>
      <c r="AO63" s="4">
        <v>29806</v>
      </c>
      <c r="AP63" s="4">
        <f t="shared" si="12"/>
        <v>97544</v>
      </c>
      <c r="AQ63" s="4">
        <v>50813</v>
      </c>
      <c r="AR63" s="4">
        <v>137903</v>
      </c>
      <c r="AS63" s="4">
        <f t="shared" si="13"/>
        <v>188716</v>
      </c>
      <c r="AT63" s="4">
        <v>28287</v>
      </c>
      <c r="AU63" s="4">
        <v>21714</v>
      </c>
      <c r="AV63" s="4">
        <f t="shared" si="14"/>
        <v>50001</v>
      </c>
      <c r="AW63" s="4">
        <v>4040</v>
      </c>
      <c r="AX63" s="4">
        <v>8197</v>
      </c>
      <c r="AY63" s="4">
        <f t="shared" si="15"/>
        <v>12237</v>
      </c>
      <c r="AZ63" s="9">
        <v>196181</v>
      </c>
      <c r="BA63" s="9">
        <v>123263</v>
      </c>
      <c r="BB63" s="9">
        <v>319444</v>
      </c>
      <c r="BC63" s="11">
        <v>52303</v>
      </c>
      <c r="BD63" s="11">
        <v>44005</v>
      </c>
      <c r="BE63" s="11">
        <v>96308</v>
      </c>
      <c r="BF63" s="11">
        <v>12237</v>
      </c>
      <c r="BG63" s="11">
        <v>486319</v>
      </c>
      <c r="BH63" s="11">
        <v>540252</v>
      </c>
      <c r="BI63" s="11">
        <v>1515</v>
      </c>
      <c r="BJ63" s="11">
        <f t="shared" si="16"/>
        <v>1.0105725900128555</v>
      </c>
      <c r="BK63">
        <f t="shared" si="17"/>
        <v>529006.92120275286</v>
      </c>
      <c r="BL63">
        <f t="shared" si="18"/>
        <v>349.17948594241113</v>
      </c>
      <c r="BM63">
        <v>0.91869999999999996</v>
      </c>
      <c r="BN63">
        <v>33.123899999999999</v>
      </c>
    </row>
    <row r="64" spans="1:66" ht="12.5" x14ac:dyDescent="0.25">
      <c r="A64" s="3" t="s">
        <v>54</v>
      </c>
      <c r="B64" s="3" t="s">
        <v>90</v>
      </c>
      <c r="C64" s="3" t="s">
        <v>90</v>
      </c>
      <c r="D64" s="4">
        <v>22</v>
      </c>
      <c r="E64" s="4">
        <v>15</v>
      </c>
      <c r="F64" s="4">
        <f t="shared" si="0"/>
        <v>37</v>
      </c>
      <c r="G64" s="4">
        <v>32531</v>
      </c>
      <c r="H64" s="4">
        <v>20056</v>
      </c>
      <c r="I64" s="4">
        <f t="shared" si="1"/>
        <v>52587</v>
      </c>
      <c r="J64" s="4">
        <v>40734</v>
      </c>
      <c r="K64" s="4">
        <v>19931</v>
      </c>
      <c r="L64" s="4">
        <f t="shared" si="2"/>
        <v>60665</v>
      </c>
      <c r="M64" s="4">
        <v>19722</v>
      </c>
      <c r="N64" s="4">
        <v>18270</v>
      </c>
      <c r="O64" s="4">
        <f t="shared" si="3"/>
        <v>37992</v>
      </c>
      <c r="P64" s="4">
        <v>15678</v>
      </c>
      <c r="Q64" s="4">
        <v>12312</v>
      </c>
      <c r="R64" s="4">
        <f t="shared" si="4"/>
        <v>27990</v>
      </c>
      <c r="S64" s="4">
        <v>22</v>
      </c>
      <c r="T64" s="4">
        <v>15</v>
      </c>
      <c r="U64" s="4">
        <f t="shared" si="5"/>
        <v>37</v>
      </c>
      <c r="V64" s="4">
        <v>29978</v>
      </c>
      <c r="W64" s="4">
        <v>19548</v>
      </c>
      <c r="X64" s="4">
        <f t="shared" si="6"/>
        <v>49526</v>
      </c>
      <c r="Y64" s="4">
        <v>38413</v>
      </c>
      <c r="Z64" s="4">
        <v>19508</v>
      </c>
      <c r="AA64" s="4">
        <f t="shared" si="7"/>
        <v>57921</v>
      </c>
      <c r="AB64" s="4">
        <v>19131</v>
      </c>
      <c r="AC64" s="4">
        <v>17312</v>
      </c>
      <c r="AD64" s="4">
        <f t="shared" si="8"/>
        <v>36443</v>
      </c>
      <c r="AE64" s="4">
        <v>15206</v>
      </c>
      <c r="AF64" s="4">
        <v>11887</v>
      </c>
      <c r="AG64" s="4">
        <f t="shared" si="9"/>
        <v>27093</v>
      </c>
      <c r="AH64" s="4">
        <v>22</v>
      </c>
      <c r="AI64" s="4">
        <v>15</v>
      </c>
      <c r="AJ64" s="4">
        <f t="shared" si="10"/>
        <v>37</v>
      </c>
      <c r="AK64" s="4">
        <v>29715</v>
      </c>
      <c r="AL64" s="4">
        <v>19442</v>
      </c>
      <c r="AM64" s="4">
        <f t="shared" si="11"/>
        <v>49157</v>
      </c>
      <c r="AN64" s="4">
        <v>38584</v>
      </c>
      <c r="AO64" s="4">
        <v>18874</v>
      </c>
      <c r="AP64" s="4">
        <f t="shared" si="12"/>
        <v>57458</v>
      </c>
      <c r="AQ64" s="4">
        <v>19870</v>
      </c>
      <c r="AR64" s="4">
        <v>61984</v>
      </c>
      <c r="AS64" s="4">
        <f t="shared" si="13"/>
        <v>81854</v>
      </c>
      <c r="AT64" s="4">
        <v>15094</v>
      </c>
      <c r="AU64" s="4">
        <v>11939</v>
      </c>
      <c r="AV64" s="4">
        <f t="shared" si="14"/>
        <v>27033</v>
      </c>
      <c r="AW64" s="4">
        <v>769</v>
      </c>
      <c r="AX64" s="4">
        <v>2416</v>
      </c>
      <c r="AY64" s="4">
        <f t="shared" si="15"/>
        <v>3185</v>
      </c>
      <c r="AZ64" s="9">
        <v>108687</v>
      </c>
      <c r="BA64" s="9">
        <v>70584</v>
      </c>
      <c r="BB64" s="9">
        <v>179271</v>
      </c>
      <c r="BC64" s="11">
        <v>19744</v>
      </c>
      <c r="BD64" s="11">
        <v>18285</v>
      </c>
      <c r="BE64" s="11">
        <v>38029</v>
      </c>
      <c r="BF64" s="11">
        <v>3185</v>
      </c>
      <c r="BG64" s="11">
        <v>270668</v>
      </c>
      <c r="BH64" s="11">
        <v>337167</v>
      </c>
      <c r="BI64" s="11">
        <v>1695</v>
      </c>
      <c r="BJ64" s="11">
        <f t="shared" si="16"/>
        <v>1.0222116230381724</v>
      </c>
      <c r="BK64">
        <f t="shared" si="17"/>
        <v>322673.5983198394</v>
      </c>
      <c r="BL64">
        <f t="shared" si="18"/>
        <v>190.36790461347456</v>
      </c>
      <c r="BM64">
        <v>0.2903</v>
      </c>
      <c r="BN64">
        <v>30.574000000000002</v>
      </c>
    </row>
    <row r="65" spans="1:66" ht="12.5" x14ac:dyDescent="0.25">
      <c r="A65" s="3" t="s">
        <v>77</v>
      </c>
      <c r="B65" s="3" t="s">
        <v>91</v>
      </c>
      <c r="C65" s="3" t="s">
        <v>91</v>
      </c>
      <c r="D65" s="4">
        <v>19</v>
      </c>
      <c r="E65" s="4">
        <v>20</v>
      </c>
      <c r="F65" s="4">
        <f t="shared" si="0"/>
        <v>39</v>
      </c>
      <c r="G65" s="4">
        <v>12599</v>
      </c>
      <c r="H65" s="4">
        <v>10652</v>
      </c>
      <c r="I65" s="4">
        <f t="shared" si="1"/>
        <v>23251</v>
      </c>
      <c r="J65" s="4">
        <v>16858</v>
      </c>
      <c r="K65" s="4">
        <v>11075</v>
      </c>
      <c r="L65" s="4">
        <f t="shared" si="2"/>
        <v>27933</v>
      </c>
      <c r="M65" s="4">
        <v>5986</v>
      </c>
      <c r="N65" s="4">
        <v>5104</v>
      </c>
      <c r="O65" s="4">
        <f t="shared" si="3"/>
        <v>11090</v>
      </c>
      <c r="P65" s="4">
        <v>5889</v>
      </c>
      <c r="Q65" s="4">
        <v>5111</v>
      </c>
      <c r="R65" s="4">
        <f t="shared" si="4"/>
        <v>11000</v>
      </c>
      <c r="S65" s="4">
        <v>19</v>
      </c>
      <c r="T65" s="4">
        <v>20</v>
      </c>
      <c r="U65" s="4">
        <f t="shared" si="5"/>
        <v>39</v>
      </c>
      <c r="V65" s="4">
        <v>12229</v>
      </c>
      <c r="W65" s="4">
        <v>10323</v>
      </c>
      <c r="X65" s="4">
        <f t="shared" si="6"/>
        <v>22552</v>
      </c>
      <c r="Y65" s="4">
        <v>15984</v>
      </c>
      <c r="Z65" s="4">
        <v>10616</v>
      </c>
      <c r="AA65" s="4">
        <f t="shared" si="7"/>
        <v>26600</v>
      </c>
      <c r="AB65" s="4">
        <v>5691</v>
      </c>
      <c r="AC65" s="4">
        <v>4855</v>
      </c>
      <c r="AD65" s="4">
        <f t="shared" si="8"/>
        <v>10546</v>
      </c>
      <c r="AE65" s="4">
        <v>5715</v>
      </c>
      <c r="AF65" s="4">
        <v>4964</v>
      </c>
      <c r="AG65" s="4">
        <f t="shared" si="9"/>
        <v>10679</v>
      </c>
      <c r="AH65" s="4">
        <v>8</v>
      </c>
      <c r="AI65" s="4">
        <v>9</v>
      </c>
      <c r="AJ65" s="4">
        <f t="shared" si="10"/>
        <v>17</v>
      </c>
      <c r="AK65" s="4">
        <v>11893</v>
      </c>
      <c r="AL65" s="4">
        <v>10089</v>
      </c>
      <c r="AM65" s="4">
        <f t="shared" si="11"/>
        <v>21982</v>
      </c>
      <c r="AN65" s="4">
        <v>15609</v>
      </c>
      <c r="AO65" s="4">
        <v>10422</v>
      </c>
      <c r="AP65" s="4">
        <f t="shared" si="12"/>
        <v>26031</v>
      </c>
      <c r="AQ65" s="4">
        <v>5534</v>
      </c>
      <c r="AR65" s="4">
        <v>22910</v>
      </c>
      <c r="AS65" s="4">
        <f t="shared" si="13"/>
        <v>28444</v>
      </c>
      <c r="AT65" s="4">
        <v>5585</v>
      </c>
      <c r="AU65" s="4">
        <v>4829</v>
      </c>
      <c r="AV65" s="4">
        <f t="shared" si="14"/>
        <v>10414</v>
      </c>
      <c r="AW65" s="4">
        <v>236</v>
      </c>
      <c r="AX65" s="4">
        <v>635</v>
      </c>
      <c r="AY65" s="4">
        <f t="shared" si="15"/>
        <v>871</v>
      </c>
      <c r="AZ65" s="9">
        <v>41351</v>
      </c>
      <c r="BA65" s="9">
        <v>31962</v>
      </c>
      <c r="BB65" s="9">
        <v>73313</v>
      </c>
      <c r="BC65" s="11">
        <v>6005</v>
      </c>
      <c r="BD65" s="11">
        <v>5124</v>
      </c>
      <c r="BE65" s="11">
        <v>11129</v>
      </c>
      <c r="BF65" s="11">
        <v>871</v>
      </c>
      <c r="BG65" s="11">
        <v>252144</v>
      </c>
      <c r="BH65" s="11">
        <v>310062</v>
      </c>
      <c r="BI65" s="11">
        <v>1275</v>
      </c>
      <c r="BJ65" s="11">
        <f t="shared" si="16"/>
        <v>1.0208924466618126</v>
      </c>
      <c r="BK65">
        <f t="shared" si="17"/>
        <v>297501.0911057851</v>
      </c>
      <c r="BL65">
        <f t="shared" si="18"/>
        <v>233.33418910257654</v>
      </c>
      <c r="BM65">
        <v>0.81950000000000001</v>
      </c>
      <c r="BN65" s="28" t="s">
        <v>255</v>
      </c>
    </row>
    <row r="66" spans="1:66" ht="12.5" x14ac:dyDescent="0.25">
      <c r="A66" s="3" t="s">
        <v>39</v>
      </c>
      <c r="B66" s="3" t="s">
        <v>92</v>
      </c>
      <c r="C66" s="3" t="s">
        <v>92</v>
      </c>
      <c r="D66" s="4">
        <v>8</v>
      </c>
      <c r="E66" s="4">
        <v>3</v>
      </c>
      <c r="F66" s="4">
        <f t="shared" si="0"/>
        <v>11</v>
      </c>
      <c r="G66" s="4">
        <v>1657</v>
      </c>
      <c r="H66" s="4">
        <v>1337</v>
      </c>
      <c r="I66" s="4">
        <f t="shared" si="1"/>
        <v>2994</v>
      </c>
      <c r="J66" s="4">
        <v>2551</v>
      </c>
      <c r="K66" s="4">
        <v>1648</v>
      </c>
      <c r="L66" s="4">
        <f t="shared" si="2"/>
        <v>4199</v>
      </c>
      <c r="M66" s="4">
        <v>644</v>
      </c>
      <c r="N66" s="4">
        <v>590</v>
      </c>
      <c r="O66" s="4">
        <f t="shared" si="3"/>
        <v>1234</v>
      </c>
      <c r="P66" s="4">
        <v>758</v>
      </c>
      <c r="Q66" s="4">
        <v>602</v>
      </c>
      <c r="R66" s="4">
        <f t="shared" si="4"/>
        <v>1360</v>
      </c>
      <c r="S66" s="4">
        <v>4</v>
      </c>
      <c r="T66" s="4">
        <v>1</v>
      </c>
      <c r="U66" s="4">
        <f t="shared" si="5"/>
        <v>5</v>
      </c>
      <c r="V66" s="4">
        <v>1616</v>
      </c>
      <c r="W66" s="4">
        <v>1312</v>
      </c>
      <c r="X66" s="4">
        <f t="shared" si="6"/>
        <v>2928</v>
      </c>
      <c r="Y66" s="4">
        <v>2431</v>
      </c>
      <c r="Z66" s="4">
        <v>1591</v>
      </c>
      <c r="AA66" s="4">
        <f t="shared" si="7"/>
        <v>4022</v>
      </c>
      <c r="AB66" s="4">
        <v>628</v>
      </c>
      <c r="AC66" s="4">
        <v>574</v>
      </c>
      <c r="AD66" s="4">
        <f t="shared" si="8"/>
        <v>1202</v>
      </c>
      <c r="AE66" s="4">
        <v>745</v>
      </c>
      <c r="AF66" s="4">
        <v>587</v>
      </c>
      <c r="AG66" s="4">
        <f t="shared" si="9"/>
        <v>1332</v>
      </c>
      <c r="AH66" s="4">
        <v>4</v>
      </c>
      <c r="AI66" s="4">
        <v>1</v>
      </c>
      <c r="AJ66" s="4">
        <f t="shared" si="10"/>
        <v>5</v>
      </c>
      <c r="AK66" s="4">
        <v>1606</v>
      </c>
      <c r="AL66" s="4">
        <v>1380</v>
      </c>
      <c r="AM66" s="4">
        <f t="shared" si="11"/>
        <v>2986</v>
      </c>
      <c r="AN66" s="4">
        <v>2405</v>
      </c>
      <c r="AO66" s="4">
        <v>1583</v>
      </c>
      <c r="AP66" s="4">
        <f t="shared" si="12"/>
        <v>3988</v>
      </c>
      <c r="AQ66" s="4">
        <v>627</v>
      </c>
      <c r="AR66" s="4">
        <v>3027</v>
      </c>
      <c r="AS66" s="4">
        <f t="shared" si="13"/>
        <v>3654</v>
      </c>
      <c r="AT66" s="4">
        <v>731</v>
      </c>
      <c r="AU66" s="4">
        <v>584</v>
      </c>
      <c r="AV66" s="4">
        <f t="shared" si="14"/>
        <v>1315</v>
      </c>
      <c r="AW66" s="4">
        <v>15</v>
      </c>
      <c r="AX66" s="4">
        <v>42</v>
      </c>
      <c r="AY66" s="4">
        <f t="shared" si="15"/>
        <v>57</v>
      </c>
      <c r="AZ66" s="9">
        <v>5618</v>
      </c>
      <c r="BA66" s="9">
        <v>4180</v>
      </c>
      <c r="BB66" s="9">
        <v>9798</v>
      </c>
      <c r="BC66" s="11">
        <v>652</v>
      </c>
      <c r="BD66" s="11">
        <v>593</v>
      </c>
      <c r="BE66" s="11">
        <v>1245</v>
      </c>
      <c r="BF66" s="11">
        <v>57</v>
      </c>
      <c r="BG66" s="11">
        <v>105186</v>
      </c>
      <c r="BH66" s="11">
        <v>133621</v>
      </c>
      <c r="BI66" s="11">
        <v>212</v>
      </c>
      <c r="BJ66" s="11">
        <f t="shared" si="16"/>
        <v>1.0242162871951057</v>
      </c>
      <c r="BK66">
        <f t="shared" si="17"/>
        <v>127377.1014857767</v>
      </c>
      <c r="BL66">
        <f t="shared" si="18"/>
        <v>600.83538436687127</v>
      </c>
      <c r="BM66">
        <v>1.3513999999999999</v>
      </c>
      <c r="BN66">
        <v>34.375399999999999</v>
      </c>
    </row>
    <row r="67" spans="1:66" ht="12.5" x14ac:dyDescent="0.25">
      <c r="A67" s="3" t="s">
        <v>30</v>
      </c>
      <c r="B67" s="3" t="s">
        <v>93</v>
      </c>
      <c r="C67" s="3" t="s">
        <v>93</v>
      </c>
      <c r="D67" s="4">
        <v>3</v>
      </c>
      <c r="E67" s="4">
        <v>9</v>
      </c>
      <c r="F67" s="4">
        <f t="shared" ref="F67:F130" si="19">D67+E67</f>
        <v>12</v>
      </c>
      <c r="G67" s="4">
        <v>13315</v>
      </c>
      <c r="H67" s="4">
        <v>6226</v>
      </c>
      <c r="I67" s="4">
        <f t="shared" ref="I67:I130" si="20">G67+H67</f>
        <v>19541</v>
      </c>
      <c r="J67" s="4">
        <v>15084</v>
      </c>
      <c r="K67" s="4">
        <v>4585</v>
      </c>
      <c r="L67" s="4">
        <f t="shared" ref="L67:L130" si="21" xml:space="preserve"> J67 + K67</f>
        <v>19669</v>
      </c>
      <c r="M67" s="4">
        <v>4026</v>
      </c>
      <c r="N67" s="4">
        <v>3682</v>
      </c>
      <c r="O67" s="4">
        <f t="shared" ref="O67:O130" si="22" xml:space="preserve"> M67 + N67</f>
        <v>7708</v>
      </c>
      <c r="P67" s="4">
        <v>5247</v>
      </c>
      <c r="Q67" s="4">
        <v>3672</v>
      </c>
      <c r="R67" s="4">
        <f t="shared" ref="R67:R130" si="23">P67+Q67</f>
        <v>8919</v>
      </c>
      <c r="S67" s="4">
        <v>3</v>
      </c>
      <c r="T67" s="4">
        <v>9</v>
      </c>
      <c r="U67" s="4">
        <f t="shared" ref="U67:U130" si="24" xml:space="preserve"> S67 + T67</f>
        <v>12</v>
      </c>
      <c r="V67" s="4">
        <v>13310</v>
      </c>
      <c r="W67" s="4">
        <v>6226</v>
      </c>
      <c r="X67" s="4">
        <f t="shared" ref="X67:X130" si="25" xml:space="preserve"> V67+W67</f>
        <v>19536</v>
      </c>
      <c r="Y67" s="4">
        <v>15084</v>
      </c>
      <c r="Z67" s="4">
        <v>4585</v>
      </c>
      <c r="AA67" s="4">
        <f t="shared" ref="AA67:AA130" si="26" xml:space="preserve"> Y67+Z67</f>
        <v>19669</v>
      </c>
      <c r="AB67" s="4">
        <v>4026</v>
      </c>
      <c r="AC67" s="4">
        <v>3679</v>
      </c>
      <c r="AD67" s="4">
        <f t="shared" ref="AD67:AD130" si="27" xml:space="preserve"> AB67 + AC67</f>
        <v>7705</v>
      </c>
      <c r="AE67" s="4">
        <v>5243</v>
      </c>
      <c r="AF67" s="4">
        <v>3672</v>
      </c>
      <c r="AG67" s="4">
        <f t="shared" ref="AG67:AG130" si="28" xml:space="preserve"> AE67 + AF67</f>
        <v>8915</v>
      </c>
      <c r="AH67" s="4">
        <v>3</v>
      </c>
      <c r="AI67" s="4">
        <v>9</v>
      </c>
      <c r="AJ67" s="4">
        <f t="shared" ref="AJ67:AJ130" si="29" xml:space="preserve"> AH67 + AI67</f>
        <v>12</v>
      </c>
      <c r="AK67" s="4">
        <v>13115</v>
      </c>
      <c r="AL67" s="4">
        <v>6165</v>
      </c>
      <c r="AM67" s="4">
        <f t="shared" ref="AM67:AM130" si="30" xml:space="preserve"> AK67 + AL67</f>
        <v>19280</v>
      </c>
      <c r="AN67" s="4">
        <v>14671</v>
      </c>
      <c r="AO67" s="4">
        <v>4515</v>
      </c>
      <c r="AP67" s="4">
        <f t="shared" ref="AP67:AP130" si="31" xml:space="preserve"> AN67 + AO67</f>
        <v>19186</v>
      </c>
      <c r="AQ67" s="4">
        <v>3972</v>
      </c>
      <c r="AR67" s="4">
        <v>13090</v>
      </c>
      <c r="AS67" s="4">
        <f t="shared" ref="AS67:AS130" si="32" xml:space="preserve"> AQ67 + AR67</f>
        <v>17062</v>
      </c>
      <c r="AT67" s="4">
        <v>5188</v>
      </c>
      <c r="AU67" s="4">
        <v>3630</v>
      </c>
      <c r="AV67" s="4">
        <f t="shared" ref="AV67:AV130" si="33" xml:space="preserve"> AT67 + AU67</f>
        <v>8818</v>
      </c>
      <c r="AW67" s="4">
        <v>537</v>
      </c>
      <c r="AX67" s="4">
        <v>1068</v>
      </c>
      <c r="AY67" s="4">
        <f t="shared" ref="AY67:AY130" si="34" xml:space="preserve"> AW67 + AX67</f>
        <v>1605</v>
      </c>
      <c r="AZ67" s="9">
        <v>37675</v>
      </c>
      <c r="BA67" s="9">
        <v>18174</v>
      </c>
      <c r="BB67" s="9">
        <v>55849</v>
      </c>
      <c r="BC67" s="11">
        <v>4029</v>
      </c>
      <c r="BD67" s="11">
        <v>3691</v>
      </c>
      <c r="BE67" s="11">
        <v>7720</v>
      </c>
      <c r="BF67" s="11">
        <v>1605</v>
      </c>
      <c r="BG67" s="11">
        <v>87580</v>
      </c>
      <c r="BH67" s="11">
        <v>143536</v>
      </c>
      <c r="BI67" s="11">
        <v>1203</v>
      </c>
      <c r="BJ67" s="11">
        <f t="shared" ref="BJ67:BJ130" si="35" xml:space="preserve"> (BH67/BG67)^(1/10)</f>
        <v>1.0506440124539338</v>
      </c>
      <c r="BK67">
        <f t="shared" ref="BK67:BK130" si="36">BG67*((BJ67)^8)</f>
        <v>130031.82551243162</v>
      </c>
      <c r="BL67">
        <f t="shared" ref="BL67:BL130" si="37">BK67/BI67</f>
        <v>108.08963051739951</v>
      </c>
      <c r="BM67">
        <v>2.2109999999999999</v>
      </c>
      <c r="BN67">
        <v>33.751800000000003</v>
      </c>
    </row>
    <row r="68" spans="1:66" ht="12.5" x14ac:dyDescent="0.25">
      <c r="A68" s="3" t="s">
        <v>20</v>
      </c>
      <c r="B68" s="3"/>
      <c r="C68" s="3" t="s">
        <v>20</v>
      </c>
      <c r="D68" s="4">
        <v>321</v>
      </c>
      <c r="E68" s="4">
        <v>334</v>
      </c>
      <c r="F68" s="4">
        <f t="shared" si="19"/>
        <v>655</v>
      </c>
      <c r="G68" s="4">
        <v>61670</v>
      </c>
      <c r="H68" s="4">
        <v>40391</v>
      </c>
      <c r="I68" s="4">
        <f t="shared" si="20"/>
        <v>102061</v>
      </c>
      <c r="J68" s="4">
        <v>100846</v>
      </c>
      <c r="K68" s="4">
        <v>51330</v>
      </c>
      <c r="L68" s="4">
        <f t="shared" si="21"/>
        <v>152176</v>
      </c>
      <c r="M68" s="4">
        <v>102965</v>
      </c>
      <c r="N68" s="4">
        <v>94338</v>
      </c>
      <c r="O68" s="4">
        <f t="shared" si="22"/>
        <v>197303</v>
      </c>
      <c r="P68" s="4">
        <v>40729</v>
      </c>
      <c r="Q68" s="4">
        <v>33445</v>
      </c>
      <c r="R68" s="4">
        <f t="shared" si="23"/>
        <v>74174</v>
      </c>
      <c r="S68" s="4">
        <v>246</v>
      </c>
      <c r="T68" s="4">
        <v>256</v>
      </c>
      <c r="U68" s="4">
        <f t="shared" si="24"/>
        <v>502</v>
      </c>
      <c r="V68" s="4">
        <v>60124</v>
      </c>
      <c r="W68" s="4">
        <v>39405</v>
      </c>
      <c r="X68" s="4">
        <f t="shared" si="25"/>
        <v>99529</v>
      </c>
      <c r="Y68" s="4">
        <v>95037</v>
      </c>
      <c r="Z68" s="4">
        <v>48195</v>
      </c>
      <c r="AA68" s="4">
        <f t="shared" si="26"/>
        <v>143232</v>
      </c>
      <c r="AB68" s="4">
        <v>100218</v>
      </c>
      <c r="AC68" s="4">
        <v>91664</v>
      </c>
      <c r="AD68" s="4">
        <f t="shared" si="27"/>
        <v>191882</v>
      </c>
      <c r="AE68" s="4">
        <v>39489</v>
      </c>
      <c r="AF68" s="4">
        <v>32522</v>
      </c>
      <c r="AG68" s="4">
        <f t="shared" si="28"/>
        <v>72011</v>
      </c>
      <c r="AH68" s="4">
        <v>257</v>
      </c>
      <c r="AI68" s="4">
        <v>260</v>
      </c>
      <c r="AJ68" s="4">
        <f t="shared" si="29"/>
        <v>517</v>
      </c>
      <c r="AK68" s="4">
        <v>59094</v>
      </c>
      <c r="AL68" s="4">
        <v>38725</v>
      </c>
      <c r="AM68" s="4">
        <f t="shared" si="30"/>
        <v>97819</v>
      </c>
      <c r="AN68" s="4">
        <v>93567</v>
      </c>
      <c r="AO68" s="4">
        <v>48076</v>
      </c>
      <c r="AP68" s="4">
        <f t="shared" si="31"/>
        <v>141643</v>
      </c>
      <c r="AQ68" s="4">
        <v>98595</v>
      </c>
      <c r="AR68" s="4">
        <v>255056</v>
      </c>
      <c r="AS68" s="4">
        <f t="shared" si="32"/>
        <v>353651</v>
      </c>
      <c r="AT68" s="4">
        <v>38755</v>
      </c>
      <c r="AU68" s="4">
        <v>31837</v>
      </c>
      <c r="AV68" s="4">
        <f t="shared" si="33"/>
        <v>70592</v>
      </c>
      <c r="AW68" s="4">
        <v>2644</v>
      </c>
      <c r="AX68" s="4">
        <v>7403</v>
      </c>
      <c r="AY68" s="4">
        <f t="shared" si="34"/>
        <v>10047</v>
      </c>
      <c r="AZ68" s="9">
        <v>306531</v>
      </c>
      <c r="BA68" s="9">
        <v>219838</v>
      </c>
      <c r="BB68" s="9">
        <v>526369</v>
      </c>
      <c r="BC68" s="11">
        <v>103286</v>
      </c>
      <c r="BD68" s="11">
        <v>94672</v>
      </c>
      <c r="BE68" s="11">
        <v>197958</v>
      </c>
      <c r="BF68" s="11">
        <v>10047</v>
      </c>
      <c r="BG68" s="11">
        <v>965010</v>
      </c>
      <c r="BH68" s="11">
        <v>1496117</v>
      </c>
      <c r="BI68" s="11">
        <v>27407</v>
      </c>
      <c r="BJ68" s="11">
        <f t="shared" si="35"/>
        <v>1.0448245640228533</v>
      </c>
      <c r="BK68">
        <f t="shared" si="36"/>
        <v>1370499.2712766067</v>
      </c>
      <c r="BL68">
        <f t="shared" si="37"/>
        <v>50.005446465377702</v>
      </c>
      <c r="BM68">
        <v>2.8309000000000002</v>
      </c>
      <c r="BN68">
        <v>34.153199999999998</v>
      </c>
    </row>
    <row r="69" spans="1:66" ht="12.5" x14ac:dyDescent="0.25">
      <c r="A69" s="3" t="s">
        <v>20</v>
      </c>
      <c r="B69" s="3" t="s">
        <v>94</v>
      </c>
      <c r="C69" s="3" t="s">
        <v>94</v>
      </c>
      <c r="D69" s="4">
        <v>2</v>
      </c>
      <c r="E69" s="4">
        <v>1</v>
      </c>
      <c r="F69" s="4">
        <f t="shared" si="19"/>
        <v>3</v>
      </c>
      <c r="G69" s="4">
        <v>5810</v>
      </c>
      <c r="H69" s="4">
        <v>3762</v>
      </c>
      <c r="I69" s="4">
        <f t="shared" si="20"/>
        <v>9572</v>
      </c>
      <c r="J69" s="4">
        <v>8350</v>
      </c>
      <c r="K69" s="4">
        <v>3591</v>
      </c>
      <c r="L69" s="4">
        <f t="shared" si="21"/>
        <v>11941</v>
      </c>
      <c r="M69" s="4">
        <v>4906</v>
      </c>
      <c r="N69" s="4">
        <v>4671</v>
      </c>
      <c r="O69" s="4">
        <f t="shared" si="22"/>
        <v>9577</v>
      </c>
      <c r="P69" s="4">
        <v>2597</v>
      </c>
      <c r="Q69" s="4">
        <v>2140</v>
      </c>
      <c r="R69" s="4">
        <f t="shared" si="23"/>
        <v>4737</v>
      </c>
      <c r="S69" s="4">
        <v>1</v>
      </c>
      <c r="T69" s="4">
        <v>1</v>
      </c>
      <c r="U69" s="4">
        <f t="shared" si="24"/>
        <v>2</v>
      </c>
      <c r="V69" s="4">
        <v>5779</v>
      </c>
      <c r="W69" s="4">
        <v>3744</v>
      </c>
      <c r="X69" s="4">
        <f t="shared" si="25"/>
        <v>9523</v>
      </c>
      <c r="Y69" s="4">
        <v>8231</v>
      </c>
      <c r="Z69" s="4">
        <v>3533</v>
      </c>
      <c r="AA69" s="4">
        <f t="shared" si="26"/>
        <v>11764</v>
      </c>
      <c r="AB69" s="4">
        <v>4879</v>
      </c>
      <c r="AC69" s="4">
        <v>4564</v>
      </c>
      <c r="AD69" s="4">
        <f t="shared" si="27"/>
        <v>9443</v>
      </c>
      <c r="AE69" s="4">
        <v>2589</v>
      </c>
      <c r="AF69" s="4">
        <v>2167</v>
      </c>
      <c r="AG69" s="4">
        <f t="shared" si="28"/>
        <v>4756</v>
      </c>
      <c r="AH69" s="4">
        <v>1</v>
      </c>
      <c r="AI69" s="4">
        <v>1</v>
      </c>
      <c r="AJ69" s="4">
        <f t="shared" si="29"/>
        <v>2</v>
      </c>
      <c r="AK69" s="4">
        <v>5460</v>
      </c>
      <c r="AL69" s="4">
        <v>3566</v>
      </c>
      <c r="AM69" s="4">
        <f t="shared" si="30"/>
        <v>9026</v>
      </c>
      <c r="AN69" s="4">
        <v>7863</v>
      </c>
      <c r="AO69" s="4">
        <v>3412</v>
      </c>
      <c r="AP69" s="4">
        <f t="shared" si="31"/>
        <v>11275</v>
      </c>
      <c r="AQ69" s="4">
        <v>4675</v>
      </c>
      <c r="AR69" s="4">
        <v>13277</v>
      </c>
      <c r="AS69" s="4">
        <f t="shared" si="32"/>
        <v>17952</v>
      </c>
      <c r="AT69" s="4">
        <v>2504</v>
      </c>
      <c r="AU69" s="4">
        <v>2027</v>
      </c>
      <c r="AV69" s="4">
        <f t="shared" si="33"/>
        <v>4531</v>
      </c>
      <c r="AW69" s="4">
        <v>273</v>
      </c>
      <c r="AX69" s="4">
        <v>760</v>
      </c>
      <c r="AY69" s="4">
        <f t="shared" si="34"/>
        <v>1033</v>
      </c>
      <c r="AZ69" s="9">
        <v>21665</v>
      </c>
      <c r="BA69" s="9">
        <v>14165</v>
      </c>
      <c r="BB69" s="9">
        <v>35830</v>
      </c>
      <c r="BC69" s="11">
        <v>4908</v>
      </c>
      <c r="BD69" s="11">
        <v>4672</v>
      </c>
      <c r="BE69" s="11">
        <v>9580</v>
      </c>
      <c r="BF69" s="11">
        <v>1033</v>
      </c>
      <c r="BG69" s="11">
        <v>51233</v>
      </c>
      <c r="BH69" s="11">
        <v>100375</v>
      </c>
      <c r="BI69" s="11">
        <v>25702</v>
      </c>
      <c r="BJ69" s="11">
        <f t="shared" si="35"/>
        <v>1.069565971060791</v>
      </c>
      <c r="BK69">
        <f t="shared" si="36"/>
        <v>87742.580753030314</v>
      </c>
      <c r="BL69">
        <f t="shared" si="37"/>
        <v>3.4138425318274965</v>
      </c>
      <c r="BM69">
        <v>3.5691000000000002</v>
      </c>
      <c r="BN69">
        <v>33.693100000000001</v>
      </c>
    </row>
    <row r="70" spans="1:66" ht="12.5" x14ac:dyDescent="0.25">
      <c r="A70" s="3" t="s">
        <v>54</v>
      </c>
      <c r="B70" s="3" t="s">
        <v>95</v>
      </c>
      <c r="C70" s="3" t="s">
        <v>95</v>
      </c>
      <c r="D70" s="4">
        <v>122</v>
      </c>
      <c r="E70" s="4">
        <v>72</v>
      </c>
      <c r="F70" s="4">
        <f t="shared" si="19"/>
        <v>194</v>
      </c>
      <c r="G70" s="4">
        <v>42728</v>
      </c>
      <c r="H70" s="4">
        <v>37072</v>
      </c>
      <c r="I70" s="4">
        <f t="shared" si="20"/>
        <v>79800</v>
      </c>
      <c r="J70" s="4">
        <v>67237</v>
      </c>
      <c r="K70" s="4">
        <v>40941</v>
      </c>
      <c r="L70" s="4">
        <f t="shared" si="21"/>
        <v>108178</v>
      </c>
      <c r="M70" s="4">
        <v>20356</v>
      </c>
      <c r="N70" s="4">
        <v>19257</v>
      </c>
      <c r="O70" s="4">
        <f t="shared" si="22"/>
        <v>39613</v>
      </c>
      <c r="P70" s="4">
        <v>19512</v>
      </c>
      <c r="Q70" s="4">
        <v>16971</v>
      </c>
      <c r="R70" s="4">
        <f t="shared" si="23"/>
        <v>36483</v>
      </c>
      <c r="S70" s="4">
        <v>103</v>
      </c>
      <c r="T70" s="4">
        <v>61</v>
      </c>
      <c r="U70" s="4">
        <f t="shared" si="24"/>
        <v>164</v>
      </c>
      <c r="V70" s="4">
        <v>41148</v>
      </c>
      <c r="W70" s="4">
        <v>35572</v>
      </c>
      <c r="X70" s="4">
        <f t="shared" si="25"/>
        <v>76720</v>
      </c>
      <c r="Y70" s="4">
        <v>57924</v>
      </c>
      <c r="Z70" s="4">
        <v>38585</v>
      </c>
      <c r="AA70" s="4">
        <f t="shared" si="26"/>
        <v>96509</v>
      </c>
      <c r="AB70" s="4">
        <v>19357</v>
      </c>
      <c r="AC70" s="4">
        <v>18310</v>
      </c>
      <c r="AD70" s="4">
        <f t="shared" si="27"/>
        <v>37667</v>
      </c>
      <c r="AE70" s="4">
        <v>18679</v>
      </c>
      <c r="AF70" s="4">
        <v>16261</v>
      </c>
      <c r="AG70" s="4">
        <f t="shared" si="28"/>
        <v>34940</v>
      </c>
      <c r="AH70" s="4">
        <v>110</v>
      </c>
      <c r="AI70" s="4">
        <v>89</v>
      </c>
      <c r="AJ70" s="4">
        <f t="shared" si="29"/>
        <v>199</v>
      </c>
      <c r="AK70" s="4">
        <v>41462</v>
      </c>
      <c r="AL70" s="4">
        <v>35828</v>
      </c>
      <c r="AM70" s="4">
        <f t="shared" si="30"/>
        <v>77290</v>
      </c>
      <c r="AN70" s="4">
        <v>58379</v>
      </c>
      <c r="AO70" s="4">
        <v>39526</v>
      </c>
      <c r="AP70" s="4">
        <f t="shared" si="31"/>
        <v>97905</v>
      </c>
      <c r="AQ70" s="4">
        <v>19324</v>
      </c>
      <c r="AR70" s="4">
        <v>81876</v>
      </c>
      <c r="AS70" s="4">
        <f t="shared" si="32"/>
        <v>101200</v>
      </c>
      <c r="AT70" s="4">
        <v>18774</v>
      </c>
      <c r="AU70" s="4">
        <v>16702</v>
      </c>
      <c r="AV70" s="4">
        <f t="shared" si="33"/>
        <v>35476</v>
      </c>
      <c r="AW70" s="4">
        <v>833</v>
      </c>
      <c r="AX70" s="4">
        <v>1633</v>
      </c>
      <c r="AY70" s="4">
        <f t="shared" si="34"/>
        <v>2466</v>
      </c>
      <c r="AZ70" s="9">
        <v>149955</v>
      </c>
      <c r="BA70" s="9">
        <v>114313</v>
      </c>
      <c r="BB70" s="9">
        <v>264268</v>
      </c>
      <c r="BC70" s="11">
        <v>20478</v>
      </c>
      <c r="BD70" s="11">
        <v>19329</v>
      </c>
      <c r="BE70" s="11">
        <v>39807</v>
      </c>
      <c r="BF70" s="11">
        <v>2466</v>
      </c>
      <c r="BG70" s="11">
        <v>694987</v>
      </c>
      <c r="BH70" s="11">
        <v>853831</v>
      </c>
      <c r="BI70" s="11">
        <v>2795</v>
      </c>
      <c r="BJ70" s="11">
        <f t="shared" si="35"/>
        <v>1.0207973260685219</v>
      </c>
      <c r="BK70">
        <f t="shared" si="36"/>
        <v>819394.17286165396</v>
      </c>
      <c r="BL70">
        <f t="shared" si="37"/>
        <v>293.16428367143254</v>
      </c>
      <c r="BM70">
        <v>0.1699</v>
      </c>
      <c r="BN70" s="28" t="s">
        <v>256</v>
      </c>
    </row>
    <row r="71" spans="1:66" ht="12.5" x14ac:dyDescent="0.25">
      <c r="A71" s="3" t="s">
        <v>45</v>
      </c>
      <c r="B71" s="3" t="s">
        <v>96</v>
      </c>
      <c r="C71" s="3" t="s">
        <v>96</v>
      </c>
      <c r="D71" s="4">
        <v>29</v>
      </c>
      <c r="E71" s="4">
        <v>15</v>
      </c>
      <c r="F71" s="4">
        <f t="shared" si="19"/>
        <v>44</v>
      </c>
      <c r="G71" s="4">
        <v>9957</v>
      </c>
      <c r="H71" s="4">
        <v>7586</v>
      </c>
      <c r="I71" s="4">
        <f t="shared" si="20"/>
        <v>17543</v>
      </c>
      <c r="J71" s="4">
        <v>15081</v>
      </c>
      <c r="K71" s="4">
        <v>8629</v>
      </c>
      <c r="L71" s="4">
        <f t="shared" si="21"/>
        <v>23710</v>
      </c>
      <c r="M71" s="4">
        <v>7200</v>
      </c>
      <c r="N71" s="4">
        <v>6815</v>
      </c>
      <c r="O71" s="4">
        <f t="shared" si="22"/>
        <v>14015</v>
      </c>
      <c r="P71" s="4">
        <v>6456</v>
      </c>
      <c r="Q71" s="4">
        <v>5646</v>
      </c>
      <c r="R71" s="4">
        <f t="shared" si="23"/>
        <v>12102</v>
      </c>
      <c r="S71" s="4">
        <v>29</v>
      </c>
      <c r="T71" s="4">
        <v>15</v>
      </c>
      <c r="U71" s="4">
        <f t="shared" si="24"/>
        <v>44</v>
      </c>
      <c r="V71" s="4">
        <v>9826</v>
      </c>
      <c r="W71" s="4">
        <v>7491</v>
      </c>
      <c r="X71" s="4">
        <f t="shared" si="25"/>
        <v>17317</v>
      </c>
      <c r="Y71" s="4">
        <v>14883</v>
      </c>
      <c r="Z71" s="4">
        <v>8459</v>
      </c>
      <c r="AA71" s="4">
        <f t="shared" si="26"/>
        <v>23342</v>
      </c>
      <c r="AB71" s="4">
        <v>7113</v>
      </c>
      <c r="AC71" s="4">
        <v>6736</v>
      </c>
      <c r="AD71" s="4">
        <f t="shared" si="27"/>
        <v>13849</v>
      </c>
      <c r="AE71" s="4">
        <v>6366</v>
      </c>
      <c r="AF71" s="4">
        <v>5560</v>
      </c>
      <c r="AG71" s="4">
        <f t="shared" si="28"/>
        <v>11926</v>
      </c>
      <c r="AH71" s="4">
        <v>29</v>
      </c>
      <c r="AI71" s="4">
        <v>15</v>
      </c>
      <c r="AJ71" s="4">
        <f t="shared" si="29"/>
        <v>44</v>
      </c>
      <c r="AK71" s="4">
        <v>9448</v>
      </c>
      <c r="AL71" s="4">
        <v>11119</v>
      </c>
      <c r="AM71" s="4">
        <f t="shared" si="30"/>
        <v>20567</v>
      </c>
      <c r="AN71" s="4">
        <v>14433</v>
      </c>
      <c r="AO71" s="4">
        <v>8232</v>
      </c>
      <c r="AP71" s="4">
        <f t="shared" si="31"/>
        <v>22665</v>
      </c>
      <c r="AQ71" s="4">
        <v>6897</v>
      </c>
      <c r="AR71" s="4">
        <v>22953</v>
      </c>
      <c r="AS71" s="4">
        <f t="shared" si="32"/>
        <v>29850</v>
      </c>
      <c r="AT71" s="4">
        <v>6145</v>
      </c>
      <c r="AU71" s="4">
        <v>5373</v>
      </c>
      <c r="AV71" s="4">
        <f t="shared" si="33"/>
        <v>11518</v>
      </c>
      <c r="AW71" s="4">
        <v>702</v>
      </c>
      <c r="AX71" s="4">
        <v>2407</v>
      </c>
      <c r="AY71" s="4">
        <f t="shared" si="34"/>
        <v>3109</v>
      </c>
      <c r="AZ71" s="9">
        <v>38723</v>
      </c>
      <c r="BA71" s="9">
        <v>28691</v>
      </c>
      <c r="BB71" s="9">
        <v>67414</v>
      </c>
      <c r="BC71" s="11">
        <v>7229</v>
      </c>
      <c r="BD71" s="11">
        <v>6830</v>
      </c>
      <c r="BE71" s="11">
        <v>14059</v>
      </c>
      <c r="BF71" s="11">
        <v>3109</v>
      </c>
      <c r="BG71" s="11">
        <v>271544</v>
      </c>
      <c r="BH71" s="11">
        <v>314008</v>
      </c>
      <c r="BI71" s="11">
        <v>1819</v>
      </c>
      <c r="BJ71" s="11">
        <f t="shared" si="35"/>
        <v>1.0146354926404419</v>
      </c>
      <c r="BK71">
        <f t="shared" si="36"/>
        <v>305014.58904693968</v>
      </c>
      <c r="BL71">
        <f t="shared" si="37"/>
        <v>167.6825668207475</v>
      </c>
      <c r="BM71">
        <v>0.57609999999999995</v>
      </c>
      <c r="BN71">
        <v>31.7195</v>
      </c>
    </row>
    <row r="72" spans="1:66" ht="12.5" x14ac:dyDescent="0.25">
      <c r="A72" s="3" t="s">
        <v>30</v>
      </c>
      <c r="B72" s="3" t="s">
        <v>97</v>
      </c>
      <c r="C72" s="3" t="s">
        <v>97</v>
      </c>
      <c r="D72" s="4">
        <v>15</v>
      </c>
      <c r="E72" s="4">
        <v>6</v>
      </c>
      <c r="F72" s="4">
        <f t="shared" si="19"/>
        <v>21</v>
      </c>
      <c r="G72" s="4">
        <v>33820</v>
      </c>
      <c r="H72" s="4">
        <v>21244</v>
      </c>
      <c r="I72" s="4">
        <f t="shared" si="20"/>
        <v>55064</v>
      </c>
      <c r="J72" s="4">
        <v>33317</v>
      </c>
      <c r="K72" s="4">
        <v>150876</v>
      </c>
      <c r="L72" s="4">
        <f t="shared" si="21"/>
        <v>184193</v>
      </c>
      <c r="M72" s="4">
        <v>17619</v>
      </c>
      <c r="N72" s="4">
        <v>15920</v>
      </c>
      <c r="O72" s="4">
        <f t="shared" si="22"/>
        <v>33539</v>
      </c>
      <c r="P72" s="4">
        <v>17258</v>
      </c>
      <c r="Q72" s="4">
        <v>13539</v>
      </c>
      <c r="R72" s="4">
        <f t="shared" si="23"/>
        <v>30797</v>
      </c>
      <c r="S72" s="4">
        <v>15</v>
      </c>
      <c r="T72" s="4">
        <v>6</v>
      </c>
      <c r="U72" s="4">
        <f t="shared" si="24"/>
        <v>21</v>
      </c>
      <c r="V72" s="4">
        <v>33915</v>
      </c>
      <c r="W72" s="4">
        <v>21161</v>
      </c>
      <c r="X72" s="4">
        <f t="shared" si="25"/>
        <v>55076</v>
      </c>
      <c r="Y72" s="4">
        <v>33470</v>
      </c>
      <c r="Z72" s="4">
        <v>14859</v>
      </c>
      <c r="AA72" s="4">
        <f t="shared" si="26"/>
        <v>48329</v>
      </c>
      <c r="AB72" s="4">
        <v>17571</v>
      </c>
      <c r="AC72" s="4">
        <v>15870</v>
      </c>
      <c r="AD72" s="4">
        <f t="shared" si="27"/>
        <v>33441</v>
      </c>
      <c r="AE72" s="4">
        <v>17257</v>
      </c>
      <c r="AF72" s="4">
        <v>13535</v>
      </c>
      <c r="AG72" s="4">
        <f t="shared" si="28"/>
        <v>30792</v>
      </c>
      <c r="AH72" s="4">
        <v>16</v>
      </c>
      <c r="AI72" s="4">
        <v>6</v>
      </c>
      <c r="AJ72" s="4">
        <f t="shared" si="29"/>
        <v>22</v>
      </c>
      <c r="AK72" s="4">
        <v>33206</v>
      </c>
      <c r="AL72" s="4">
        <v>20796</v>
      </c>
      <c r="AM72" s="4">
        <f t="shared" si="30"/>
        <v>54002</v>
      </c>
      <c r="AN72" s="4">
        <v>32994</v>
      </c>
      <c r="AO72" s="4">
        <v>14665</v>
      </c>
      <c r="AP72" s="4">
        <f t="shared" si="31"/>
        <v>47659</v>
      </c>
      <c r="AQ72" s="4">
        <v>17265</v>
      </c>
      <c r="AR72" s="4">
        <v>51840</v>
      </c>
      <c r="AS72" s="4">
        <f t="shared" si="32"/>
        <v>69105</v>
      </c>
      <c r="AT72" s="4">
        <v>16877</v>
      </c>
      <c r="AU72" s="4">
        <v>13221</v>
      </c>
      <c r="AV72" s="4">
        <f t="shared" si="33"/>
        <v>30098</v>
      </c>
      <c r="AW72" s="4">
        <v>1837</v>
      </c>
      <c r="AX72" s="4">
        <v>4785</v>
      </c>
      <c r="AY72" s="4">
        <f t="shared" si="34"/>
        <v>6622</v>
      </c>
      <c r="AZ72" s="9">
        <v>102029</v>
      </c>
      <c r="BA72" s="9">
        <v>201585</v>
      </c>
      <c r="BB72" s="9">
        <v>303614</v>
      </c>
      <c r="BC72" s="11">
        <v>17634</v>
      </c>
      <c r="BD72" s="11">
        <v>15926</v>
      </c>
      <c r="BE72" s="11">
        <v>33560</v>
      </c>
      <c r="BF72" s="11">
        <v>6622</v>
      </c>
      <c r="BG72" s="11">
        <v>166231</v>
      </c>
      <c r="BH72" s="11">
        <v>234332</v>
      </c>
      <c r="BI72" s="11">
        <v>2306</v>
      </c>
      <c r="BJ72" s="11">
        <f t="shared" si="35"/>
        <v>1.0349323399935031</v>
      </c>
      <c r="BK72">
        <f t="shared" si="36"/>
        <v>218780.03267418771</v>
      </c>
      <c r="BL72">
        <f t="shared" si="37"/>
        <v>94.874255279352866</v>
      </c>
      <c r="BM72">
        <v>1.9141999999999999</v>
      </c>
      <c r="BN72">
        <v>33.958300000000001</v>
      </c>
    </row>
    <row r="73" spans="1:66" ht="12.5" x14ac:dyDescent="0.25">
      <c r="A73" s="3" t="s">
        <v>45</v>
      </c>
      <c r="B73" s="3" t="s">
        <v>98</v>
      </c>
      <c r="C73" s="3" t="s">
        <v>98</v>
      </c>
      <c r="D73" s="4">
        <v>74</v>
      </c>
      <c r="E73" s="4">
        <v>48</v>
      </c>
      <c r="F73" s="4">
        <f t="shared" si="19"/>
        <v>122</v>
      </c>
      <c r="G73" s="4">
        <v>15852</v>
      </c>
      <c r="H73" s="4">
        <v>10726</v>
      </c>
      <c r="I73" s="4">
        <f t="shared" si="20"/>
        <v>26578</v>
      </c>
      <c r="J73" s="4">
        <v>19836</v>
      </c>
      <c r="K73" s="4">
        <v>11248</v>
      </c>
      <c r="L73" s="4">
        <f t="shared" si="21"/>
        <v>31084</v>
      </c>
      <c r="M73" s="4">
        <v>13889</v>
      </c>
      <c r="N73" s="4">
        <v>13168</v>
      </c>
      <c r="O73" s="4">
        <f t="shared" si="22"/>
        <v>27057</v>
      </c>
      <c r="P73" s="4">
        <v>10176</v>
      </c>
      <c r="Q73" s="4">
        <v>8415</v>
      </c>
      <c r="R73" s="4">
        <f t="shared" si="23"/>
        <v>18591</v>
      </c>
      <c r="S73" s="4">
        <v>74</v>
      </c>
      <c r="T73" s="4">
        <v>48</v>
      </c>
      <c r="U73" s="4">
        <f t="shared" si="24"/>
        <v>122</v>
      </c>
      <c r="V73" s="4">
        <v>15825</v>
      </c>
      <c r="W73" s="4">
        <v>10716</v>
      </c>
      <c r="X73" s="4">
        <f t="shared" si="25"/>
        <v>26541</v>
      </c>
      <c r="Y73" s="4">
        <v>19611</v>
      </c>
      <c r="Z73" s="4">
        <v>11004</v>
      </c>
      <c r="AA73" s="4">
        <f t="shared" si="26"/>
        <v>30615</v>
      </c>
      <c r="AB73" s="4">
        <v>13799</v>
      </c>
      <c r="AC73" s="4">
        <v>13104</v>
      </c>
      <c r="AD73" s="4">
        <f t="shared" si="27"/>
        <v>26903</v>
      </c>
      <c r="AE73" s="4">
        <v>10155</v>
      </c>
      <c r="AF73" s="4">
        <v>8420</v>
      </c>
      <c r="AG73" s="4">
        <f t="shared" si="28"/>
        <v>18575</v>
      </c>
      <c r="AH73" s="4">
        <v>74</v>
      </c>
      <c r="AI73" s="4">
        <v>48</v>
      </c>
      <c r="AJ73" s="4">
        <f t="shared" si="29"/>
        <v>122</v>
      </c>
      <c r="AK73" s="4">
        <v>15260</v>
      </c>
      <c r="AL73" s="4">
        <v>10357</v>
      </c>
      <c r="AM73" s="4">
        <f t="shared" si="30"/>
        <v>25617</v>
      </c>
      <c r="AN73" s="4">
        <v>18990</v>
      </c>
      <c r="AO73" s="4">
        <v>10763</v>
      </c>
      <c r="AP73" s="4">
        <f t="shared" si="31"/>
        <v>29753</v>
      </c>
      <c r="AQ73" s="4">
        <v>13428</v>
      </c>
      <c r="AR73" s="4">
        <v>39399</v>
      </c>
      <c r="AS73" s="4">
        <f t="shared" si="32"/>
        <v>52827</v>
      </c>
      <c r="AT73" s="4">
        <v>9837</v>
      </c>
      <c r="AU73" s="4">
        <v>8196</v>
      </c>
      <c r="AV73" s="4">
        <f t="shared" si="33"/>
        <v>18033</v>
      </c>
      <c r="AW73" s="4">
        <v>1271</v>
      </c>
      <c r="AX73" s="4">
        <v>2718</v>
      </c>
      <c r="AY73" s="4">
        <f t="shared" si="34"/>
        <v>3989</v>
      </c>
      <c r="AZ73" s="9">
        <v>59827</v>
      </c>
      <c r="BA73" s="9">
        <v>43605</v>
      </c>
      <c r="BB73" s="9">
        <v>103432</v>
      </c>
      <c r="BC73" s="11">
        <v>13963</v>
      </c>
      <c r="BD73" s="11">
        <v>13216</v>
      </c>
      <c r="BE73" s="11">
        <v>27179</v>
      </c>
      <c r="BF73" s="11">
        <v>3989</v>
      </c>
      <c r="BG73" s="11">
        <v>368062</v>
      </c>
      <c r="BH73" s="11">
        <v>439175</v>
      </c>
      <c r="BI73" s="11">
        <v>1596</v>
      </c>
      <c r="BJ73" s="11">
        <f t="shared" si="35"/>
        <v>1.017821599261661</v>
      </c>
      <c r="BK73">
        <f t="shared" si="36"/>
        <v>423930.13002129237</v>
      </c>
      <c r="BL73">
        <f t="shared" si="37"/>
        <v>265.62038221885484</v>
      </c>
      <c r="BM73">
        <v>0.70140000000000002</v>
      </c>
      <c r="BN73">
        <v>32.902900000000002</v>
      </c>
    </row>
    <row r="74" spans="1:66" ht="12.5" x14ac:dyDescent="0.25">
      <c r="A74" s="3" t="s">
        <v>33</v>
      </c>
      <c r="B74" s="3" t="s">
        <v>99</v>
      </c>
      <c r="C74" s="3" t="s">
        <v>99</v>
      </c>
      <c r="D74" s="4">
        <v>40</v>
      </c>
      <c r="E74" s="4">
        <v>30</v>
      </c>
      <c r="F74" s="4">
        <f t="shared" si="19"/>
        <v>70</v>
      </c>
      <c r="G74" s="4">
        <v>17971</v>
      </c>
      <c r="H74" s="4">
        <v>14527</v>
      </c>
      <c r="I74" s="4">
        <f t="shared" si="20"/>
        <v>32498</v>
      </c>
      <c r="J74" s="4">
        <v>19758</v>
      </c>
      <c r="K74" s="4">
        <v>12027</v>
      </c>
      <c r="L74" s="4">
        <f t="shared" si="21"/>
        <v>31785</v>
      </c>
      <c r="M74" s="4">
        <v>5705</v>
      </c>
      <c r="N74" s="4">
        <v>5008</v>
      </c>
      <c r="O74" s="4">
        <f t="shared" si="22"/>
        <v>10713</v>
      </c>
      <c r="P74" s="4">
        <v>8279</v>
      </c>
      <c r="Q74" s="4">
        <v>6960</v>
      </c>
      <c r="R74" s="4">
        <f t="shared" si="23"/>
        <v>15239</v>
      </c>
      <c r="S74" s="4">
        <v>40</v>
      </c>
      <c r="T74" s="4">
        <v>30</v>
      </c>
      <c r="U74" s="4">
        <f t="shared" si="24"/>
        <v>70</v>
      </c>
      <c r="V74" s="4">
        <v>17925</v>
      </c>
      <c r="W74" s="4">
        <v>14485</v>
      </c>
      <c r="X74" s="4">
        <f t="shared" si="25"/>
        <v>32410</v>
      </c>
      <c r="Y74" s="4">
        <v>19663</v>
      </c>
      <c r="Z74" s="4">
        <v>11947</v>
      </c>
      <c r="AA74" s="4">
        <f t="shared" si="26"/>
        <v>31610</v>
      </c>
      <c r="AB74" s="4">
        <v>5676</v>
      </c>
      <c r="AC74" s="4">
        <v>4981</v>
      </c>
      <c r="AD74" s="4">
        <f t="shared" si="27"/>
        <v>10657</v>
      </c>
      <c r="AE74" s="4">
        <v>8254</v>
      </c>
      <c r="AF74" s="4">
        <v>6937</v>
      </c>
      <c r="AG74" s="4">
        <f t="shared" si="28"/>
        <v>15191</v>
      </c>
      <c r="AH74" s="4">
        <v>40</v>
      </c>
      <c r="AI74" s="4">
        <v>29</v>
      </c>
      <c r="AJ74" s="4">
        <f t="shared" si="29"/>
        <v>69</v>
      </c>
      <c r="AK74" s="4">
        <v>17582</v>
      </c>
      <c r="AL74" s="4">
        <v>14152</v>
      </c>
      <c r="AM74" s="4">
        <f t="shared" si="30"/>
        <v>31734</v>
      </c>
      <c r="AN74" s="4">
        <v>19314</v>
      </c>
      <c r="AO74" s="4">
        <v>11750</v>
      </c>
      <c r="AP74" s="4">
        <f t="shared" si="31"/>
        <v>31064</v>
      </c>
      <c r="AQ74" s="4">
        <v>5544</v>
      </c>
      <c r="AR74" s="4">
        <v>24754</v>
      </c>
      <c r="AS74" s="4">
        <f t="shared" si="32"/>
        <v>30298</v>
      </c>
      <c r="AT74" s="4">
        <v>8110</v>
      </c>
      <c r="AU74" s="4">
        <v>6824</v>
      </c>
      <c r="AV74" s="4">
        <f t="shared" si="33"/>
        <v>14934</v>
      </c>
      <c r="AW74" s="4">
        <v>201</v>
      </c>
      <c r="AX74" s="4">
        <v>738</v>
      </c>
      <c r="AY74" s="4">
        <f t="shared" si="34"/>
        <v>939</v>
      </c>
      <c r="AZ74" s="9">
        <v>51753</v>
      </c>
      <c r="BA74" s="9">
        <v>38552</v>
      </c>
      <c r="BB74" s="9">
        <v>90305</v>
      </c>
      <c r="BC74" s="11">
        <v>5745</v>
      </c>
      <c r="BD74" s="11">
        <v>5038</v>
      </c>
      <c r="BE74" s="11">
        <v>10783</v>
      </c>
      <c r="BF74" s="11">
        <v>939</v>
      </c>
      <c r="BG74" s="11">
        <v>177054</v>
      </c>
      <c r="BH74" s="11">
        <v>208898</v>
      </c>
      <c r="BI74" s="11">
        <v>1558</v>
      </c>
      <c r="BJ74" s="11">
        <f t="shared" si="35"/>
        <v>1.0166766609817206</v>
      </c>
      <c r="BK74">
        <f t="shared" si="36"/>
        <v>202101.05201303761</v>
      </c>
      <c r="BL74">
        <f t="shared" si="37"/>
        <v>129.71826188256586</v>
      </c>
      <c r="BM74">
        <v>0.35759999999999997</v>
      </c>
      <c r="BN74">
        <v>32.557099999999998</v>
      </c>
    </row>
    <row r="75" spans="1:66" ht="12.5" x14ac:dyDescent="0.25">
      <c r="A75" s="3" t="s">
        <v>52</v>
      </c>
      <c r="B75" s="3" t="s">
        <v>100</v>
      </c>
      <c r="C75" s="3" t="s">
        <v>100</v>
      </c>
      <c r="D75" s="4">
        <v>40</v>
      </c>
      <c r="E75" s="4">
        <v>25</v>
      </c>
      <c r="F75" s="4">
        <f t="shared" si="19"/>
        <v>65</v>
      </c>
      <c r="G75" s="4">
        <v>5715</v>
      </c>
      <c r="H75" s="4">
        <v>4187</v>
      </c>
      <c r="I75" s="4">
        <f t="shared" si="20"/>
        <v>9902</v>
      </c>
      <c r="J75" s="4">
        <v>8340</v>
      </c>
      <c r="K75" s="4">
        <v>5081</v>
      </c>
      <c r="L75" s="4">
        <f t="shared" si="21"/>
        <v>13421</v>
      </c>
      <c r="M75" s="4">
        <v>4837</v>
      </c>
      <c r="N75" s="4">
        <v>4555</v>
      </c>
      <c r="O75" s="4">
        <f t="shared" si="22"/>
        <v>9392</v>
      </c>
      <c r="P75" s="4">
        <v>3081</v>
      </c>
      <c r="Q75" s="4">
        <v>2637</v>
      </c>
      <c r="R75" s="4">
        <f t="shared" si="23"/>
        <v>5718</v>
      </c>
      <c r="S75" s="4">
        <v>27</v>
      </c>
      <c r="T75" s="4">
        <v>14</v>
      </c>
      <c r="U75" s="4">
        <f t="shared" si="24"/>
        <v>41</v>
      </c>
      <c r="V75" s="4">
        <v>5374</v>
      </c>
      <c r="W75" s="4">
        <v>3930</v>
      </c>
      <c r="X75" s="4">
        <f t="shared" si="25"/>
        <v>9304</v>
      </c>
      <c r="Y75" s="4">
        <v>7050</v>
      </c>
      <c r="Z75" s="4">
        <v>4286</v>
      </c>
      <c r="AA75" s="4">
        <f t="shared" si="26"/>
        <v>11336</v>
      </c>
      <c r="AB75" s="4">
        <v>4348</v>
      </c>
      <c r="AC75" s="4">
        <v>4084</v>
      </c>
      <c r="AD75" s="4">
        <f t="shared" si="27"/>
        <v>8432</v>
      </c>
      <c r="AE75" s="4">
        <v>2841</v>
      </c>
      <c r="AF75" s="4">
        <v>2446</v>
      </c>
      <c r="AG75" s="4">
        <f t="shared" si="28"/>
        <v>5287</v>
      </c>
      <c r="AH75" s="4">
        <v>28</v>
      </c>
      <c r="AI75" s="4">
        <v>13</v>
      </c>
      <c r="AJ75" s="4">
        <f t="shared" si="29"/>
        <v>41</v>
      </c>
      <c r="AK75" s="4">
        <v>5176</v>
      </c>
      <c r="AL75" s="4">
        <v>3810</v>
      </c>
      <c r="AM75" s="4">
        <f t="shared" si="30"/>
        <v>8986</v>
      </c>
      <c r="AN75" s="4">
        <v>7691</v>
      </c>
      <c r="AO75" s="4">
        <v>4267</v>
      </c>
      <c r="AP75" s="4">
        <f t="shared" si="31"/>
        <v>11958</v>
      </c>
      <c r="AQ75" s="4">
        <v>4296</v>
      </c>
      <c r="AR75" s="4">
        <v>13494</v>
      </c>
      <c r="AS75" s="4">
        <f t="shared" si="32"/>
        <v>17790</v>
      </c>
      <c r="AT75" s="4">
        <v>2799</v>
      </c>
      <c r="AU75" s="4">
        <v>2379</v>
      </c>
      <c r="AV75" s="4">
        <f t="shared" si="33"/>
        <v>5178</v>
      </c>
      <c r="AW75" s="4">
        <v>605</v>
      </c>
      <c r="AX75" s="4">
        <v>1821</v>
      </c>
      <c r="AY75" s="4">
        <f t="shared" si="34"/>
        <v>2426</v>
      </c>
      <c r="AZ75" s="9">
        <v>22013</v>
      </c>
      <c r="BA75" s="9">
        <v>16485</v>
      </c>
      <c r="BB75" s="9">
        <v>38498</v>
      </c>
      <c r="BC75" s="11">
        <v>4877</v>
      </c>
      <c r="BD75" s="11">
        <v>4580</v>
      </c>
      <c r="BE75" s="11">
        <v>9457</v>
      </c>
      <c r="BF75" s="11">
        <v>2426</v>
      </c>
      <c r="BG75" s="11">
        <v>140947</v>
      </c>
      <c r="BH75" s="11">
        <v>237649</v>
      </c>
      <c r="BI75" s="11">
        <v>1153</v>
      </c>
      <c r="BJ75" s="11">
        <f t="shared" si="35"/>
        <v>1.053629727482378</v>
      </c>
      <c r="BK75">
        <f t="shared" si="36"/>
        <v>214072.04618607648</v>
      </c>
      <c r="BL75">
        <f t="shared" si="37"/>
        <v>185.66526121949391</v>
      </c>
      <c r="BM75">
        <v>0.80879999999999996</v>
      </c>
      <c r="BN75">
        <v>31.0335</v>
      </c>
    </row>
    <row r="76" spans="1:66" ht="12.5" x14ac:dyDescent="0.25">
      <c r="A76" s="3" t="s">
        <v>45</v>
      </c>
      <c r="B76" s="3" t="s">
        <v>101</v>
      </c>
      <c r="C76" s="3" t="s">
        <v>101</v>
      </c>
      <c r="D76" s="4">
        <v>8</v>
      </c>
      <c r="E76" s="4">
        <v>3</v>
      </c>
      <c r="F76" s="4">
        <f t="shared" si="19"/>
        <v>11</v>
      </c>
      <c r="G76" s="4">
        <v>11234</v>
      </c>
      <c r="H76" s="4">
        <v>9614</v>
      </c>
      <c r="I76" s="4">
        <f t="shared" si="20"/>
        <v>20848</v>
      </c>
      <c r="J76" s="4">
        <v>15956</v>
      </c>
      <c r="K76" s="4">
        <v>11957</v>
      </c>
      <c r="L76" s="4">
        <f t="shared" si="21"/>
        <v>27913</v>
      </c>
      <c r="M76" s="4">
        <v>6829</v>
      </c>
      <c r="N76" s="4">
        <v>6819</v>
      </c>
      <c r="O76" s="4">
        <f t="shared" si="22"/>
        <v>13648</v>
      </c>
      <c r="P76" s="4">
        <v>6491</v>
      </c>
      <c r="Q76" s="4">
        <v>5960</v>
      </c>
      <c r="R76" s="4">
        <f t="shared" si="23"/>
        <v>12451</v>
      </c>
      <c r="S76" s="4">
        <v>8</v>
      </c>
      <c r="T76" s="4">
        <v>3</v>
      </c>
      <c r="U76" s="4">
        <f t="shared" si="24"/>
        <v>11</v>
      </c>
      <c r="V76" s="4">
        <v>11149</v>
      </c>
      <c r="W76" s="4">
        <v>9484</v>
      </c>
      <c r="X76" s="4">
        <f t="shared" si="25"/>
        <v>20633</v>
      </c>
      <c r="Y76" s="4">
        <v>15824</v>
      </c>
      <c r="Z76" s="4">
        <v>11863</v>
      </c>
      <c r="AA76" s="4">
        <f t="shared" si="26"/>
        <v>27687</v>
      </c>
      <c r="AB76" s="4">
        <v>6728</v>
      </c>
      <c r="AC76" s="4">
        <v>6701</v>
      </c>
      <c r="AD76" s="4">
        <f t="shared" si="27"/>
        <v>13429</v>
      </c>
      <c r="AE76" s="4">
        <v>6289</v>
      </c>
      <c r="AF76" s="4">
        <v>5829</v>
      </c>
      <c r="AG76" s="4">
        <f t="shared" si="28"/>
        <v>12118</v>
      </c>
      <c r="AH76" s="4">
        <v>8</v>
      </c>
      <c r="AI76" s="4">
        <v>3</v>
      </c>
      <c r="AJ76" s="4">
        <f t="shared" si="29"/>
        <v>11</v>
      </c>
      <c r="AK76" s="4">
        <v>11185</v>
      </c>
      <c r="AL76" s="4">
        <v>9217</v>
      </c>
      <c r="AM76" s="4">
        <f t="shared" si="30"/>
        <v>20402</v>
      </c>
      <c r="AN76" s="4">
        <v>15458</v>
      </c>
      <c r="AO76" s="4">
        <v>11615</v>
      </c>
      <c r="AP76" s="4">
        <f t="shared" si="31"/>
        <v>27073</v>
      </c>
      <c r="AQ76" s="4">
        <v>6569</v>
      </c>
      <c r="AR76" s="4">
        <v>25928</v>
      </c>
      <c r="AS76" s="4">
        <f t="shared" si="32"/>
        <v>32497</v>
      </c>
      <c r="AT76" s="4">
        <v>6119</v>
      </c>
      <c r="AU76" s="4">
        <v>5686</v>
      </c>
      <c r="AV76" s="4">
        <f t="shared" si="33"/>
        <v>11805</v>
      </c>
      <c r="AW76" s="4">
        <v>223</v>
      </c>
      <c r="AX76" s="4">
        <v>703</v>
      </c>
      <c r="AY76" s="4">
        <f t="shared" si="34"/>
        <v>926</v>
      </c>
      <c r="AZ76" s="9">
        <v>40518</v>
      </c>
      <c r="BA76" s="9">
        <v>34353</v>
      </c>
      <c r="BB76" s="9">
        <v>74871</v>
      </c>
      <c r="BC76" s="11">
        <v>6837</v>
      </c>
      <c r="BD76" s="11">
        <v>6822</v>
      </c>
      <c r="BE76" s="11">
        <v>13659</v>
      </c>
      <c r="BF76" s="11">
        <v>926</v>
      </c>
      <c r="BG76" s="11">
        <v>148218</v>
      </c>
      <c r="BH76" s="11">
        <v>183255</v>
      </c>
      <c r="BI76" s="11">
        <v>1586</v>
      </c>
      <c r="BJ76" s="11">
        <f t="shared" si="35"/>
        <v>1.0214461795831618</v>
      </c>
      <c r="BK76">
        <f t="shared" si="36"/>
        <v>175640.57738602522</v>
      </c>
      <c r="BL76">
        <f t="shared" si="37"/>
        <v>110.74437413999068</v>
      </c>
      <c r="BM76">
        <v>0.86580000000000001</v>
      </c>
      <c r="BN76">
        <v>31.947299999999998</v>
      </c>
    </row>
    <row r="77" spans="1:66" ht="12.5" x14ac:dyDescent="0.25">
      <c r="A77" s="3" t="s">
        <v>37</v>
      </c>
      <c r="B77" s="3" t="s">
        <v>102</v>
      </c>
      <c r="C77" s="3" t="s">
        <v>102</v>
      </c>
      <c r="D77" s="4">
        <v>23</v>
      </c>
      <c r="E77" s="4">
        <v>14</v>
      </c>
      <c r="F77" s="4">
        <f t="shared" si="19"/>
        <v>37</v>
      </c>
      <c r="G77" s="4">
        <v>38466</v>
      </c>
      <c r="H77" s="4">
        <v>20760</v>
      </c>
      <c r="I77" s="4">
        <f t="shared" si="20"/>
        <v>59226</v>
      </c>
      <c r="J77" s="4">
        <v>49529</v>
      </c>
      <c r="K77" s="4">
        <v>12537</v>
      </c>
      <c r="L77" s="4">
        <f t="shared" si="21"/>
        <v>62066</v>
      </c>
      <c r="M77" s="4">
        <v>41573</v>
      </c>
      <c r="N77" s="4">
        <v>37032</v>
      </c>
      <c r="O77" s="4">
        <f t="shared" si="22"/>
        <v>78605</v>
      </c>
      <c r="P77" s="4">
        <v>30158</v>
      </c>
      <c r="Q77" s="4">
        <v>23841</v>
      </c>
      <c r="R77" s="4">
        <f t="shared" si="23"/>
        <v>53999</v>
      </c>
      <c r="S77" s="4">
        <v>23</v>
      </c>
      <c r="T77" s="4">
        <v>14</v>
      </c>
      <c r="U77" s="4">
        <f t="shared" si="24"/>
        <v>37</v>
      </c>
      <c r="V77" s="4">
        <v>38017</v>
      </c>
      <c r="W77" s="4">
        <v>20473</v>
      </c>
      <c r="X77" s="4">
        <f t="shared" si="25"/>
        <v>58490</v>
      </c>
      <c r="Y77" s="4">
        <v>49084</v>
      </c>
      <c r="Z77" s="4">
        <v>12272</v>
      </c>
      <c r="AA77" s="4">
        <f t="shared" si="26"/>
        <v>61356</v>
      </c>
      <c r="AB77" s="4">
        <v>41071</v>
      </c>
      <c r="AC77" s="4">
        <v>36627</v>
      </c>
      <c r="AD77" s="4">
        <f t="shared" si="27"/>
        <v>77698</v>
      </c>
      <c r="AE77" s="4">
        <v>29787</v>
      </c>
      <c r="AF77" s="4">
        <v>23496</v>
      </c>
      <c r="AG77" s="4">
        <f t="shared" si="28"/>
        <v>53283</v>
      </c>
      <c r="AH77" s="4">
        <v>23</v>
      </c>
      <c r="AI77" s="4">
        <v>14</v>
      </c>
      <c r="AJ77" s="4">
        <f t="shared" si="29"/>
        <v>37</v>
      </c>
      <c r="AK77" s="4">
        <v>38331</v>
      </c>
      <c r="AL77" s="4">
        <v>20663</v>
      </c>
      <c r="AM77" s="4">
        <f t="shared" si="30"/>
        <v>58994</v>
      </c>
      <c r="AN77" s="4">
        <v>49370</v>
      </c>
      <c r="AO77" s="4">
        <v>12345</v>
      </c>
      <c r="AP77" s="4">
        <f t="shared" si="31"/>
        <v>61715</v>
      </c>
      <c r="AQ77" s="4">
        <v>41394</v>
      </c>
      <c r="AR77" s="4">
        <v>98750</v>
      </c>
      <c r="AS77" s="4">
        <f t="shared" si="32"/>
        <v>140144</v>
      </c>
      <c r="AT77" s="4">
        <v>30056</v>
      </c>
      <c r="AU77" s="4">
        <v>23730</v>
      </c>
      <c r="AV77" s="4">
        <f t="shared" si="33"/>
        <v>53786</v>
      </c>
      <c r="AW77" s="4">
        <v>1950</v>
      </c>
      <c r="AX77" s="4">
        <v>4505</v>
      </c>
      <c r="AY77" s="4">
        <f t="shared" si="34"/>
        <v>6455</v>
      </c>
      <c r="AZ77" s="9">
        <v>159749</v>
      </c>
      <c r="BA77" s="9">
        <v>94184</v>
      </c>
      <c r="BB77" s="9">
        <v>253933</v>
      </c>
      <c r="BC77" s="11">
        <v>41596</v>
      </c>
      <c r="BD77" s="11">
        <v>37046</v>
      </c>
      <c r="BE77" s="11">
        <v>78642</v>
      </c>
      <c r="BF77" s="11">
        <v>6455</v>
      </c>
      <c r="BG77" s="11">
        <v>202033</v>
      </c>
      <c r="BH77" s="11">
        <v>249441</v>
      </c>
      <c r="BI77" s="24">
        <v>484</v>
      </c>
      <c r="BJ77" s="11">
        <f t="shared" si="35"/>
        <v>1.0213028706605292</v>
      </c>
      <c r="BK77">
        <f t="shared" si="36"/>
        <v>239143.58402109912</v>
      </c>
      <c r="BL77">
        <f t="shared" si="37"/>
        <v>494.09831409317997</v>
      </c>
      <c r="BM77">
        <v>1.0452999999999999</v>
      </c>
      <c r="BN77">
        <v>33.799300000000002</v>
      </c>
    </row>
    <row r="78" spans="1:66" ht="12.5" x14ac:dyDescent="0.25">
      <c r="A78" s="3" t="s">
        <v>77</v>
      </c>
      <c r="B78" s="3"/>
      <c r="C78" s="3" t="s">
        <v>77</v>
      </c>
      <c r="D78" s="4">
        <v>54</v>
      </c>
      <c r="E78" s="4">
        <v>25</v>
      </c>
      <c r="F78" s="4">
        <f t="shared" si="19"/>
        <v>79</v>
      </c>
      <c r="G78" s="4">
        <v>26683</v>
      </c>
      <c r="H78" s="4">
        <v>23947</v>
      </c>
      <c r="I78" s="4">
        <f t="shared" si="20"/>
        <v>50630</v>
      </c>
      <c r="J78" s="4">
        <v>39249</v>
      </c>
      <c r="K78" s="4">
        <v>30558</v>
      </c>
      <c r="L78" s="4">
        <f t="shared" si="21"/>
        <v>69807</v>
      </c>
      <c r="M78" s="4">
        <v>13085</v>
      </c>
      <c r="N78" s="4">
        <v>11670</v>
      </c>
      <c r="O78" s="4">
        <f t="shared" si="22"/>
        <v>24755</v>
      </c>
      <c r="P78" s="4">
        <v>12663</v>
      </c>
      <c r="Q78" s="4">
        <v>11478</v>
      </c>
      <c r="R78" s="4">
        <f t="shared" si="23"/>
        <v>24141</v>
      </c>
      <c r="S78" s="4">
        <v>32</v>
      </c>
      <c r="T78" s="4">
        <v>24</v>
      </c>
      <c r="U78" s="4">
        <f t="shared" si="24"/>
        <v>56</v>
      </c>
      <c r="V78" s="4">
        <v>25675</v>
      </c>
      <c r="W78" s="4">
        <v>23021</v>
      </c>
      <c r="X78" s="4">
        <f t="shared" si="25"/>
        <v>48696</v>
      </c>
      <c r="Y78" s="4">
        <v>36776</v>
      </c>
      <c r="Z78" s="4">
        <v>29013</v>
      </c>
      <c r="AA78" s="4">
        <f t="shared" si="26"/>
        <v>65789</v>
      </c>
      <c r="AB78" s="4">
        <v>12159</v>
      </c>
      <c r="AC78" s="4">
        <v>10890</v>
      </c>
      <c r="AD78" s="4">
        <f t="shared" si="27"/>
        <v>23049</v>
      </c>
      <c r="AE78" s="4">
        <v>12027</v>
      </c>
      <c r="AF78" s="4">
        <v>10909</v>
      </c>
      <c r="AG78" s="4">
        <f t="shared" si="28"/>
        <v>22936</v>
      </c>
      <c r="AH78" s="4">
        <v>21</v>
      </c>
      <c r="AI78" s="4">
        <v>13</v>
      </c>
      <c r="AJ78" s="4">
        <f t="shared" si="29"/>
        <v>34</v>
      </c>
      <c r="AK78" s="4">
        <v>24531</v>
      </c>
      <c r="AL78" s="4">
        <v>22318</v>
      </c>
      <c r="AM78" s="4">
        <f t="shared" si="30"/>
        <v>46849</v>
      </c>
      <c r="AN78" s="4">
        <v>35323</v>
      </c>
      <c r="AO78" s="4">
        <v>28078</v>
      </c>
      <c r="AP78" s="4">
        <f t="shared" si="31"/>
        <v>63401</v>
      </c>
      <c r="AQ78" s="4">
        <v>11634</v>
      </c>
      <c r="AR78" s="4">
        <v>55338</v>
      </c>
      <c r="AS78" s="4">
        <f t="shared" si="32"/>
        <v>66972</v>
      </c>
      <c r="AT78" s="4">
        <v>11550</v>
      </c>
      <c r="AU78" s="4">
        <v>10437</v>
      </c>
      <c r="AV78" s="4">
        <f t="shared" si="33"/>
        <v>21987</v>
      </c>
      <c r="AW78" s="4">
        <v>374</v>
      </c>
      <c r="AX78" s="4">
        <v>1309</v>
      </c>
      <c r="AY78" s="4">
        <f t="shared" si="34"/>
        <v>1683</v>
      </c>
      <c r="AZ78" s="9">
        <v>91734</v>
      </c>
      <c r="BA78" s="9">
        <v>77678</v>
      </c>
      <c r="BB78" s="9">
        <v>169412</v>
      </c>
      <c r="BC78" s="11">
        <v>13139</v>
      </c>
      <c r="BD78" s="11">
        <v>11695</v>
      </c>
      <c r="BE78" s="11">
        <v>24834</v>
      </c>
      <c r="BF78" s="11">
        <v>1683</v>
      </c>
      <c r="BG78" s="11">
        <v>1376774</v>
      </c>
      <c r="BH78" s="11">
        <v>1787231</v>
      </c>
      <c r="BI78" s="26">
        <v>4993</v>
      </c>
      <c r="BJ78" s="11">
        <f t="shared" si="35"/>
        <v>1.0264358291897075</v>
      </c>
      <c r="BK78">
        <f t="shared" si="36"/>
        <v>1696356.3241247567</v>
      </c>
      <c r="BL78">
        <f t="shared" si="37"/>
        <v>339.74691049965088</v>
      </c>
      <c r="BM78">
        <v>0.26669999999999999</v>
      </c>
      <c r="BN78">
        <v>31.616700000000002</v>
      </c>
    </row>
    <row r="79" spans="1:66" ht="12.5" x14ac:dyDescent="0.25">
      <c r="A79" s="3" t="s">
        <v>52</v>
      </c>
      <c r="B79" s="3" t="s">
        <v>103</v>
      </c>
      <c r="C79" s="3" t="s">
        <v>103</v>
      </c>
      <c r="D79" s="4">
        <v>25</v>
      </c>
      <c r="E79" s="4">
        <v>25</v>
      </c>
      <c r="F79" s="4">
        <f t="shared" si="19"/>
        <v>50</v>
      </c>
      <c r="G79" s="4">
        <v>26944</v>
      </c>
      <c r="H79" s="4">
        <v>17337</v>
      </c>
      <c r="I79" s="4">
        <f t="shared" si="20"/>
        <v>44281</v>
      </c>
      <c r="J79" s="4">
        <v>32837</v>
      </c>
      <c r="K79" s="4">
        <v>16865</v>
      </c>
      <c r="L79" s="4">
        <f t="shared" si="21"/>
        <v>49702</v>
      </c>
      <c r="M79" s="4">
        <v>27180</v>
      </c>
      <c r="N79" s="4">
        <v>26223</v>
      </c>
      <c r="O79" s="4">
        <f t="shared" si="22"/>
        <v>53403</v>
      </c>
      <c r="P79" s="4">
        <v>15900</v>
      </c>
      <c r="Q79" s="4">
        <v>13140</v>
      </c>
      <c r="R79" s="4">
        <f t="shared" si="23"/>
        <v>29040</v>
      </c>
      <c r="S79" s="4">
        <v>24</v>
      </c>
      <c r="T79" s="4">
        <v>24</v>
      </c>
      <c r="U79" s="4">
        <f t="shared" si="24"/>
        <v>48</v>
      </c>
      <c r="V79" s="4">
        <v>25991</v>
      </c>
      <c r="W79" s="4">
        <v>16645</v>
      </c>
      <c r="X79" s="4">
        <f t="shared" si="25"/>
        <v>42636</v>
      </c>
      <c r="Y79" s="4">
        <v>31783</v>
      </c>
      <c r="Z79" s="4">
        <v>16145</v>
      </c>
      <c r="AA79" s="4">
        <f t="shared" si="26"/>
        <v>47928</v>
      </c>
      <c r="AB79" s="4">
        <v>26560</v>
      </c>
      <c r="AC79" s="4">
        <v>25949</v>
      </c>
      <c r="AD79" s="4">
        <f t="shared" si="27"/>
        <v>52509</v>
      </c>
      <c r="AE79" s="4">
        <v>18688</v>
      </c>
      <c r="AF79" s="4">
        <v>12857</v>
      </c>
      <c r="AG79" s="4">
        <f t="shared" si="28"/>
        <v>31545</v>
      </c>
      <c r="AH79" s="4">
        <v>23</v>
      </c>
      <c r="AI79" s="4">
        <v>37</v>
      </c>
      <c r="AJ79" s="4">
        <f t="shared" si="29"/>
        <v>60</v>
      </c>
      <c r="AK79" s="4">
        <v>25906</v>
      </c>
      <c r="AL79" s="4">
        <v>17011</v>
      </c>
      <c r="AM79" s="4">
        <f t="shared" si="30"/>
        <v>42917</v>
      </c>
      <c r="AN79" s="4">
        <v>30986</v>
      </c>
      <c r="AO79" s="4">
        <v>15734</v>
      </c>
      <c r="AP79" s="4">
        <f t="shared" si="31"/>
        <v>46720</v>
      </c>
      <c r="AQ79" s="4">
        <v>26492</v>
      </c>
      <c r="AR79" s="4">
        <v>71222</v>
      </c>
      <c r="AS79" s="4">
        <f t="shared" si="32"/>
        <v>97714</v>
      </c>
      <c r="AT79" s="4">
        <v>15571</v>
      </c>
      <c r="AU79" s="4">
        <v>12783</v>
      </c>
      <c r="AV79" s="4">
        <f t="shared" si="33"/>
        <v>28354</v>
      </c>
      <c r="AW79" s="4">
        <v>1327</v>
      </c>
      <c r="AX79" s="4">
        <v>3374</v>
      </c>
      <c r="AY79" s="4">
        <f t="shared" si="34"/>
        <v>4701</v>
      </c>
      <c r="AZ79" s="9">
        <v>102886</v>
      </c>
      <c r="BA79" s="9">
        <v>73590</v>
      </c>
      <c r="BB79" s="9">
        <v>176476</v>
      </c>
      <c r="BC79" s="11">
        <v>27205</v>
      </c>
      <c r="BD79" s="11">
        <v>26248</v>
      </c>
      <c r="BE79" s="11">
        <v>53453</v>
      </c>
      <c r="BF79" s="11">
        <v>4701</v>
      </c>
      <c r="BG79" s="11">
        <v>267455</v>
      </c>
      <c r="BH79" s="11">
        <v>379547</v>
      </c>
      <c r="BI79" s="11">
        <v>2098</v>
      </c>
      <c r="BJ79" s="11">
        <f t="shared" si="35"/>
        <v>1.0356225162078221</v>
      </c>
      <c r="BK79">
        <f t="shared" si="36"/>
        <v>353885.35850201151</v>
      </c>
      <c r="BL79">
        <f t="shared" si="37"/>
        <v>168.67748260343734</v>
      </c>
      <c r="BM79">
        <v>1.2375</v>
      </c>
      <c r="BN79">
        <v>30.9876</v>
      </c>
    </row>
    <row r="80" spans="1:66" ht="12.5" x14ac:dyDescent="0.25">
      <c r="A80" s="3" t="s">
        <v>33</v>
      </c>
      <c r="B80" s="3" t="s">
        <v>104</v>
      </c>
      <c r="C80" s="3" t="s">
        <v>104</v>
      </c>
      <c r="D80" s="4">
        <v>1</v>
      </c>
      <c r="E80" s="4">
        <v>6</v>
      </c>
      <c r="F80" s="4">
        <f t="shared" si="19"/>
        <v>7</v>
      </c>
      <c r="G80" s="4">
        <v>9921</v>
      </c>
      <c r="H80" s="4">
        <v>10125</v>
      </c>
      <c r="I80" s="4">
        <f t="shared" si="20"/>
        <v>20046</v>
      </c>
      <c r="J80" s="4">
        <v>11828</v>
      </c>
      <c r="K80" s="4">
        <v>9409</v>
      </c>
      <c r="L80" s="4">
        <f t="shared" si="21"/>
        <v>21237</v>
      </c>
      <c r="M80" s="4">
        <v>4387</v>
      </c>
      <c r="N80" s="4">
        <v>4316</v>
      </c>
      <c r="O80" s="4">
        <f t="shared" si="22"/>
        <v>8703</v>
      </c>
      <c r="P80" s="4">
        <v>5167</v>
      </c>
      <c r="Q80" s="4">
        <v>5073</v>
      </c>
      <c r="R80" s="4">
        <f t="shared" si="23"/>
        <v>10240</v>
      </c>
      <c r="S80" s="4">
        <v>1</v>
      </c>
      <c r="T80" s="4">
        <v>6</v>
      </c>
      <c r="U80" s="4">
        <f t="shared" si="24"/>
        <v>7</v>
      </c>
      <c r="V80" s="4">
        <v>9775</v>
      </c>
      <c r="W80" s="4">
        <v>10032</v>
      </c>
      <c r="X80" s="4">
        <f t="shared" si="25"/>
        <v>19807</v>
      </c>
      <c r="Y80" s="4">
        <v>11366</v>
      </c>
      <c r="Z80" s="4">
        <v>8984</v>
      </c>
      <c r="AA80" s="4">
        <f t="shared" si="26"/>
        <v>20350</v>
      </c>
      <c r="AB80" s="4">
        <v>4213</v>
      </c>
      <c r="AC80" s="4">
        <v>4146</v>
      </c>
      <c r="AD80" s="4">
        <f t="shared" si="27"/>
        <v>8359</v>
      </c>
      <c r="AE80" s="4">
        <v>5094</v>
      </c>
      <c r="AF80" s="4">
        <v>4987</v>
      </c>
      <c r="AG80" s="4">
        <f t="shared" si="28"/>
        <v>10081</v>
      </c>
      <c r="AH80" s="4">
        <v>1</v>
      </c>
      <c r="AI80" s="4">
        <v>6</v>
      </c>
      <c r="AJ80" s="4">
        <f t="shared" si="29"/>
        <v>7</v>
      </c>
      <c r="AK80" s="4">
        <v>9734</v>
      </c>
      <c r="AL80" s="4">
        <v>9996</v>
      </c>
      <c r="AM80" s="4">
        <f t="shared" si="30"/>
        <v>19730</v>
      </c>
      <c r="AN80" s="4">
        <v>11279</v>
      </c>
      <c r="AO80" s="4">
        <v>8936</v>
      </c>
      <c r="AP80" s="4">
        <f t="shared" si="31"/>
        <v>20215</v>
      </c>
      <c r="AQ80" s="4">
        <v>4176</v>
      </c>
      <c r="AR80" s="4">
        <v>18798</v>
      </c>
      <c r="AS80" s="4">
        <f t="shared" si="32"/>
        <v>22974</v>
      </c>
      <c r="AT80" s="4">
        <v>5069</v>
      </c>
      <c r="AU80" s="4">
        <v>4960</v>
      </c>
      <c r="AV80" s="4">
        <f t="shared" si="33"/>
        <v>10029</v>
      </c>
      <c r="AW80" s="4">
        <v>186</v>
      </c>
      <c r="AX80" s="4">
        <v>671</v>
      </c>
      <c r="AY80" s="4">
        <f t="shared" si="34"/>
        <v>857</v>
      </c>
      <c r="AZ80" s="9">
        <v>31304</v>
      </c>
      <c r="BA80" s="9">
        <v>28929</v>
      </c>
      <c r="BB80" s="9">
        <v>60233</v>
      </c>
      <c r="BC80" s="11">
        <v>4388</v>
      </c>
      <c r="BD80" s="11">
        <v>4322</v>
      </c>
      <c r="BE80" s="11">
        <v>8710</v>
      </c>
      <c r="BF80" s="11">
        <v>857</v>
      </c>
      <c r="BG80" s="11">
        <v>151023</v>
      </c>
      <c r="BH80" s="11">
        <v>203502</v>
      </c>
      <c r="BI80" s="26">
        <v>3003</v>
      </c>
      <c r="BJ80" s="11">
        <f t="shared" si="35"/>
        <v>1.0302735700591634</v>
      </c>
      <c r="BK80">
        <f t="shared" si="36"/>
        <v>191718.2976496077</v>
      </c>
      <c r="BL80">
        <f t="shared" si="37"/>
        <v>63.842256959576325</v>
      </c>
      <c r="BM80">
        <v>0.32200000000000001</v>
      </c>
      <c r="BN80">
        <v>30.803899999999999</v>
      </c>
    </row>
    <row r="81" spans="1:66" ht="12.5" x14ac:dyDescent="0.25">
      <c r="A81" s="3" t="s">
        <v>52</v>
      </c>
      <c r="B81" s="3" t="s">
        <v>105</v>
      </c>
      <c r="C81" s="3" t="s">
        <v>105</v>
      </c>
      <c r="D81" s="4">
        <v>69</v>
      </c>
      <c r="E81" s="4">
        <v>33</v>
      </c>
      <c r="F81" s="4">
        <f t="shared" si="19"/>
        <v>102</v>
      </c>
      <c r="G81" s="4">
        <v>18909</v>
      </c>
      <c r="H81" s="4">
        <v>14961</v>
      </c>
      <c r="I81" s="4">
        <f t="shared" si="20"/>
        <v>33870</v>
      </c>
      <c r="J81" s="4">
        <v>17032</v>
      </c>
      <c r="K81" s="4">
        <v>7874</v>
      </c>
      <c r="L81" s="4">
        <f t="shared" si="21"/>
        <v>24906</v>
      </c>
      <c r="M81" s="4">
        <v>14136</v>
      </c>
      <c r="N81" s="4">
        <v>13399</v>
      </c>
      <c r="O81" s="4">
        <f t="shared" si="22"/>
        <v>27535</v>
      </c>
      <c r="P81" s="4">
        <v>10235</v>
      </c>
      <c r="Q81" s="4">
        <v>8361</v>
      </c>
      <c r="R81" s="4">
        <f t="shared" si="23"/>
        <v>18596</v>
      </c>
      <c r="S81" s="4">
        <v>62</v>
      </c>
      <c r="T81" s="4">
        <v>24</v>
      </c>
      <c r="U81" s="4">
        <f t="shared" si="24"/>
        <v>86</v>
      </c>
      <c r="V81" s="4">
        <v>18280</v>
      </c>
      <c r="W81" s="4">
        <v>14592</v>
      </c>
      <c r="X81" s="4">
        <f t="shared" si="25"/>
        <v>32872</v>
      </c>
      <c r="Y81" s="4">
        <v>15929</v>
      </c>
      <c r="Z81" s="4">
        <v>7342</v>
      </c>
      <c r="AA81" s="4">
        <f t="shared" si="26"/>
        <v>23271</v>
      </c>
      <c r="AB81" s="4">
        <v>13560</v>
      </c>
      <c r="AC81" s="4">
        <v>12939</v>
      </c>
      <c r="AD81" s="4">
        <f t="shared" si="27"/>
        <v>26499</v>
      </c>
      <c r="AE81" s="4">
        <v>10744</v>
      </c>
      <c r="AF81" s="4">
        <v>8064</v>
      </c>
      <c r="AG81" s="4">
        <f t="shared" si="28"/>
        <v>18808</v>
      </c>
      <c r="AH81" s="4">
        <v>64</v>
      </c>
      <c r="AI81" s="4">
        <v>24</v>
      </c>
      <c r="AJ81" s="4">
        <f t="shared" si="29"/>
        <v>88</v>
      </c>
      <c r="AK81" s="4">
        <v>17988</v>
      </c>
      <c r="AL81" s="4">
        <v>14411</v>
      </c>
      <c r="AM81" s="4">
        <f t="shared" si="30"/>
        <v>32399</v>
      </c>
      <c r="AN81" s="4">
        <v>15665</v>
      </c>
      <c r="AO81" s="4">
        <v>7327</v>
      </c>
      <c r="AP81" s="4">
        <f t="shared" si="31"/>
        <v>22992</v>
      </c>
      <c r="AQ81" s="4">
        <v>13279</v>
      </c>
      <c r="AR81" s="4">
        <v>34920</v>
      </c>
      <c r="AS81" s="4">
        <f t="shared" si="32"/>
        <v>48199</v>
      </c>
      <c r="AT81" s="4">
        <v>9710</v>
      </c>
      <c r="AU81" s="4">
        <v>8021</v>
      </c>
      <c r="AV81" s="4">
        <f t="shared" si="33"/>
        <v>17731</v>
      </c>
      <c r="AW81" s="4">
        <v>2649</v>
      </c>
      <c r="AX81" s="4">
        <v>3604</v>
      </c>
      <c r="AY81" s="4">
        <f t="shared" si="34"/>
        <v>6253</v>
      </c>
      <c r="AZ81" s="9">
        <v>60381</v>
      </c>
      <c r="BA81" s="9">
        <v>44628</v>
      </c>
      <c r="BB81" s="9">
        <v>105009</v>
      </c>
      <c r="BC81" s="11">
        <v>14205</v>
      </c>
      <c r="BD81" s="11">
        <v>13432</v>
      </c>
      <c r="BE81" s="11">
        <v>27637</v>
      </c>
      <c r="BF81" s="11">
        <v>6253</v>
      </c>
      <c r="BG81" s="11">
        <v>266197</v>
      </c>
      <c r="BH81" s="11">
        <v>364872</v>
      </c>
      <c r="BI81" s="11">
        <v>3582</v>
      </c>
      <c r="BJ81" s="11">
        <f t="shared" si="35"/>
        <v>1.0320333651382971</v>
      </c>
      <c r="BK81">
        <f t="shared" si="36"/>
        <v>342572.94493989937</v>
      </c>
      <c r="BL81">
        <f t="shared" si="37"/>
        <v>95.637338062506799</v>
      </c>
      <c r="BM81">
        <v>2.0179999999999998</v>
      </c>
      <c r="BN81">
        <v>32.0837</v>
      </c>
    </row>
    <row r="82" spans="1:66" ht="12.5" x14ac:dyDescent="0.25">
      <c r="A82" s="3" t="s">
        <v>77</v>
      </c>
      <c r="B82" s="3" t="s">
        <v>106</v>
      </c>
      <c r="C82" s="3" t="s">
        <v>106</v>
      </c>
      <c r="D82" s="4">
        <v>1</v>
      </c>
      <c r="E82" s="4">
        <v>0</v>
      </c>
      <c r="F82" s="4">
        <f t="shared" si="19"/>
        <v>1</v>
      </c>
      <c r="G82" s="4">
        <v>1622</v>
      </c>
      <c r="H82" s="4">
        <v>1758</v>
      </c>
      <c r="I82" s="4">
        <f t="shared" si="20"/>
        <v>3380</v>
      </c>
      <c r="J82" s="4">
        <v>3306</v>
      </c>
      <c r="K82" s="4">
        <v>3334</v>
      </c>
      <c r="L82" s="4">
        <f t="shared" si="21"/>
        <v>6640</v>
      </c>
      <c r="M82" s="4">
        <v>1149</v>
      </c>
      <c r="N82" s="4">
        <v>1080</v>
      </c>
      <c r="O82" s="4">
        <f t="shared" si="22"/>
        <v>2229</v>
      </c>
      <c r="P82" s="4">
        <v>943</v>
      </c>
      <c r="Q82" s="4">
        <v>904</v>
      </c>
      <c r="R82" s="4">
        <f t="shared" si="23"/>
        <v>1847</v>
      </c>
      <c r="S82" s="4">
        <v>1</v>
      </c>
      <c r="T82" s="4">
        <v>0</v>
      </c>
      <c r="U82" s="4">
        <f t="shared" si="24"/>
        <v>1</v>
      </c>
      <c r="V82" s="4">
        <v>1566</v>
      </c>
      <c r="W82" s="4">
        <v>1706</v>
      </c>
      <c r="X82" s="4">
        <f t="shared" si="25"/>
        <v>3272</v>
      </c>
      <c r="Y82" s="4">
        <v>3148</v>
      </c>
      <c r="Z82" s="4">
        <v>3253</v>
      </c>
      <c r="AA82" s="4">
        <f t="shared" si="26"/>
        <v>6401</v>
      </c>
      <c r="AB82" s="4">
        <v>1093</v>
      </c>
      <c r="AC82" s="4">
        <v>1025</v>
      </c>
      <c r="AD82" s="4">
        <f t="shared" si="27"/>
        <v>2118</v>
      </c>
      <c r="AE82" s="4">
        <v>925</v>
      </c>
      <c r="AF82" s="4">
        <v>843</v>
      </c>
      <c r="AG82" s="4">
        <f t="shared" si="28"/>
        <v>1768</v>
      </c>
      <c r="AH82" s="4">
        <v>1</v>
      </c>
      <c r="AI82" s="4">
        <v>0</v>
      </c>
      <c r="AJ82" s="4">
        <f t="shared" si="29"/>
        <v>1</v>
      </c>
      <c r="AK82" s="4">
        <v>1632</v>
      </c>
      <c r="AL82" s="4">
        <v>1661</v>
      </c>
      <c r="AM82" s="4">
        <f t="shared" si="30"/>
        <v>3293</v>
      </c>
      <c r="AN82" s="4">
        <v>3038</v>
      </c>
      <c r="AO82" s="4">
        <v>3189</v>
      </c>
      <c r="AP82" s="4">
        <f t="shared" si="31"/>
        <v>6227</v>
      </c>
      <c r="AQ82" s="4">
        <v>1050</v>
      </c>
      <c r="AR82" s="4">
        <v>5801</v>
      </c>
      <c r="AS82" s="4">
        <f t="shared" si="32"/>
        <v>6851</v>
      </c>
      <c r="AT82" s="4">
        <v>906</v>
      </c>
      <c r="AU82" s="4">
        <v>820</v>
      </c>
      <c r="AV82" s="4">
        <f t="shared" si="33"/>
        <v>1726</v>
      </c>
      <c r="AW82" s="4">
        <v>6</v>
      </c>
      <c r="AX82" s="4">
        <v>53</v>
      </c>
      <c r="AY82" s="4">
        <f t="shared" si="34"/>
        <v>59</v>
      </c>
      <c r="AZ82" s="9">
        <v>7021</v>
      </c>
      <c r="BA82" s="9">
        <v>7076</v>
      </c>
      <c r="BB82" s="9">
        <v>14097</v>
      </c>
      <c r="BC82" s="11">
        <v>1150</v>
      </c>
      <c r="BD82" s="11">
        <v>1080</v>
      </c>
      <c r="BE82" s="11">
        <v>2230</v>
      </c>
      <c r="BF82" s="11">
        <v>59</v>
      </c>
      <c r="BG82" s="11">
        <v>281705</v>
      </c>
      <c r="BH82" s="11">
        <v>433662</v>
      </c>
      <c r="BI82" s="11">
        <v>690</v>
      </c>
      <c r="BJ82" s="11">
        <f t="shared" si="35"/>
        <v>1.0440845789229507</v>
      </c>
      <c r="BK82">
        <f t="shared" si="36"/>
        <v>397813.94769630377</v>
      </c>
      <c r="BL82">
        <f t="shared" si="37"/>
        <v>576.54195318304892</v>
      </c>
      <c r="BM82">
        <v>1.1538999999999999</v>
      </c>
      <c r="BN82">
        <v>29.649899999999999</v>
      </c>
    </row>
    <row r="83" spans="1:66" ht="12.5" x14ac:dyDescent="0.25">
      <c r="A83" s="3" t="s">
        <v>54</v>
      </c>
      <c r="B83" s="3" t="s">
        <v>107</v>
      </c>
      <c r="C83" s="3" t="s">
        <v>107</v>
      </c>
      <c r="D83" s="4">
        <v>25</v>
      </c>
      <c r="E83" s="4">
        <v>19</v>
      </c>
      <c r="F83" s="4">
        <f t="shared" si="19"/>
        <v>44</v>
      </c>
      <c r="G83" s="4">
        <v>8784</v>
      </c>
      <c r="H83" s="4">
        <v>7235</v>
      </c>
      <c r="I83" s="4">
        <f t="shared" si="20"/>
        <v>16019</v>
      </c>
      <c r="J83" s="4">
        <v>12738</v>
      </c>
      <c r="K83" s="4">
        <v>7102</v>
      </c>
      <c r="L83" s="4">
        <f t="shared" si="21"/>
        <v>19840</v>
      </c>
      <c r="M83" s="4">
        <v>4338</v>
      </c>
      <c r="N83" s="4">
        <v>3854</v>
      </c>
      <c r="O83" s="4">
        <f t="shared" si="22"/>
        <v>8192</v>
      </c>
      <c r="P83" s="4">
        <v>4102</v>
      </c>
      <c r="Q83" s="4">
        <v>3527</v>
      </c>
      <c r="R83" s="4">
        <f t="shared" si="23"/>
        <v>7629</v>
      </c>
      <c r="S83" s="4">
        <v>24</v>
      </c>
      <c r="T83" s="4">
        <v>18</v>
      </c>
      <c r="U83" s="4">
        <f t="shared" si="24"/>
        <v>42</v>
      </c>
      <c r="V83" s="4">
        <v>8733</v>
      </c>
      <c r="W83" s="4">
        <v>7191</v>
      </c>
      <c r="X83" s="4">
        <f t="shared" si="25"/>
        <v>15924</v>
      </c>
      <c r="Y83" s="4">
        <v>12621</v>
      </c>
      <c r="Z83" s="4">
        <v>6859</v>
      </c>
      <c r="AA83" s="4">
        <f t="shared" si="26"/>
        <v>19480</v>
      </c>
      <c r="AB83" s="4">
        <v>4263</v>
      </c>
      <c r="AC83" s="4">
        <v>3796</v>
      </c>
      <c r="AD83" s="4">
        <f t="shared" si="27"/>
        <v>8059</v>
      </c>
      <c r="AE83" s="4">
        <v>4055</v>
      </c>
      <c r="AF83" s="4">
        <v>3496</v>
      </c>
      <c r="AG83" s="4">
        <f t="shared" si="28"/>
        <v>7551</v>
      </c>
      <c r="AH83" s="4">
        <v>24</v>
      </c>
      <c r="AI83" s="4">
        <v>18</v>
      </c>
      <c r="AJ83" s="4">
        <f t="shared" si="29"/>
        <v>42</v>
      </c>
      <c r="AK83" s="4">
        <v>8723</v>
      </c>
      <c r="AL83" s="4">
        <v>7189</v>
      </c>
      <c r="AM83" s="4">
        <f t="shared" si="30"/>
        <v>15912</v>
      </c>
      <c r="AN83" s="4">
        <v>12597</v>
      </c>
      <c r="AO83" s="4">
        <v>6960</v>
      </c>
      <c r="AP83" s="4">
        <f t="shared" si="31"/>
        <v>19557</v>
      </c>
      <c r="AQ83" s="4">
        <v>4260</v>
      </c>
      <c r="AR83" s="4">
        <v>16398</v>
      </c>
      <c r="AS83" s="4">
        <f t="shared" si="32"/>
        <v>20658</v>
      </c>
      <c r="AT83" s="4">
        <v>4053</v>
      </c>
      <c r="AU83" s="4">
        <v>3501</v>
      </c>
      <c r="AV83" s="4">
        <f t="shared" si="33"/>
        <v>7554</v>
      </c>
      <c r="AW83" s="4">
        <v>637</v>
      </c>
      <c r="AX83" s="4">
        <v>1094</v>
      </c>
      <c r="AY83" s="4">
        <f t="shared" si="34"/>
        <v>1731</v>
      </c>
      <c r="AZ83" s="9">
        <v>29987</v>
      </c>
      <c r="BA83" s="9">
        <v>21737</v>
      </c>
      <c r="BB83" s="9">
        <v>51724</v>
      </c>
      <c r="BC83" s="11">
        <v>4363</v>
      </c>
      <c r="BD83" s="11">
        <v>3873</v>
      </c>
      <c r="BE83" s="11">
        <v>8236</v>
      </c>
      <c r="BF83" s="11">
        <v>1731</v>
      </c>
      <c r="BG83" s="11">
        <v>143786</v>
      </c>
      <c r="BH83" s="11">
        <v>184947</v>
      </c>
      <c r="BI83" s="11">
        <v>677</v>
      </c>
      <c r="BJ83" s="11">
        <f t="shared" si="35"/>
        <v>1.0254938705163432</v>
      </c>
      <c r="BK83">
        <f t="shared" si="36"/>
        <v>175865.70335676274</v>
      </c>
      <c r="BL83">
        <f t="shared" si="37"/>
        <v>259.77208767616355</v>
      </c>
    </row>
    <row r="84" spans="1:66" ht="12.5" x14ac:dyDescent="0.25">
      <c r="A84" s="3" t="s">
        <v>22</v>
      </c>
      <c r="B84" s="3" t="s">
        <v>108</v>
      </c>
      <c r="C84" s="3" t="s">
        <v>108</v>
      </c>
      <c r="D84" s="4">
        <v>122</v>
      </c>
      <c r="E84" s="4">
        <v>107</v>
      </c>
      <c r="F84" s="4">
        <f t="shared" si="19"/>
        <v>229</v>
      </c>
      <c r="G84" s="4">
        <v>36172</v>
      </c>
      <c r="H84" s="4">
        <v>21689</v>
      </c>
      <c r="I84" s="4">
        <f t="shared" si="20"/>
        <v>57861</v>
      </c>
      <c r="J84" s="4">
        <v>33238</v>
      </c>
      <c r="K84" s="4">
        <v>11528</v>
      </c>
      <c r="L84" s="4">
        <f t="shared" si="21"/>
        <v>44766</v>
      </c>
      <c r="M84" s="4">
        <v>20042</v>
      </c>
      <c r="N84" s="4">
        <v>19239</v>
      </c>
      <c r="O84" s="4">
        <f t="shared" si="22"/>
        <v>39281</v>
      </c>
      <c r="P84" s="4">
        <v>15754</v>
      </c>
      <c r="Q84" s="4">
        <v>12662</v>
      </c>
      <c r="R84" s="4">
        <f t="shared" si="23"/>
        <v>28416</v>
      </c>
      <c r="S84" s="4">
        <v>116</v>
      </c>
      <c r="T84" s="4">
        <v>97</v>
      </c>
      <c r="U84" s="4">
        <f t="shared" si="24"/>
        <v>213</v>
      </c>
      <c r="V84" s="4">
        <v>35295</v>
      </c>
      <c r="W84" s="4">
        <v>21431</v>
      </c>
      <c r="X84" s="4">
        <f t="shared" si="25"/>
        <v>56726</v>
      </c>
      <c r="Y84" s="4">
        <v>31272</v>
      </c>
      <c r="Z84" s="4">
        <v>11196</v>
      </c>
      <c r="AA84" s="4">
        <f t="shared" si="26"/>
        <v>42468</v>
      </c>
      <c r="AB84" s="4">
        <v>19468</v>
      </c>
      <c r="AC84" s="4">
        <v>18643</v>
      </c>
      <c r="AD84" s="4">
        <f t="shared" si="27"/>
        <v>38111</v>
      </c>
      <c r="AE84" s="4">
        <v>15557</v>
      </c>
      <c r="AF84" s="4">
        <v>12494</v>
      </c>
      <c r="AG84" s="4">
        <f t="shared" si="28"/>
        <v>28051</v>
      </c>
      <c r="AH84" s="4">
        <v>115</v>
      </c>
      <c r="AI84" s="4">
        <v>97</v>
      </c>
      <c r="AJ84" s="4">
        <f t="shared" si="29"/>
        <v>212</v>
      </c>
      <c r="AK84" s="4">
        <v>34348</v>
      </c>
      <c r="AL84" s="4">
        <v>20880</v>
      </c>
      <c r="AM84" s="4">
        <f t="shared" si="30"/>
        <v>55228</v>
      </c>
      <c r="AN84" s="4">
        <v>30593</v>
      </c>
      <c r="AO84" s="4">
        <v>10928</v>
      </c>
      <c r="AP84" s="4">
        <f t="shared" si="31"/>
        <v>41521</v>
      </c>
      <c r="AQ84" s="4">
        <v>19215</v>
      </c>
      <c r="AR84" s="4">
        <v>50721</v>
      </c>
      <c r="AS84" s="4">
        <f t="shared" si="32"/>
        <v>69936</v>
      </c>
      <c r="AT84" s="4">
        <v>15314</v>
      </c>
      <c r="AU84" s="4">
        <v>12312</v>
      </c>
      <c r="AV84" s="4">
        <f t="shared" si="33"/>
        <v>27626</v>
      </c>
      <c r="AW84" s="4">
        <v>1038</v>
      </c>
      <c r="AX84" s="4">
        <v>2048</v>
      </c>
      <c r="AY84" s="4">
        <f t="shared" si="34"/>
        <v>3086</v>
      </c>
      <c r="AZ84" s="9">
        <v>105328</v>
      </c>
      <c r="BA84" s="9">
        <v>65225</v>
      </c>
      <c r="BB84" s="9">
        <v>170553</v>
      </c>
      <c r="BC84" s="11">
        <v>20164</v>
      </c>
      <c r="BD84" s="11">
        <v>19346</v>
      </c>
      <c r="BE84" s="11">
        <v>39510</v>
      </c>
      <c r="BF84" s="11">
        <v>3086</v>
      </c>
      <c r="BG84" s="11">
        <v>204048</v>
      </c>
      <c r="BH84" s="11">
        <v>239655</v>
      </c>
      <c r="BI84" s="11">
        <v>4391</v>
      </c>
      <c r="BJ84" s="11">
        <f t="shared" si="35"/>
        <v>1.0162145650030761</v>
      </c>
      <c r="BK84">
        <f t="shared" si="36"/>
        <v>232068.21610341466</v>
      </c>
      <c r="BL84">
        <f t="shared" si="37"/>
        <v>52.850880460809535</v>
      </c>
      <c r="BM84">
        <v>3.3397000000000001</v>
      </c>
      <c r="BN84">
        <v>33.168900000000001</v>
      </c>
    </row>
    <row r="85" spans="1:66" ht="12.5" x14ac:dyDescent="0.25">
      <c r="A85" s="3" t="s">
        <v>23</v>
      </c>
      <c r="B85" s="3" t="s">
        <v>109</v>
      </c>
      <c r="C85" s="3" t="s">
        <v>109</v>
      </c>
      <c r="D85" s="4">
        <v>147</v>
      </c>
      <c r="E85" s="4">
        <v>77</v>
      </c>
      <c r="F85" s="4">
        <f t="shared" si="19"/>
        <v>224</v>
      </c>
      <c r="G85" s="4">
        <v>24358</v>
      </c>
      <c r="H85" s="4">
        <v>13193</v>
      </c>
      <c r="I85" s="4">
        <f t="shared" si="20"/>
        <v>37551</v>
      </c>
      <c r="J85" s="4">
        <v>27671</v>
      </c>
      <c r="K85" s="4">
        <v>9987</v>
      </c>
      <c r="L85" s="4">
        <f t="shared" si="21"/>
        <v>37658</v>
      </c>
      <c r="M85" s="4">
        <v>17288</v>
      </c>
      <c r="N85" s="4">
        <v>16074</v>
      </c>
      <c r="O85" s="4">
        <f t="shared" si="22"/>
        <v>33362</v>
      </c>
      <c r="P85" s="4">
        <v>13634</v>
      </c>
      <c r="Q85" s="4">
        <v>10315</v>
      </c>
      <c r="R85" s="4">
        <f t="shared" si="23"/>
        <v>23949</v>
      </c>
      <c r="S85" s="4">
        <v>129</v>
      </c>
      <c r="T85" s="4">
        <v>77</v>
      </c>
      <c r="U85" s="4">
        <f t="shared" si="24"/>
        <v>206</v>
      </c>
      <c r="V85" s="4">
        <v>23418</v>
      </c>
      <c r="W85" s="4">
        <v>12669</v>
      </c>
      <c r="X85" s="4">
        <f t="shared" si="25"/>
        <v>36087</v>
      </c>
      <c r="Y85" s="4">
        <v>25913</v>
      </c>
      <c r="Z85" s="4">
        <v>9707</v>
      </c>
      <c r="AA85" s="4">
        <f t="shared" si="26"/>
        <v>35620</v>
      </c>
      <c r="AB85" s="4">
        <v>16555</v>
      </c>
      <c r="AC85" s="4">
        <v>15247</v>
      </c>
      <c r="AD85" s="4">
        <f t="shared" si="27"/>
        <v>31802</v>
      </c>
      <c r="AE85" s="4">
        <v>13071</v>
      </c>
      <c r="AF85" s="4">
        <v>9838</v>
      </c>
      <c r="AG85" s="4">
        <f t="shared" si="28"/>
        <v>22909</v>
      </c>
      <c r="AH85" s="4">
        <v>129</v>
      </c>
      <c r="AI85" s="4">
        <v>78</v>
      </c>
      <c r="AJ85" s="4">
        <f t="shared" si="29"/>
        <v>207</v>
      </c>
      <c r="AK85" s="4">
        <v>22397</v>
      </c>
      <c r="AL85" s="4">
        <v>11970</v>
      </c>
      <c r="AM85" s="4">
        <f t="shared" si="30"/>
        <v>34367</v>
      </c>
      <c r="AN85" s="4">
        <v>25151</v>
      </c>
      <c r="AO85" s="4">
        <v>9241</v>
      </c>
      <c r="AP85" s="4">
        <f t="shared" si="31"/>
        <v>34392</v>
      </c>
      <c r="AQ85" s="4">
        <v>15928</v>
      </c>
      <c r="AR85" s="4">
        <v>42765</v>
      </c>
      <c r="AS85" s="4">
        <f t="shared" si="32"/>
        <v>58693</v>
      </c>
      <c r="AT85" s="4">
        <v>12479</v>
      </c>
      <c r="AU85" s="4">
        <v>9388</v>
      </c>
      <c r="AV85" s="4">
        <f t="shared" si="33"/>
        <v>21867</v>
      </c>
      <c r="AW85" s="4">
        <v>1094</v>
      </c>
      <c r="AX85" s="4">
        <v>2663</v>
      </c>
      <c r="AY85" s="4">
        <f t="shared" si="34"/>
        <v>3757</v>
      </c>
      <c r="AZ85" s="9">
        <v>83098</v>
      </c>
      <c r="BA85" s="9">
        <v>49646</v>
      </c>
      <c r="BB85" s="9">
        <v>132744</v>
      </c>
      <c r="BC85" s="11">
        <v>17435</v>
      </c>
      <c r="BD85" s="11">
        <v>16151</v>
      </c>
      <c r="BE85" s="11">
        <v>33586</v>
      </c>
      <c r="BF85" s="11">
        <v>3757</v>
      </c>
      <c r="BG85" s="11">
        <v>206495</v>
      </c>
      <c r="BH85" s="11">
        <v>271781</v>
      </c>
      <c r="BI85" s="11">
        <v>739</v>
      </c>
      <c r="BJ85" s="11">
        <f t="shared" si="35"/>
        <v>1.0278528755175789</v>
      </c>
      <c r="BK85">
        <f t="shared" si="36"/>
        <v>257251.06528427574</v>
      </c>
      <c r="BL85">
        <f t="shared" si="37"/>
        <v>348.10698955923647</v>
      </c>
      <c r="BM85">
        <v>3.5236999999999998</v>
      </c>
      <c r="BN85">
        <v>31.0335</v>
      </c>
    </row>
    <row r="86" spans="1:66" ht="12.5" x14ac:dyDescent="0.25">
      <c r="A86" s="3" t="s">
        <v>26</v>
      </c>
      <c r="B86" s="3" t="s">
        <v>110</v>
      </c>
      <c r="C86" s="3" t="s">
        <v>110</v>
      </c>
      <c r="D86" s="4">
        <v>26</v>
      </c>
      <c r="E86" s="4">
        <v>14</v>
      </c>
      <c r="F86" s="4">
        <f t="shared" si="19"/>
        <v>40</v>
      </c>
      <c r="G86" s="4">
        <v>21223</v>
      </c>
      <c r="H86" s="4">
        <v>9991</v>
      </c>
      <c r="I86" s="4">
        <f t="shared" si="20"/>
        <v>31214</v>
      </c>
      <c r="J86" s="4">
        <v>24421</v>
      </c>
      <c r="K86" s="4">
        <v>7507</v>
      </c>
      <c r="L86" s="4">
        <f t="shared" si="21"/>
        <v>31928</v>
      </c>
      <c r="M86" s="4">
        <v>14151</v>
      </c>
      <c r="N86" s="4">
        <v>12337</v>
      </c>
      <c r="O86" s="4">
        <f t="shared" si="22"/>
        <v>26488</v>
      </c>
      <c r="P86" s="4">
        <v>9437</v>
      </c>
      <c r="Q86" s="4">
        <v>7029</v>
      </c>
      <c r="R86" s="4">
        <f t="shared" si="23"/>
        <v>16466</v>
      </c>
      <c r="S86" s="4">
        <v>26</v>
      </c>
      <c r="T86" s="4">
        <v>14</v>
      </c>
      <c r="U86" s="4">
        <f t="shared" si="24"/>
        <v>40</v>
      </c>
      <c r="V86" s="4">
        <v>21223</v>
      </c>
      <c r="W86" s="4">
        <v>9970</v>
      </c>
      <c r="X86" s="4">
        <f t="shared" si="25"/>
        <v>31193</v>
      </c>
      <c r="Y86" s="4">
        <v>24221</v>
      </c>
      <c r="Z86" s="4">
        <v>7506</v>
      </c>
      <c r="AA86" s="4">
        <f t="shared" si="26"/>
        <v>31727</v>
      </c>
      <c r="AB86" s="4">
        <v>14151</v>
      </c>
      <c r="AC86" s="4">
        <v>12337</v>
      </c>
      <c r="AD86" s="4">
        <f t="shared" si="27"/>
        <v>26488</v>
      </c>
      <c r="AE86" s="4">
        <v>9437</v>
      </c>
      <c r="AF86" s="4">
        <v>7029</v>
      </c>
      <c r="AG86" s="4">
        <f t="shared" si="28"/>
        <v>16466</v>
      </c>
      <c r="AH86" s="4">
        <v>26</v>
      </c>
      <c r="AI86" s="4">
        <v>14</v>
      </c>
      <c r="AJ86" s="4">
        <f t="shared" si="29"/>
        <v>40</v>
      </c>
      <c r="AK86" s="4">
        <v>20829</v>
      </c>
      <c r="AL86" s="4">
        <v>9780</v>
      </c>
      <c r="AM86" s="4">
        <f t="shared" si="30"/>
        <v>30609</v>
      </c>
      <c r="AN86" s="4">
        <v>23797</v>
      </c>
      <c r="AO86" s="4">
        <v>7359</v>
      </c>
      <c r="AP86" s="4">
        <f t="shared" si="31"/>
        <v>31156</v>
      </c>
      <c r="AQ86" s="4">
        <v>13894</v>
      </c>
      <c r="AR86" s="4">
        <v>35990</v>
      </c>
      <c r="AS86" s="4">
        <f t="shared" si="32"/>
        <v>49884</v>
      </c>
      <c r="AT86" s="4">
        <v>9274</v>
      </c>
      <c r="AU86" s="4">
        <v>6909</v>
      </c>
      <c r="AV86" s="4">
        <f t="shared" si="33"/>
        <v>16183</v>
      </c>
      <c r="AW86" s="4">
        <v>3066</v>
      </c>
      <c r="AX86" s="4">
        <v>6285</v>
      </c>
      <c r="AY86" s="4">
        <f t="shared" si="34"/>
        <v>9351</v>
      </c>
      <c r="AZ86" s="9">
        <v>69258</v>
      </c>
      <c r="BA86" s="9">
        <v>36878</v>
      </c>
      <c r="BB86" s="9">
        <v>106136</v>
      </c>
      <c r="BC86" s="11">
        <v>14177</v>
      </c>
      <c r="BD86" s="11">
        <v>12351</v>
      </c>
      <c r="BE86" s="11">
        <v>26528</v>
      </c>
      <c r="BF86" s="11">
        <v>9351</v>
      </c>
      <c r="BG86" s="11">
        <v>239327</v>
      </c>
      <c r="BH86" s="11">
        <v>294301</v>
      </c>
      <c r="BI86" s="11">
        <v>1073</v>
      </c>
      <c r="BJ86" s="11">
        <f t="shared" si="35"/>
        <v>1.0208924784003772</v>
      </c>
      <c r="BK86">
        <f t="shared" si="36"/>
        <v>282378.5667690027</v>
      </c>
      <c r="BL86">
        <f t="shared" si="37"/>
        <v>263.16735020410317</v>
      </c>
      <c r="BM86">
        <v>2.3031000000000001</v>
      </c>
      <c r="BN86" s="28" t="s">
        <v>257</v>
      </c>
    </row>
    <row r="87" spans="1:66" ht="12.5" x14ac:dyDescent="0.25">
      <c r="A87" s="3" t="s">
        <v>20</v>
      </c>
      <c r="B87" s="3" t="s">
        <v>111</v>
      </c>
      <c r="C87" s="3" t="s">
        <v>111</v>
      </c>
      <c r="D87" s="4">
        <v>40</v>
      </c>
      <c r="E87" s="4">
        <v>37</v>
      </c>
      <c r="F87" s="4">
        <f t="shared" si="19"/>
        <v>77</v>
      </c>
      <c r="G87" s="4">
        <v>9009</v>
      </c>
      <c r="H87" s="4">
        <v>6230</v>
      </c>
      <c r="I87" s="4">
        <f t="shared" si="20"/>
        <v>15239</v>
      </c>
      <c r="J87" s="4">
        <v>22015</v>
      </c>
      <c r="K87" s="4">
        <v>12450</v>
      </c>
      <c r="L87" s="4">
        <f t="shared" si="21"/>
        <v>34465</v>
      </c>
      <c r="M87" s="4">
        <v>23103</v>
      </c>
      <c r="N87" s="4">
        <v>21205</v>
      </c>
      <c r="O87" s="4">
        <f t="shared" si="22"/>
        <v>44308</v>
      </c>
      <c r="P87" s="4">
        <v>6856</v>
      </c>
      <c r="Q87" s="4">
        <v>5741</v>
      </c>
      <c r="R87" s="4">
        <f t="shared" si="23"/>
        <v>12597</v>
      </c>
      <c r="S87" s="4">
        <v>35</v>
      </c>
      <c r="T87" s="4">
        <v>34</v>
      </c>
      <c r="U87" s="4">
        <f t="shared" si="24"/>
        <v>69</v>
      </c>
      <c r="V87" s="4">
        <v>8513</v>
      </c>
      <c r="W87" s="4">
        <v>5997</v>
      </c>
      <c r="X87" s="4">
        <f t="shared" si="25"/>
        <v>14510</v>
      </c>
      <c r="Y87" s="4">
        <v>20312</v>
      </c>
      <c r="Z87" s="4">
        <v>11173</v>
      </c>
      <c r="AA87" s="4">
        <f t="shared" si="26"/>
        <v>31485</v>
      </c>
      <c r="AB87" s="4">
        <v>22393</v>
      </c>
      <c r="AC87" s="4">
        <v>20478</v>
      </c>
      <c r="AD87" s="4">
        <f t="shared" si="27"/>
        <v>42871</v>
      </c>
      <c r="AE87" s="4">
        <v>6612</v>
      </c>
      <c r="AF87" s="4">
        <v>5386</v>
      </c>
      <c r="AG87" s="4">
        <f t="shared" si="28"/>
        <v>11998</v>
      </c>
      <c r="AH87" s="4">
        <v>35</v>
      </c>
      <c r="AI87" s="4">
        <v>35</v>
      </c>
      <c r="AJ87" s="4">
        <f t="shared" si="29"/>
        <v>70</v>
      </c>
      <c r="AK87" s="4">
        <v>8502</v>
      </c>
      <c r="AL87" s="4">
        <v>5969</v>
      </c>
      <c r="AM87" s="4">
        <f t="shared" si="30"/>
        <v>14471</v>
      </c>
      <c r="AN87" s="4">
        <v>20281</v>
      </c>
      <c r="AO87" s="4">
        <v>11493</v>
      </c>
      <c r="AP87" s="4">
        <f t="shared" si="31"/>
        <v>31774</v>
      </c>
      <c r="AQ87" s="4">
        <v>21980</v>
      </c>
      <c r="AR87" s="4">
        <v>57722</v>
      </c>
      <c r="AS87" s="4">
        <f t="shared" si="32"/>
        <v>79702</v>
      </c>
      <c r="AT87" s="4">
        <v>6479</v>
      </c>
      <c r="AU87" s="4">
        <v>5339</v>
      </c>
      <c r="AV87" s="4">
        <f t="shared" si="33"/>
        <v>11818</v>
      </c>
      <c r="AW87" s="4">
        <v>192</v>
      </c>
      <c r="AX87" s="4">
        <v>955</v>
      </c>
      <c r="AY87" s="4">
        <f t="shared" si="34"/>
        <v>1147</v>
      </c>
      <c r="AZ87" s="9">
        <v>61023</v>
      </c>
      <c r="BA87" s="9">
        <v>45663</v>
      </c>
      <c r="BB87" s="9">
        <v>106686</v>
      </c>
      <c r="BC87" s="11">
        <v>23143</v>
      </c>
      <c r="BD87" s="11">
        <v>21242</v>
      </c>
      <c r="BE87" s="11">
        <v>44385</v>
      </c>
      <c r="BF87" s="11">
        <v>1147</v>
      </c>
      <c r="BG87" s="11">
        <v>181050</v>
      </c>
      <c r="BH87" s="11">
        <v>219734</v>
      </c>
      <c r="BI87" s="11">
        <v>3610</v>
      </c>
      <c r="BJ87" s="11">
        <f t="shared" si="35"/>
        <v>1.0195531558083422</v>
      </c>
      <c r="BK87">
        <f t="shared" si="36"/>
        <v>211386.62999193807</v>
      </c>
      <c r="BL87">
        <f t="shared" si="37"/>
        <v>58.555853183362345</v>
      </c>
      <c r="BM87">
        <v>3.0352000000000001</v>
      </c>
      <c r="BN87" s="28" t="s">
        <v>258</v>
      </c>
    </row>
    <row r="88" spans="1:66" ht="12.5" x14ac:dyDescent="0.25">
      <c r="A88" s="3" t="s">
        <v>30</v>
      </c>
      <c r="B88" s="3" t="s">
        <v>112</v>
      </c>
      <c r="C88" s="3" t="s">
        <v>112</v>
      </c>
      <c r="D88" s="4">
        <v>5</v>
      </c>
      <c r="E88" s="4">
        <v>2</v>
      </c>
      <c r="F88" s="4">
        <f t="shared" si="19"/>
        <v>7</v>
      </c>
      <c r="G88" s="4">
        <v>34629</v>
      </c>
      <c r="H88" s="4">
        <v>21087</v>
      </c>
      <c r="I88" s="4">
        <f t="shared" si="20"/>
        <v>55716</v>
      </c>
      <c r="J88" s="4">
        <v>43400</v>
      </c>
      <c r="K88" s="4">
        <v>20674</v>
      </c>
      <c r="L88" s="4">
        <f t="shared" si="21"/>
        <v>64074</v>
      </c>
      <c r="M88" s="4">
        <v>17816</v>
      </c>
      <c r="N88" s="4">
        <v>16842</v>
      </c>
      <c r="O88" s="4">
        <f t="shared" si="22"/>
        <v>34658</v>
      </c>
      <c r="P88" s="4">
        <v>16085</v>
      </c>
      <c r="Q88" s="4">
        <v>13195</v>
      </c>
      <c r="R88" s="4">
        <f t="shared" si="23"/>
        <v>29280</v>
      </c>
      <c r="S88" s="4">
        <v>5</v>
      </c>
      <c r="T88" s="4">
        <v>0</v>
      </c>
      <c r="U88" s="4">
        <f t="shared" si="24"/>
        <v>5</v>
      </c>
      <c r="V88" s="4">
        <v>34510</v>
      </c>
      <c r="W88" s="4">
        <v>21017</v>
      </c>
      <c r="X88" s="4">
        <f t="shared" si="25"/>
        <v>55527</v>
      </c>
      <c r="Y88" s="4">
        <v>42809</v>
      </c>
      <c r="Z88" s="4">
        <v>20371</v>
      </c>
      <c r="AA88" s="4">
        <f t="shared" si="26"/>
        <v>63180</v>
      </c>
      <c r="AB88" s="4">
        <v>17677</v>
      </c>
      <c r="AC88" s="4">
        <v>16722</v>
      </c>
      <c r="AD88" s="4">
        <f t="shared" si="27"/>
        <v>34399</v>
      </c>
      <c r="AE88" s="4">
        <v>15984</v>
      </c>
      <c r="AF88" s="4">
        <v>13076</v>
      </c>
      <c r="AG88" s="4">
        <f t="shared" si="28"/>
        <v>29060</v>
      </c>
      <c r="AH88" s="4">
        <v>5</v>
      </c>
      <c r="AI88" s="4">
        <v>0</v>
      </c>
      <c r="AJ88" s="4">
        <f t="shared" si="29"/>
        <v>5</v>
      </c>
      <c r="AK88" s="4">
        <v>34175</v>
      </c>
      <c r="AL88" s="4">
        <v>20781</v>
      </c>
      <c r="AM88" s="4">
        <f t="shared" si="30"/>
        <v>54956</v>
      </c>
      <c r="AN88" s="4">
        <v>42537</v>
      </c>
      <c r="AO88" s="4">
        <v>20223</v>
      </c>
      <c r="AP88" s="4">
        <f t="shared" si="31"/>
        <v>62760</v>
      </c>
      <c r="AQ88" s="4">
        <v>19162</v>
      </c>
      <c r="AR88" s="4">
        <v>62038</v>
      </c>
      <c r="AS88" s="4">
        <f t="shared" si="32"/>
        <v>81200</v>
      </c>
      <c r="AT88" s="4">
        <v>15854</v>
      </c>
      <c r="AU88" s="4">
        <v>12975</v>
      </c>
      <c r="AV88" s="4">
        <f t="shared" si="33"/>
        <v>28829</v>
      </c>
      <c r="AW88" s="4">
        <v>1532</v>
      </c>
      <c r="AX88" s="4">
        <v>3146</v>
      </c>
      <c r="AY88" s="4">
        <f t="shared" si="34"/>
        <v>4678</v>
      </c>
      <c r="AZ88" s="9">
        <v>111935</v>
      </c>
      <c r="BA88" s="9">
        <v>71800</v>
      </c>
      <c r="BB88" s="9">
        <v>183735</v>
      </c>
      <c r="BC88" s="11">
        <v>17821</v>
      </c>
      <c r="BD88" s="11">
        <v>16844</v>
      </c>
      <c r="BE88" s="11">
        <v>34665</v>
      </c>
      <c r="BF88" s="11">
        <v>4678</v>
      </c>
      <c r="BG88" s="11">
        <v>239268</v>
      </c>
      <c r="BH88" s="11">
        <v>286992</v>
      </c>
      <c r="BI88" s="11">
        <v>1005</v>
      </c>
      <c r="BJ88" s="11">
        <f t="shared" si="35"/>
        <v>1.0183533986324609</v>
      </c>
      <c r="BK88">
        <f t="shared" si="36"/>
        <v>276740.52246531198</v>
      </c>
      <c r="BL88">
        <f t="shared" si="37"/>
        <v>275.36370394558406</v>
      </c>
      <c r="BM88">
        <v>1.4877</v>
      </c>
      <c r="BN88">
        <v>33.930399999999999</v>
      </c>
    </row>
    <row r="89" spans="1:66" ht="12.5" x14ac:dyDescent="0.25">
      <c r="A89" s="3" t="s">
        <v>26</v>
      </c>
      <c r="B89" s="3" t="s">
        <v>113</v>
      </c>
      <c r="C89" s="3" t="s">
        <v>113</v>
      </c>
      <c r="D89" s="4">
        <v>24</v>
      </c>
      <c r="E89" s="4">
        <v>15</v>
      </c>
      <c r="F89" s="4">
        <f t="shared" si="19"/>
        <v>39</v>
      </c>
      <c r="G89" s="4">
        <v>17970</v>
      </c>
      <c r="H89" s="4">
        <v>8772</v>
      </c>
      <c r="I89" s="4">
        <f t="shared" si="20"/>
        <v>26742</v>
      </c>
      <c r="J89" s="4">
        <v>20622</v>
      </c>
      <c r="K89" s="4">
        <v>7329</v>
      </c>
      <c r="L89" s="4">
        <f t="shared" si="21"/>
        <v>27951</v>
      </c>
      <c r="M89" s="4">
        <v>11870</v>
      </c>
      <c r="N89" s="4">
        <v>10542</v>
      </c>
      <c r="O89" s="4">
        <f t="shared" si="22"/>
        <v>22412</v>
      </c>
      <c r="P89" s="4">
        <v>8662</v>
      </c>
      <c r="Q89" s="4">
        <v>6653</v>
      </c>
      <c r="R89" s="4">
        <f t="shared" si="23"/>
        <v>15315</v>
      </c>
      <c r="S89" s="4">
        <v>24</v>
      </c>
      <c r="T89" s="4">
        <v>14</v>
      </c>
      <c r="U89" s="4">
        <f t="shared" si="24"/>
        <v>38</v>
      </c>
      <c r="V89" s="4">
        <v>17863</v>
      </c>
      <c r="W89" s="4">
        <v>8753</v>
      </c>
      <c r="X89" s="4">
        <f t="shared" si="25"/>
        <v>26616</v>
      </c>
      <c r="Y89" s="4">
        <v>20441</v>
      </c>
      <c r="Z89" s="4">
        <v>7310</v>
      </c>
      <c r="AA89" s="4">
        <f t="shared" si="26"/>
        <v>27751</v>
      </c>
      <c r="AB89" s="4">
        <v>11838</v>
      </c>
      <c r="AC89" s="4">
        <v>10539</v>
      </c>
      <c r="AD89" s="4">
        <f t="shared" si="27"/>
        <v>22377</v>
      </c>
      <c r="AE89" s="4">
        <v>8653</v>
      </c>
      <c r="AF89" s="4">
        <v>6644</v>
      </c>
      <c r="AG89" s="4">
        <f t="shared" si="28"/>
        <v>15297</v>
      </c>
      <c r="AH89" s="4">
        <v>24</v>
      </c>
      <c r="AI89" s="4">
        <v>14</v>
      </c>
      <c r="AJ89" s="4">
        <f t="shared" si="29"/>
        <v>38</v>
      </c>
      <c r="AK89" s="4">
        <v>16535</v>
      </c>
      <c r="AL89" s="4">
        <v>8011</v>
      </c>
      <c r="AM89" s="4">
        <f t="shared" si="30"/>
        <v>24546</v>
      </c>
      <c r="AN89" s="4">
        <v>18775</v>
      </c>
      <c r="AO89" s="4">
        <v>6554</v>
      </c>
      <c r="AP89" s="4">
        <f t="shared" si="31"/>
        <v>25329</v>
      </c>
      <c r="AQ89" s="4">
        <v>11065</v>
      </c>
      <c r="AR89" s="4">
        <v>29468</v>
      </c>
      <c r="AS89" s="4">
        <f t="shared" si="32"/>
        <v>40533</v>
      </c>
      <c r="AT89" s="4">
        <v>7962</v>
      </c>
      <c r="AU89" s="4">
        <v>6142</v>
      </c>
      <c r="AV89" s="4">
        <f t="shared" si="33"/>
        <v>14104</v>
      </c>
      <c r="AW89" s="4">
        <v>1186</v>
      </c>
      <c r="AX89" s="4">
        <v>2018</v>
      </c>
      <c r="AY89" s="4">
        <f t="shared" si="34"/>
        <v>3204</v>
      </c>
      <c r="AZ89" s="9">
        <v>59148</v>
      </c>
      <c r="BA89" s="9">
        <v>33311</v>
      </c>
      <c r="BB89" s="9">
        <v>92459</v>
      </c>
      <c r="BC89" s="11">
        <v>11894</v>
      </c>
      <c r="BD89" s="11">
        <v>10557</v>
      </c>
      <c r="BE89" s="11">
        <v>22451</v>
      </c>
      <c r="BF89" s="11">
        <v>3204</v>
      </c>
      <c r="BG89" s="11">
        <v>183304</v>
      </c>
      <c r="BH89" s="11">
        <v>216125</v>
      </c>
      <c r="BI89" s="11">
        <v>1223</v>
      </c>
      <c r="BJ89" s="11">
        <f t="shared" si="35"/>
        <v>1.0166074930751108</v>
      </c>
      <c r="BK89">
        <f t="shared" si="36"/>
        <v>209121.3594262563</v>
      </c>
      <c r="BL89">
        <f t="shared" si="37"/>
        <v>170.99048195114989</v>
      </c>
      <c r="BM89">
        <v>1.9033</v>
      </c>
      <c r="BN89">
        <v>32.763300000000001</v>
      </c>
    </row>
    <row r="90" spans="1:66" ht="12.5" x14ac:dyDescent="0.25">
      <c r="A90" s="3" t="s">
        <v>39</v>
      </c>
      <c r="B90" s="3" t="s">
        <v>114</v>
      </c>
      <c r="C90" s="3" t="s">
        <v>114</v>
      </c>
      <c r="D90" s="4">
        <v>0</v>
      </c>
      <c r="E90" s="4">
        <v>0</v>
      </c>
      <c r="F90" s="4">
        <f t="shared" si="19"/>
        <v>0</v>
      </c>
      <c r="G90" s="4">
        <v>2465</v>
      </c>
      <c r="H90" s="4">
        <v>2605</v>
      </c>
      <c r="I90" s="4">
        <f t="shared" si="20"/>
        <v>5070</v>
      </c>
      <c r="J90" s="4">
        <v>4935</v>
      </c>
      <c r="K90" s="4">
        <v>3677</v>
      </c>
      <c r="L90" s="4">
        <f t="shared" si="21"/>
        <v>8612</v>
      </c>
      <c r="M90" s="4">
        <v>1053</v>
      </c>
      <c r="N90" s="4">
        <v>1022</v>
      </c>
      <c r="O90" s="4">
        <f t="shared" si="22"/>
        <v>2075</v>
      </c>
      <c r="P90" s="4">
        <v>1129</v>
      </c>
      <c r="Q90" s="4">
        <v>1084</v>
      </c>
      <c r="R90" s="4">
        <f t="shared" si="23"/>
        <v>2213</v>
      </c>
      <c r="S90" s="4">
        <v>0</v>
      </c>
      <c r="T90" s="4">
        <v>0</v>
      </c>
      <c r="U90" s="4">
        <f t="shared" si="24"/>
        <v>0</v>
      </c>
      <c r="V90" s="4">
        <v>2310</v>
      </c>
      <c r="W90" s="4">
        <v>2466</v>
      </c>
      <c r="X90" s="4">
        <f t="shared" si="25"/>
        <v>4776</v>
      </c>
      <c r="Y90" s="4">
        <v>4499</v>
      </c>
      <c r="Z90" s="4">
        <v>3415</v>
      </c>
      <c r="AA90" s="4">
        <f t="shared" si="26"/>
        <v>7914</v>
      </c>
      <c r="AB90" s="4">
        <v>954</v>
      </c>
      <c r="AC90" s="4">
        <v>925</v>
      </c>
      <c r="AD90" s="4">
        <f t="shared" si="27"/>
        <v>1879</v>
      </c>
      <c r="AE90" s="4">
        <v>1058</v>
      </c>
      <c r="AF90" s="4">
        <v>1011</v>
      </c>
      <c r="AG90" s="4">
        <f t="shared" si="28"/>
        <v>2069</v>
      </c>
      <c r="AH90" s="4">
        <v>0</v>
      </c>
      <c r="AI90" s="4">
        <v>0</v>
      </c>
      <c r="AJ90" s="4">
        <f t="shared" si="29"/>
        <v>0</v>
      </c>
      <c r="AK90" s="4">
        <v>2204</v>
      </c>
      <c r="AL90" s="4">
        <v>2384</v>
      </c>
      <c r="AM90" s="4">
        <f t="shared" si="30"/>
        <v>4588</v>
      </c>
      <c r="AN90" s="4">
        <v>4360</v>
      </c>
      <c r="AO90" s="4">
        <v>3364</v>
      </c>
      <c r="AP90" s="4">
        <f t="shared" si="31"/>
        <v>7724</v>
      </c>
      <c r="AQ90" s="4">
        <v>918</v>
      </c>
      <c r="AR90" s="4">
        <v>5608</v>
      </c>
      <c r="AS90" s="4">
        <f t="shared" si="32"/>
        <v>6526</v>
      </c>
      <c r="AT90" s="4">
        <v>1004</v>
      </c>
      <c r="AU90" s="4">
        <v>981</v>
      </c>
      <c r="AV90" s="4">
        <f t="shared" si="33"/>
        <v>1985</v>
      </c>
      <c r="AW90" s="4">
        <v>74</v>
      </c>
      <c r="AX90" s="4">
        <v>132</v>
      </c>
      <c r="AY90" s="4">
        <f t="shared" si="34"/>
        <v>206</v>
      </c>
      <c r="AZ90" s="9">
        <v>9582</v>
      </c>
      <c r="BA90" s="9">
        <v>8388</v>
      </c>
      <c r="BB90" s="9">
        <v>17970</v>
      </c>
      <c r="BC90" s="11">
        <v>1053</v>
      </c>
      <c r="BD90" s="11">
        <v>1022</v>
      </c>
      <c r="BE90" s="11">
        <v>2075</v>
      </c>
      <c r="BF90" s="11">
        <v>206</v>
      </c>
      <c r="BG90" s="11">
        <v>93667</v>
      </c>
      <c r="BH90" s="11">
        <v>129277</v>
      </c>
      <c r="BI90" s="27">
        <v>851</v>
      </c>
      <c r="BJ90" s="11">
        <f t="shared" si="35"/>
        <v>1.032745866605316</v>
      </c>
      <c r="BK90">
        <f t="shared" si="36"/>
        <v>121208.85101217228</v>
      </c>
      <c r="BL90">
        <f t="shared" si="37"/>
        <v>142.4310822704727</v>
      </c>
      <c r="BM90">
        <v>1.4126000000000001</v>
      </c>
      <c r="BN90">
        <v>34.552799999999998</v>
      </c>
    </row>
    <row r="91" spans="1:66" ht="12.5" x14ac:dyDescent="0.25">
      <c r="A91" s="3" t="s">
        <v>45</v>
      </c>
      <c r="B91" s="3" t="s">
        <v>115</v>
      </c>
      <c r="C91" s="3" t="s">
        <v>115</v>
      </c>
      <c r="D91" s="4">
        <v>92</v>
      </c>
      <c r="E91" s="4">
        <v>16</v>
      </c>
      <c r="F91" s="4">
        <f t="shared" si="19"/>
        <v>108</v>
      </c>
      <c r="G91" s="4">
        <v>9003</v>
      </c>
      <c r="H91" s="4">
        <v>6124</v>
      </c>
      <c r="I91" s="4">
        <f t="shared" si="20"/>
        <v>15127</v>
      </c>
      <c r="J91" s="4">
        <v>13040</v>
      </c>
      <c r="K91" s="4">
        <v>6439</v>
      </c>
      <c r="L91" s="4">
        <f t="shared" si="21"/>
        <v>19479</v>
      </c>
      <c r="M91" s="4">
        <v>6746</v>
      </c>
      <c r="N91" s="4">
        <v>6175</v>
      </c>
      <c r="O91" s="4">
        <f t="shared" si="22"/>
        <v>12921</v>
      </c>
      <c r="P91" s="4">
        <v>5403</v>
      </c>
      <c r="Q91" s="4">
        <v>4422</v>
      </c>
      <c r="R91" s="4">
        <f t="shared" si="23"/>
        <v>9825</v>
      </c>
      <c r="S91" s="4">
        <v>90</v>
      </c>
      <c r="T91" s="4">
        <v>15</v>
      </c>
      <c r="U91" s="4">
        <f t="shared" si="24"/>
        <v>105</v>
      </c>
      <c r="V91" s="4">
        <v>8596</v>
      </c>
      <c r="W91" s="4">
        <v>5885</v>
      </c>
      <c r="X91" s="4">
        <f t="shared" si="25"/>
        <v>14481</v>
      </c>
      <c r="Y91" s="4">
        <v>12165</v>
      </c>
      <c r="Z91" s="4">
        <v>6115</v>
      </c>
      <c r="AA91" s="4">
        <f t="shared" si="26"/>
        <v>18280</v>
      </c>
      <c r="AB91" s="4">
        <v>6461</v>
      </c>
      <c r="AC91" s="4">
        <v>5963</v>
      </c>
      <c r="AD91" s="4">
        <f t="shared" si="27"/>
        <v>12424</v>
      </c>
      <c r="AE91" s="4">
        <v>5149</v>
      </c>
      <c r="AF91" s="4">
        <v>4252</v>
      </c>
      <c r="AG91" s="4">
        <f t="shared" si="28"/>
        <v>9401</v>
      </c>
      <c r="AH91" s="4">
        <v>90</v>
      </c>
      <c r="AI91" s="4">
        <v>80</v>
      </c>
      <c r="AJ91" s="4">
        <f t="shared" si="29"/>
        <v>170</v>
      </c>
      <c r="AK91" s="4">
        <v>7836</v>
      </c>
      <c r="AL91" s="4">
        <v>5370</v>
      </c>
      <c r="AM91" s="4">
        <f t="shared" si="30"/>
        <v>13206</v>
      </c>
      <c r="AN91" s="4">
        <v>11016</v>
      </c>
      <c r="AO91" s="4">
        <v>5524</v>
      </c>
      <c r="AP91" s="4">
        <f t="shared" si="31"/>
        <v>16540</v>
      </c>
      <c r="AQ91" s="4">
        <v>5864</v>
      </c>
      <c r="AR91" s="4">
        <v>17869</v>
      </c>
      <c r="AS91" s="4">
        <f t="shared" si="32"/>
        <v>23733</v>
      </c>
      <c r="AT91" s="4">
        <v>4711</v>
      </c>
      <c r="AU91" s="4">
        <v>3837</v>
      </c>
      <c r="AV91" s="4">
        <f t="shared" si="33"/>
        <v>8548</v>
      </c>
      <c r="AW91" s="4">
        <v>498</v>
      </c>
      <c r="AX91" s="4">
        <v>1757</v>
      </c>
      <c r="AY91" s="4">
        <f t="shared" si="34"/>
        <v>2255</v>
      </c>
      <c r="AZ91" s="9">
        <v>34284</v>
      </c>
      <c r="BA91" s="9">
        <v>23176</v>
      </c>
      <c r="BB91" s="9">
        <v>57460</v>
      </c>
      <c r="BC91" s="11">
        <v>6838</v>
      </c>
      <c r="BD91" s="11">
        <v>6191</v>
      </c>
      <c r="BE91" s="11">
        <v>13029</v>
      </c>
      <c r="BF91" s="11">
        <v>2255</v>
      </c>
      <c r="BG91" s="11">
        <v>214693</v>
      </c>
      <c r="BH91" s="11">
        <v>278432</v>
      </c>
      <c r="BI91" s="27">
        <v>2455</v>
      </c>
      <c r="BJ91" s="11">
        <f t="shared" si="35"/>
        <v>1.0263373320302973</v>
      </c>
      <c r="BK91">
        <f t="shared" si="36"/>
        <v>264325.39781797555</v>
      </c>
      <c r="BL91">
        <f t="shared" si="37"/>
        <v>107.66818648390043</v>
      </c>
      <c r="BM91">
        <v>1.2060999999999999</v>
      </c>
      <c r="BN91">
        <v>31.816400000000002</v>
      </c>
    </row>
    <row r="92" spans="1:66" ht="12.5" x14ac:dyDescent="0.25">
      <c r="A92" s="3" t="s">
        <v>54</v>
      </c>
      <c r="B92" s="3" t="s">
        <v>116</v>
      </c>
      <c r="C92" s="3" t="s">
        <v>116</v>
      </c>
      <c r="D92" s="4">
        <v>271</v>
      </c>
      <c r="E92" s="4">
        <v>204</v>
      </c>
      <c r="F92" s="4">
        <f t="shared" si="19"/>
        <v>475</v>
      </c>
      <c r="G92" s="4">
        <v>20103</v>
      </c>
      <c r="H92" s="4">
        <v>14559</v>
      </c>
      <c r="I92" s="4">
        <f t="shared" si="20"/>
        <v>34662</v>
      </c>
      <c r="J92" s="4">
        <v>34387</v>
      </c>
      <c r="K92" s="4">
        <v>17466</v>
      </c>
      <c r="L92" s="4">
        <f t="shared" si="21"/>
        <v>51853</v>
      </c>
      <c r="M92" s="4">
        <v>13421</v>
      </c>
      <c r="N92" s="4">
        <v>12436</v>
      </c>
      <c r="O92" s="4">
        <f t="shared" si="22"/>
        <v>25857</v>
      </c>
      <c r="P92" s="4">
        <v>11851</v>
      </c>
      <c r="Q92" s="4">
        <v>9817</v>
      </c>
      <c r="R92" s="4">
        <f t="shared" si="23"/>
        <v>21668</v>
      </c>
      <c r="S92" s="4">
        <v>258</v>
      </c>
      <c r="T92" s="4">
        <v>184</v>
      </c>
      <c r="U92" s="4">
        <f t="shared" si="24"/>
        <v>442</v>
      </c>
      <c r="V92" s="4">
        <v>19658</v>
      </c>
      <c r="W92" s="4">
        <v>14217</v>
      </c>
      <c r="X92" s="4">
        <f t="shared" si="25"/>
        <v>33875</v>
      </c>
      <c r="Y92" s="4">
        <v>32574</v>
      </c>
      <c r="Z92" s="4">
        <v>16345</v>
      </c>
      <c r="AA92" s="4">
        <f t="shared" si="26"/>
        <v>48919</v>
      </c>
      <c r="AB92" s="4">
        <v>13184</v>
      </c>
      <c r="AC92" s="4">
        <v>12049</v>
      </c>
      <c r="AD92" s="4">
        <f t="shared" si="27"/>
        <v>25233</v>
      </c>
      <c r="AE92" s="4">
        <v>11466</v>
      </c>
      <c r="AF92" s="4">
        <v>9729</v>
      </c>
      <c r="AG92" s="4">
        <f t="shared" si="28"/>
        <v>21195</v>
      </c>
      <c r="AH92" s="4">
        <v>259</v>
      </c>
      <c r="AI92" s="4">
        <v>184</v>
      </c>
      <c r="AJ92" s="4">
        <f t="shared" si="29"/>
        <v>443</v>
      </c>
      <c r="AK92" s="4">
        <v>19273</v>
      </c>
      <c r="AL92" s="4">
        <v>15325</v>
      </c>
      <c r="AM92" s="4">
        <f t="shared" si="30"/>
        <v>34598</v>
      </c>
      <c r="AN92" s="4">
        <v>31720</v>
      </c>
      <c r="AO92" s="4">
        <v>15922</v>
      </c>
      <c r="AP92" s="4">
        <f t="shared" si="31"/>
        <v>47642</v>
      </c>
      <c r="AQ92" s="4">
        <v>12805</v>
      </c>
      <c r="AR92" s="4">
        <v>44396</v>
      </c>
      <c r="AS92" s="4">
        <f t="shared" si="32"/>
        <v>57201</v>
      </c>
      <c r="AT92" s="4">
        <v>11301</v>
      </c>
      <c r="AU92" s="4">
        <v>9471</v>
      </c>
      <c r="AV92" s="4">
        <f t="shared" si="33"/>
        <v>20772</v>
      </c>
      <c r="AW92" s="4">
        <v>981</v>
      </c>
      <c r="AX92" s="4">
        <v>2682</v>
      </c>
      <c r="AY92" s="4">
        <f t="shared" si="34"/>
        <v>3663</v>
      </c>
      <c r="AZ92" s="9">
        <v>80033</v>
      </c>
      <c r="BA92" s="9">
        <v>54482</v>
      </c>
      <c r="BB92" s="9">
        <v>134515</v>
      </c>
      <c r="BC92" s="11">
        <v>13692</v>
      </c>
      <c r="BD92" s="11">
        <v>12640</v>
      </c>
      <c r="BE92" s="11">
        <v>26332</v>
      </c>
      <c r="BF92" s="11">
        <v>3663</v>
      </c>
      <c r="BG92" s="11">
        <v>281637</v>
      </c>
      <c r="BH92" s="11">
        <v>501120</v>
      </c>
      <c r="BI92" s="24">
        <v>1882</v>
      </c>
      <c r="BJ92" s="11">
        <f t="shared" si="35"/>
        <v>1.0593151967697187</v>
      </c>
      <c r="BK92">
        <f t="shared" si="36"/>
        <v>446571.83687340486</v>
      </c>
      <c r="BL92">
        <f t="shared" si="37"/>
        <v>237.28577942263809</v>
      </c>
      <c r="BM92">
        <v>0.48180000000000001</v>
      </c>
      <c r="BN92">
        <v>31.055</v>
      </c>
    </row>
    <row r="93" spans="1:66" ht="12.5" x14ac:dyDescent="0.25">
      <c r="A93" s="3" t="s">
        <v>54</v>
      </c>
      <c r="B93" s="3" t="s">
        <v>117</v>
      </c>
      <c r="C93" s="3" t="s">
        <v>117</v>
      </c>
      <c r="D93" s="4">
        <v>45</v>
      </c>
      <c r="E93" s="4">
        <v>29</v>
      </c>
      <c r="F93" s="4">
        <f t="shared" si="19"/>
        <v>74</v>
      </c>
      <c r="G93" s="4">
        <v>24289</v>
      </c>
      <c r="H93" s="4">
        <v>18136</v>
      </c>
      <c r="I93" s="4">
        <f t="shared" si="20"/>
        <v>42425</v>
      </c>
      <c r="J93" s="4">
        <v>32139</v>
      </c>
      <c r="K93" s="4">
        <v>20553</v>
      </c>
      <c r="L93" s="4">
        <f t="shared" si="21"/>
        <v>52692</v>
      </c>
      <c r="M93" s="4">
        <v>14294</v>
      </c>
      <c r="N93" s="4">
        <v>13775</v>
      </c>
      <c r="O93" s="4">
        <f t="shared" si="22"/>
        <v>28069</v>
      </c>
      <c r="P93" s="4">
        <v>11951</v>
      </c>
      <c r="Q93" s="4">
        <v>10357</v>
      </c>
      <c r="R93" s="4">
        <f t="shared" si="23"/>
        <v>22308</v>
      </c>
      <c r="S93" s="4">
        <v>42</v>
      </c>
      <c r="T93" s="4">
        <v>30</v>
      </c>
      <c r="U93" s="4">
        <f t="shared" si="24"/>
        <v>72</v>
      </c>
      <c r="V93" s="4">
        <v>22654</v>
      </c>
      <c r="W93" s="4">
        <v>16926</v>
      </c>
      <c r="X93" s="4">
        <f t="shared" si="25"/>
        <v>39580</v>
      </c>
      <c r="Y93" s="4">
        <v>28720</v>
      </c>
      <c r="Z93" s="4">
        <v>17599</v>
      </c>
      <c r="AA93" s="4">
        <f t="shared" si="26"/>
        <v>46319</v>
      </c>
      <c r="AB93" s="4">
        <v>13238</v>
      </c>
      <c r="AC93" s="4">
        <v>12757</v>
      </c>
      <c r="AD93" s="4">
        <f t="shared" si="27"/>
        <v>25995</v>
      </c>
      <c r="AE93" s="4">
        <v>11268</v>
      </c>
      <c r="AF93" s="4">
        <v>9655</v>
      </c>
      <c r="AG93" s="4">
        <f t="shared" si="28"/>
        <v>20923</v>
      </c>
      <c r="AH93" s="4">
        <v>43</v>
      </c>
      <c r="AI93" s="4">
        <v>31</v>
      </c>
      <c r="AJ93" s="4">
        <f t="shared" si="29"/>
        <v>74</v>
      </c>
      <c r="AK93" s="4">
        <v>22556</v>
      </c>
      <c r="AL93" s="4">
        <v>16900</v>
      </c>
      <c r="AM93" s="4">
        <f t="shared" si="30"/>
        <v>39456</v>
      </c>
      <c r="AN93" s="4">
        <v>28676</v>
      </c>
      <c r="AO93" s="4">
        <v>17605</v>
      </c>
      <c r="AP93" s="4">
        <f t="shared" si="31"/>
        <v>46281</v>
      </c>
      <c r="AQ93" s="4">
        <v>13224</v>
      </c>
      <c r="AR93" s="4">
        <v>45806</v>
      </c>
      <c r="AS93" s="4">
        <f t="shared" si="32"/>
        <v>59030</v>
      </c>
      <c r="AT93" s="4">
        <v>11193</v>
      </c>
      <c r="AU93" s="4">
        <v>9629</v>
      </c>
      <c r="AV93" s="4">
        <f t="shared" si="33"/>
        <v>20822</v>
      </c>
      <c r="AW93" s="4">
        <v>670</v>
      </c>
      <c r="AX93" s="4">
        <v>1558</v>
      </c>
      <c r="AY93" s="4">
        <f t="shared" si="34"/>
        <v>2228</v>
      </c>
      <c r="AZ93" s="9">
        <v>82718</v>
      </c>
      <c r="BA93" s="9">
        <v>62850</v>
      </c>
      <c r="BB93" s="9">
        <v>145568</v>
      </c>
      <c r="BC93" s="11">
        <v>14339</v>
      </c>
      <c r="BD93" s="11">
        <v>13804</v>
      </c>
      <c r="BE93" s="11">
        <v>28143</v>
      </c>
      <c r="BF93" s="11">
        <v>2228</v>
      </c>
      <c r="BG93" s="11">
        <v>422204</v>
      </c>
      <c r="BH93" s="11">
        <v>543998</v>
      </c>
      <c r="BI93" s="11">
        <v>2352</v>
      </c>
      <c r="BJ93" s="11">
        <f t="shared" si="35"/>
        <v>1.0256696292176688</v>
      </c>
      <c r="BK93">
        <f t="shared" si="36"/>
        <v>517109.25555807143</v>
      </c>
      <c r="BL93">
        <f t="shared" si="37"/>
        <v>219.85937736312562</v>
      </c>
      <c r="BM93">
        <v>0.60929999999999995</v>
      </c>
      <c r="BN93">
        <v>30.6401</v>
      </c>
    </row>
    <row r="94" spans="1:66" ht="12.5" x14ac:dyDescent="0.25">
      <c r="A94" s="3" t="s">
        <v>48</v>
      </c>
      <c r="B94" s="3" t="s">
        <v>118</v>
      </c>
      <c r="C94" s="3" t="s">
        <v>118</v>
      </c>
      <c r="D94" s="4">
        <v>12</v>
      </c>
      <c r="E94" s="4">
        <v>13</v>
      </c>
      <c r="F94" s="4">
        <f t="shared" si="19"/>
        <v>25</v>
      </c>
      <c r="G94" s="4">
        <v>23013</v>
      </c>
      <c r="H94" s="4">
        <v>20961</v>
      </c>
      <c r="I94" s="4">
        <f t="shared" si="20"/>
        <v>43974</v>
      </c>
      <c r="J94" s="4">
        <v>24693</v>
      </c>
      <c r="K94" s="4">
        <v>16515</v>
      </c>
      <c r="L94" s="4">
        <f t="shared" si="21"/>
        <v>41208</v>
      </c>
      <c r="M94" s="4">
        <v>10038</v>
      </c>
      <c r="N94" s="4">
        <v>9569</v>
      </c>
      <c r="O94" s="4">
        <f t="shared" si="22"/>
        <v>19607</v>
      </c>
      <c r="P94" s="4">
        <v>13196</v>
      </c>
      <c r="Q94" s="4">
        <v>11816</v>
      </c>
      <c r="R94" s="4">
        <f t="shared" si="23"/>
        <v>25012</v>
      </c>
      <c r="S94" s="4">
        <v>12</v>
      </c>
      <c r="T94" s="4">
        <v>13</v>
      </c>
      <c r="U94" s="4">
        <f t="shared" si="24"/>
        <v>25</v>
      </c>
      <c r="V94" s="4">
        <v>23013</v>
      </c>
      <c r="W94" s="4">
        <v>20961</v>
      </c>
      <c r="X94" s="4">
        <f t="shared" si="25"/>
        <v>43974</v>
      </c>
      <c r="Y94" s="4">
        <v>24693</v>
      </c>
      <c r="Z94" s="4">
        <v>16515</v>
      </c>
      <c r="AA94" s="4">
        <f t="shared" si="26"/>
        <v>41208</v>
      </c>
      <c r="AB94" s="4">
        <v>10040</v>
      </c>
      <c r="AC94" s="4">
        <v>9569</v>
      </c>
      <c r="AD94" s="4">
        <f t="shared" si="27"/>
        <v>19609</v>
      </c>
      <c r="AE94" s="4">
        <v>13196</v>
      </c>
      <c r="AF94" s="4">
        <v>11814</v>
      </c>
      <c r="AG94" s="4">
        <f t="shared" si="28"/>
        <v>25010</v>
      </c>
      <c r="AH94" s="4">
        <v>12</v>
      </c>
      <c r="AI94" s="4">
        <v>13</v>
      </c>
      <c r="AJ94" s="4">
        <f t="shared" si="29"/>
        <v>25</v>
      </c>
      <c r="AK94" s="4">
        <v>23013</v>
      </c>
      <c r="AL94" s="4">
        <v>20961</v>
      </c>
      <c r="AM94" s="4">
        <f t="shared" si="30"/>
        <v>43974</v>
      </c>
      <c r="AN94" s="4">
        <v>24693</v>
      </c>
      <c r="AO94" s="4">
        <v>16516</v>
      </c>
      <c r="AP94" s="4">
        <f t="shared" si="31"/>
        <v>41209</v>
      </c>
      <c r="AQ94" s="4">
        <v>10040</v>
      </c>
      <c r="AR94" s="4">
        <v>38953</v>
      </c>
      <c r="AS94" s="4">
        <f t="shared" si="32"/>
        <v>48993</v>
      </c>
      <c r="AT94" s="4">
        <v>13196</v>
      </c>
      <c r="AU94" s="4">
        <v>11814</v>
      </c>
      <c r="AV94" s="4">
        <f t="shared" si="33"/>
        <v>25010</v>
      </c>
      <c r="AW94" s="4">
        <v>346</v>
      </c>
      <c r="AX94" s="4">
        <v>1097</v>
      </c>
      <c r="AY94" s="4">
        <f t="shared" si="34"/>
        <v>1443</v>
      </c>
      <c r="AZ94" s="9">
        <v>70952</v>
      </c>
      <c r="BA94" s="9">
        <v>58874</v>
      </c>
      <c r="BB94" s="9">
        <v>129826</v>
      </c>
      <c r="BC94" s="11">
        <v>10050</v>
      </c>
      <c r="BD94" s="11">
        <v>9582</v>
      </c>
      <c r="BE94" s="11">
        <v>19632</v>
      </c>
      <c r="BF94" s="11">
        <v>1443</v>
      </c>
      <c r="BG94" s="11">
        <v>239563</v>
      </c>
      <c r="BH94" s="11">
        <v>275917</v>
      </c>
      <c r="BI94" s="11">
        <v>1723</v>
      </c>
      <c r="BJ94" s="11">
        <f t="shared" si="35"/>
        <v>1.014228643622249</v>
      </c>
      <c r="BK94">
        <f t="shared" si="36"/>
        <v>268229.60873913439</v>
      </c>
      <c r="BL94">
        <f t="shared" si="37"/>
        <v>155.67591917535367</v>
      </c>
      <c r="BM94">
        <v>0.63590000000000002</v>
      </c>
      <c r="BN94">
        <v>31.5456</v>
      </c>
    </row>
    <row r="95" spans="1:66" ht="12.5" x14ac:dyDescent="0.25">
      <c r="A95" s="3" t="s">
        <v>22</v>
      </c>
      <c r="B95" s="3" t="s">
        <v>119</v>
      </c>
      <c r="C95" s="3" t="s">
        <v>119</v>
      </c>
      <c r="D95" s="4">
        <v>118</v>
      </c>
      <c r="E95" s="4">
        <v>112</v>
      </c>
      <c r="F95" s="4">
        <f t="shared" si="19"/>
        <v>230</v>
      </c>
      <c r="G95" s="4">
        <v>52193</v>
      </c>
      <c r="H95" s="4">
        <v>41354</v>
      </c>
      <c r="I95" s="4">
        <f t="shared" si="20"/>
        <v>93547</v>
      </c>
      <c r="J95" s="4">
        <v>35126</v>
      </c>
      <c r="K95" s="4">
        <v>12565</v>
      </c>
      <c r="L95" s="4">
        <f t="shared" si="21"/>
        <v>47691</v>
      </c>
      <c r="M95" s="4">
        <v>23887</v>
      </c>
      <c r="N95" s="4">
        <v>23659</v>
      </c>
      <c r="O95" s="4">
        <f t="shared" si="22"/>
        <v>47546</v>
      </c>
      <c r="P95" s="4">
        <v>23612</v>
      </c>
      <c r="Q95" s="4">
        <v>21267</v>
      </c>
      <c r="R95" s="4">
        <f t="shared" si="23"/>
        <v>44879</v>
      </c>
      <c r="S95" s="4">
        <v>117</v>
      </c>
      <c r="T95" s="4">
        <v>108</v>
      </c>
      <c r="U95" s="4">
        <f t="shared" si="24"/>
        <v>225</v>
      </c>
      <c r="V95" s="4">
        <v>50317</v>
      </c>
      <c r="W95" s="4">
        <v>39778</v>
      </c>
      <c r="X95" s="4">
        <f t="shared" si="25"/>
        <v>90095</v>
      </c>
      <c r="Y95" s="4">
        <v>33966</v>
      </c>
      <c r="Z95" s="4">
        <v>12049</v>
      </c>
      <c r="AA95" s="4">
        <f t="shared" si="26"/>
        <v>46015</v>
      </c>
      <c r="AB95" s="4">
        <v>23136</v>
      </c>
      <c r="AC95" s="4">
        <v>22833</v>
      </c>
      <c r="AD95" s="4">
        <f t="shared" si="27"/>
        <v>45969</v>
      </c>
      <c r="AE95" s="4">
        <v>22847</v>
      </c>
      <c r="AF95" s="4">
        <v>20515</v>
      </c>
      <c r="AG95" s="4">
        <f t="shared" si="28"/>
        <v>43362</v>
      </c>
      <c r="AH95" s="4">
        <v>117</v>
      </c>
      <c r="AI95" s="4">
        <v>108</v>
      </c>
      <c r="AJ95" s="4">
        <f t="shared" si="29"/>
        <v>225</v>
      </c>
      <c r="AK95" s="4">
        <v>50466</v>
      </c>
      <c r="AL95" s="4">
        <v>39919</v>
      </c>
      <c r="AM95" s="4">
        <f t="shared" si="30"/>
        <v>90385</v>
      </c>
      <c r="AN95" s="4">
        <v>34189</v>
      </c>
      <c r="AO95" s="4">
        <v>12304</v>
      </c>
      <c r="AP95" s="4">
        <f t="shared" si="31"/>
        <v>46493</v>
      </c>
      <c r="AQ95" s="4">
        <v>23224</v>
      </c>
      <c r="AR95" s="4">
        <v>60342</v>
      </c>
      <c r="AS95" s="4">
        <f t="shared" si="32"/>
        <v>83566</v>
      </c>
      <c r="AT95" s="4">
        <v>22940</v>
      </c>
      <c r="AU95" s="4">
        <v>20608</v>
      </c>
      <c r="AV95" s="4">
        <f t="shared" si="33"/>
        <v>43548</v>
      </c>
      <c r="AW95" s="4">
        <v>984</v>
      </c>
      <c r="AX95" s="4">
        <v>2237</v>
      </c>
      <c r="AY95" s="4">
        <f t="shared" si="34"/>
        <v>3221</v>
      </c>
      <c r="AZ95" s="9">
        <v>134936</v>
      </c>
      <c r="BA95" s="9">
        <v>98957</v>
      </c>
      <c r="BB95" s="9">
        <v>233893</v>
      </c>
      <c r="BC95" s="11">
        <v>24005</v>
      </c>
      <c r="BD95" s="11">
        <v>23771</v>
      </c>
      <c r="BE95" s="11">
        <v>47776</v>
      </c>
      <c r="BF95" s="11">
        <v>3221</v>
      </c>
      <c r="BG95" s="11">
        <v>134371</v>
      </c>
      <c r="BH95" s="11">
        <v>213156</v>
      </c>
      <c r="BI95" s="11">
        <v>5588</v>
      </c>
      <c r="BJ95" s="11">
        <f t="shared" si="35"/>
        <v>1.0472230705804497</v>
      </c>
      <c r="BK95">
        <f t="shared" si="36"/>
        <v>194365.49079931574</v>
      </c>
      <c r="BL95">
        <f t="shared" si="37"/>
        <v>34.782657623356428</v>
      </c>
      <c r="BM95">
        <v>3.4910000000000001</v>
      </c>
      <c r="BN95">
        <v>32.808</v>
      </c>
    </row>
    <row r="96" spans="1:66" ht="12.5" x14ac:dyDescent="0.25">
      <c r="A96" s="3" t="s">
        <v>26</v>
      </c>
      <c r="B96" s="3"/>
      <c r="C96" s="3" t="s">
        <v>26</v>
      </c>
      <c r="D96" s="4">
        <v>583</v>
      </c>
      <c r="E96" s="4">
        <v>552</v>
      </c>
      <c r="F96" s="4">
        <f t="shared" si="19"/>
        <v>1135</v>
      </c>
      <c r="G96" s="4">
        <v>239882</v>
      </c>
      <c r="H96" s="4">
        <v>122152</v>
      </c>
      <c r="I96" s="4">
        <f t="shared" si="20"/>
        <v>362034</v>
      </c>
      <c r="J96" s="4">
        <v>285823</v>
      </c>
      <c r="K96" s="4">
        <v>95366</v>
      </c>
      <c r="L96" s="4">
        <f t="shared" si="21"/>
        <v>381189</v>
      </c>
      <c r="M96" s="4">
        <v>150079</v>
      </c>
      <c r="N96" s="4">
        <v>136089</v>
      </c>
      <c r="O96" s="4">
        <f t="shared" si="22"/>
        <v>286168</v>
      </c>
      <c r="P96" s="4">
        <v>114644</v>
      </c>
      <c r="Q96" s="4">
        <v>87347</v>
      </c>
      <c r="R96" s="4">
        <f t="shared" si="23"/>
        <v>201991</v>
      </c>
      <c r="S96" s="4">
        <v>578</v>
      </c>
      <c r="T96" s="4">
        <v>546</v>
      </c>
      <c r="U96" s="4">
        <f t="shared" si="24"/>
        <v>1124</v>
      </c>
      <c r="V96" s="4">
        <v>238544</v>
      </c>
      <c r="W96" s="4">
        <v>121474</v>
      </c>
      <c r="X96" s="4">
        <f t="shared" si="25"/>
        <v>360018</v>
      </c>
      <c r="Y96" s="4">
        <v>283099</v>
      </c>
      <c r="Z96" s="4">
        <v>94396</v>
      </c>
      <c r="AA96" s="4">
        <f t="shared" si="26"/>
        <v>377495</v>
      </c>
      <c r="AB96" s="4">
        <v>149027</v>
      </c>
      <c r="AC96" s="4">
        <v>135308</v>
      </c>
      <c r="AD96" s="4">
        <f t="shared" si="27"/>
        <v>284335</v>
      </c>
      <c r="AE96" s="4">
        <v>114113</v>
      </c>
      <c r="AF96" s="4">
        <v>86917</v>
      </c>
      <c r="AG96" s="4">
        <f t="shared" si="28"/>
        <v>201030</v>
      </c>
      <c r="AH96" s="4">
        <v>580</v>
      </c>
      <c r="AI96" s="4">
        <v>540</v>
      </c>
      <c r="AJ96" s="4">
        <f t="shared" si="29"/>
        <v>1120</v>
      </c>
      <c r="AK96" s="4">
        <v>234463</v>
      </c>
      <c r="AL96" s="4">
        <v>119423</v>
      </c>
      <c r="AM96" s="4">
        <f t="shared" si="30"/>
        <v>353886</v>
      </c>
      <c r="AN96" s="4">
        <v>278162</v>
      </c>
      <c r="AO96" s="4">
        <v>92308</v>
      </c>
      <c r="AP96" s="4">
        <f t="shared" si="31"/>
        <v>370470</v>
      </c>
      <c r="AQ96" s="4">
        <v>146745</v>
      </c>
      <c r="AR96" s="4">
        <v>398492</v>
      </c>
      <c r="AS96" s="4">
        <f t="shared" si="32"/>
        <v>545237</v>
      </c>
      <c r="AT96" s="4">
        <v>112274</v>
      </c>
      <c r="AU96" s="4">
        <v>85480</v>
      </c>
      <c r="AV96" s="4">
        <f t="shared" si="33"/>
        <v>197754</v>
      </c>
      <c r="AW96" s="4">
        <v>15777</v>
      </c>
      <c r="AX96" s="4">
        <v>30407</v>
      </c>
      <c r="AY96" s="4">
        <f t="shared" si="34"/>
        <v>46184</v>
      </c>
      <c r="AZ96" s="9">
        <v>791011</v>
      </c>
      <c r="BA96" s="9">
        <v>441506</v>
      </c>
      <c r="BB96" s="9">
        <v>1232517</v>
      </c>
      <c r="BC96" s="11">
        <v>150662</v>
      </c>
      <c r="BD96" s="11">
        <v>136641</v>
      </c>
      <c r="BE96" s="11">
        <v>287303</v>
      </c>
      <c r="BF96" s="11">
        <v>46184</v>
      </c>
      <c r="BG96" s="11">
        <v>2061694</v>
      </c>
      <c r="BH96" s="11">
        <v>2546118</v>
      </c>
      <c r="BI96" s="11">
        <v>12856</v>
      </c>
      <c r="BJ96" s="11">
        <f t="shared" si="35"/>
        <v>1.0213284553752495</v>
      </c>
      <c r="BK96">
        <f t="shared" si="36"/>
        <v>2440886.9369662614</v>
      </c>
      <c r="BL96">
        <f t="shared" si="37"/>
        <v>189.86363853191204</v>
      </c>
    </row>
    <row r="97" spans="1:66" ht="12.5" x14ac:dyDescent="0.25">
      <c r="A97" s="3" t="s">
        <v>26</v>
      </c>
      <c r="B97" s="3" t="s">
        <v>120</v>
      </c>
      <c r="C97" s="3" t="s">
        <v>120</v>
      </c>
      <c r="D97" s="4">
        <v>35</v>
      </c>
      <c r="E97" s="4">
        <v>34</v>
      </c>
      <c r="F97" s="4">
        <f t="shared" si="19"/>
        <v>69</v>
      </c>
      <c r="G97" s="4">
        <v>8678</v>
      </c>
      <c r="H97" s="4">
        <v>5154</v>
      </c>
      <c r="I97" s="4">
        <f t="shared" si="20"/>
        <v>13832</v>
      </c>
      <c r="J97" s="4">
        <v>15592</v>
      </c>
      <c r="K97" s="4">
        <v>6927</v>
      </c>
      <c r="L97" s="4">
        <f t="shared" si="21"/>
        <v>22519</v>
      </c>
      <c r="M97" s="4">
        <v>7376</v>
      </c>
      <c r="N97" s="4">
        <v>7003</v>
      </c>
      <c r="O97" s="4">
        <f t="shared" si="22"/>
        <v>14379</v>
      </c>
      <c r="P97" s="4">
        <v>4571</v>
      </c>
      <c r="Q97" s="4">
        <v>3759</v>
      </c>
      <c r="R97" s="4">
        <f t="shared" si="23"/>
        <v>8330</v>
      </c>
      <c r="S97" s="4">
        <v>33</v>
      </c>
      <c r="T97" s="4">
        <v>34</v>
      </c>
      <c r="U97" s="4">
        <f t="shared" si="24"/>
        <v>67</v>
      </c>
      <c r="V97" s="4">
        <v>8526</v>
      </c>
      <c r="W97" s="4">
        <v>5045</v>
      </c>
      <c r="X97" s="4">
        <f t="shared" si="25"/>
        <v>13571</v>
      </c>
      <c r="Y97" s="4">
        <v>15249</v>
      </c>
      <c r="Z97" s="4">
        <v>6778</v>
      </c>
      <c r="AA97" s="4">
        <f t="shared" si="26"/>
        <v>22027</v>
      </c>
      <c r="AB97" s="4">
        <v>7067</v>
      </c>
      <c r="AC97" s="4">
        <v>6786</v>
      </c>
      <c r="AD97" s="4">
        <f t="shared" si="27"/>
        <v>13853</v>
      </c>
      <c r="AE97" s="4">
        <v>4462</v>
      </c>
      <c r="AF97" s="4">
        <v>3634</v>
      </c>
      <c r="AG97" s="4">
        <f t="shared" si="28"/>
        <v>8096</v>
      </c>
      <c r="AH97" s="4">
        <v>26</v>
      </c>
      <c r="AI97" s="4">
        <v>29</v>
      </c>
      <c r="AJ97" s="4">
        <f t="shared" si="29"/>
        <v>55</v>
      </c>
      <c r="AK97" s="4">
        <v>7981</v>
      </c>
      <c r="AL97" s="4">
        <v>4715</v>
      </c>
      <c r="AM97" s="4">
        <f t="shared" si="30"/>
        <v>12696</v>
      </c>
      <c r="AN97" s="4">
        <v>14271</v>
      </c>
      <c r="AO97" s="4">
        <v>6236</v>
      </c>
      <c r="AP97" s="4">
        <f t="shared" si="31"/>
        <v>20507</v>
      </c>
      <c r="AQ97" s="4">
        <v>6643</v>
      </c>
      <c r="AR97" s="4">
        <v>20356</v>
      </c>
      <c r="AS97" s="4">
        <f t="shared" si="32"/>
        <v>26999</v>
      </c>
      <c r="AT97" s="4">
        <v>4260</v>
      </c>
      <c r="AU97" s="4">
        <v>3457</v>
      </c>
      <c r="AV97" s="4">
        <f t="shared" si="33"/>
        <v>7717</v>
      </c>
      <c r="AW97" s="4">
        <v>293</v>
      </c>
      <c r="AX97" s="4">
        <v>948</v>
      </c>
      <c r="AY97" s="4">
        <f t="shared" si="34"/>
        <v>1241</v>
      </c>
      <c r="AZ97" s="9">
        <v>36252</v>
      </c>
      <c r="BA97" s="9">
        <v>22877</v>
      </c>
      <c r="BB97" s="9">
        <v>59129</v>
      </c>
      <c r="BC97" s="11">
        <v>7411</v>
      </c>
      <c r="BD97" s="11">
        <v>7037</v>
      </c>
      <c r="BE97" s="11">
        <v>14448</v>
      </c>
      <c r="BF97" s="11">
        <v>1241</v>
      </c>
      <c r="BG97" s="11">
        <v>207482</v>
      </c>
      <c r="BH97" s="11">
        <v>245132</v>
      </c>
      <c r="BI97" s="11">
        <v>285</v>
      </c>
      <c r="BJ97" s="11">
        <f t="shared" si="35"/>
        <v>1.016815032799198</v>
      </c>
      <c r="BK97">
        <f t="shared" si="36"/>
        <v>237091.55879435339</v>
      </c>
      <c r="BL97">
        <f t="shared" si="37"/>
        <v>831.90020629597677</v>
      </c>
      <c r="BM97">
        <v>2.2595999999999998</v>
      </c>
      <c r="BN97">
        <v>32.890300000000003</v>
      </c>
    </row>
    <row r="98" spans="1:66" ht="12.5" x14ac:dyDescent="0.25">
      <c r="A98" s="3" t="s">
        <v>26</v>
      </c>
      <c r="B98" s="3" t="s">
        <v>121</v>
      </c>
      <c r="C98" s="3" t="s">
        <v>121</v>
      </c>
      <c r="D98" s="4">
        <v>2</v>
      </c>
      <c r="E98" s="4">
        <v>5</v>
      </c>
      <c r="F98" s="4">
        <f t="shared" si="19"/>
        <v>7</v>
      </c>
      <c r="G98" s="4">
        <v>13095</v>
      </c>
      <c r="H98" s="4">
        <v>6722</v>
      </c>
      <c r="I98" s="4">
        <f t="shared" si="20"/>
        <v>19817</v>
      </c>
      <c r="J98" s="4">
        <v>19598</v>
      </c>
      <c r="K98" s="4">
        <v>6145</v>
      </c>
      <c r="L98" s="4">
        <f t="shared" si="21"/>
        <v>25743</v>
      </c>
      <c r="M98" s="4">
        <v>9752</v>
      </c>
      <c r="N98" s="4">
        <v>8554</v>
      </c>
      <c r="O98" s="4">
        <f t="shared" si="22"/>
        <v>18306</v>
      </c>
      <c r="P98" s="4">
        <v>7066</v>
      </c>
      <c r="Q98" s="4">
        <v>5253</v>
      </c>
      <c r="R98" s="4">
        <f t="shared" si="23"/>
        <v>12319</v>
      </c>
      <c r="S98" s="4">
        <v>2</v>
      </c>
      <c r="T98" s="4">
        <v>5</v>
      </c>
      <c r="U98" s="4">
        <f t="shared" si="24"/>
        <v>7</v>
      </c>
      <c r="V98" s="4">
        <v>13010</v>
      </c>
      <c r="W98" s="4">
        <v>6700</v>
      </c>
      <c r="X98" s="4">
        <f t="shared" si="25"/>
        <v>19710</v>
      </c>
      <c r="Y98" s="4">
        <v>19387</v>
      </c>
      <c r="Z98" s="4">
        <v>6106</v>
      </c>
      <c r="AA98" s="4">
        <f t="shared" si="26"/>
        <v>25493</v>
      </c>
      <c r="AB98" s="4">
        <v>9709</v>
      </c>
      <c r="AC98" s="4">
        <v>8531</v>
      </c>
      <c r="AD98" s="4">
        <f t="shared" si="27"/>
        <v>18240</v>
      </c>
      <c r="AE98" s="4">
        <v>7042</v>
      </c>
      <c r="AF98" s="4">
        <v>5239</v>
      </c>
      <c r="AG98" s="4">
        <f t="shared" si="28"/>
        <v>12281</v>
      </c>
      <c r="AH98" s="4">
        <v>2</v>
      </c>
      <c r="AI98" s="4">
        <v>5</v>
      </c>
      <c r="AJ98" s="4">
        <f t="shared" si="29"/>
        <v>7</v>
      </c>
      <c r="AK98" s="4">
        <v>12958</v>
      </c>
      <c r="AL98" s="4">
        <v>6675</v>
      </c>
      <c r="AM98" s="4">
        <f t="shared" si="30"/>
        <v>19633</v>
      </c>
      <c r="AN98" s="4">
        <v>19301</v>
      </c>
      <c r="AO98" s="4">
        <v>6061</v>
      </c>
      <c r="AP98" s="4">
        <f t="shared" si="31"/>
        <v>25362</v>
      </c>
      <c r="AQ98" s="4">
        <v>9681</v>
      </c>
      <c r="AR98" s="4">
        <v>26160</v>
      </c>
      <c r="AS98" s="4">
        <f t="shared" si="32"/>
        <v>35841</v>
      </c>
      <c r="AT98" s="4">
        <v>7015</v>
      </c>
      <c r="AU98" s="4">
        <v>5222</v>
      </c>
      <c r="AV98" s="4">
        <f t="shared" si="33"/>
        <v>12237</v>
      </c>
      <c r="AW98" s="4">
        <v>754</v>
      </c>
      <c r="AX98" s="4">
        <v>1111</v>
      </c>
      <c r="AY98" s="4">
        <f t="shared" si="34"/>
        <v>1865</v>
      </c>
      <c r="AZ98" s="9">
        <v>49513</v>
      </c>
      <c r="BA98" s="9">
        <v>26679</v>
      </c>
      <c r="BB98" s="9">
        <v>76192</v>
      </c>
      <c r="BC98" s="11">
        <v>9754</v>
      </c>
      <c r="BD98" s="11">
        <v>8559</v>
      </c>
      <c r="BE98" s="11">
        <v>18313</v>
      </c>
      <c r="BF98" s="11">
        <v>1865</v>
      </c>
      <c r="BG98" s="11">
        <v>200561</v>
      </c>
      <c r="BH98" s="11">
        <v>242216</v>
      </c>
      <c r="BI98" s="24">
        <v>1046</v>
      </c>
      <c r="BJ98" s="11">
        <f t="shared" si="35"/>
        <v>1.0190503304437657</v>
      </c>
      <c r="BK98">
        <f t="shared" si="36"/>
        <v>233244.57939893787</v>
      </c>
      <c r="BL98">
        <f t="shared" si="37"/>
        <v>222.98716959745494</v>
      </c>
      <c r="BM98">
        <v>2.2315999999999998</v>
      </c>
      <c r="BN98">
        <v>32.943800000000003</v>
      </c>
    </row>
    <row r="99" spans="1:66" ht="12.5" x14ac:dyDescent="0.25">
      <c r="A99" s="3" t="s">
        <v>41</v>
      </c>
      <c r="B99" s="3" t="s">
        <v>122</v>
      </c>
      <c r="C99" s="3" t="s">
        <v>122</v>
      </c>
      <c r="D99" s="4">
        <v>29</v>
      </c>
      <c r="E99" s="4">
        <v>32</v>
      </c>
      <c r="F99" s="4">
        <f t="shared" si="19"/>
        <v>61</v>
      </c>
      <c r="G99" s="4">
        <v>24874</v>
      </c>
      <c r="H99" s="4">
        <v>12844</v>
      </c>
      <c r="I99" s="4">
        <f t="shared" si="20"/>
        <v>37718</v>
      </c>
      <c r="J99" s="4">
        <v>39605</v>
      </c>
      <c r="K99" s="4">
        <v>14877</v>
      </c>
      <c r="L99" s="4">
        <f t="shared" si="21"/>
        <v>54482</v>
      </c>
      <c r="M99" s="4">
        <v>25515</v>
      </c>
      <c r="N99" s="4">
        <v>20970</v>
      </c>
      <c r="O99" s="4">
        <f t="shared" si="22"/>
        <v>46485</v>
      </c>
      <c r="P99" s="4">
        <v>16688</v>
      </c>
      <c r="Q99" s="4">
        <v>11974</v>
      </c>
      <c r="R99" s="4">
        <f t="shared" si="23"/>
        <v>28662</v>
      </c>
      <c r="S99" s="4">
        <v>28</v>
      </c>
      <c r="T99" s="4">
        <v>31</v>
      </c>
      <c r="U99" s="4">
        <f t="shared" si="24"/>
        <v>59</v>
      </c>
      <c r="V99" s="4">
        <v>24780</v>
      </c>
      <c r="W99" s="4">
        <v>12773</v>
      </c>
      <c r="X99" s="4">
        <f t="shared" si="25"/>
        <v>37553</v>
      </c>
      <c r="Y99" s="4">
        <v>39415</v>
      </c>
      <c r="Z99" s="4">
        <v>14739</v>
      </c>
      <c r="AA99" s="4">
        <f t="shared" si="26"/>
        <v>54154</v>
      </c>
      <c r="AB99" s="4">
        <v>25331</v>
      </c>
      <c r="AC99" s="4">
        <v>20780</v>
      </c>
      <c r="AD99" s="4">
        <f t="shared" si="27"/>
        <v>46111</v>
      </c>
      <c r="AE99" s="4">
        <v>16635</v>
      </c>
      <c r="AF99" s="4">
        <v>11922</v>
      </c>
      <c r="AG99" s="4">
        <f t="shared" si="28"/>
        <v>28557</v>
      </c>
      <c r="AH99" s="4">
        <v>28</v>
      </c>
      <c r="AI99" s="4">
        <v>31</v>
      </c>
      <c r="AJ99" s="4">
        <f t="shared" si="29"/>
        <v>59</v>
      </c>
      <c r="AK99" s="4">
        <v>24427</v>
      </c>
      <c r="AL99" s="4">
        <v>12554</v>
      </c>
      <c r="AM99" s="4">
        <f t="shared" si="30"/>
        <v>36981</v>
      </c>
      <c r="AN99" s="4">
        <v>38909</v>
      </c>
      <c r="AO99" s="4">
        <v>14518</v>
      </c>
      <c r="AP99" s="4">
        <f t="shared" si="31"/>
        <v>53427</v>
      </c>
      <c r="AQ99" s="4">
        <v>24751</v>
      </c>
      <c r="AR99" s="4">
        <v>67055</v>
      </c>
      <c r="AS99" s="4">
        <f t="shared" si="32"/>
        <v>91806</v>
      </c>
      <c r="AT99" s="4">
        <v>16401</v>
      </c>
      <c r="AU99" s="4">
        <v>11750</v>
      </c>
      <c r="AV99" s="4">
        <f t="shared" si="33"/>
        <v>28151</v>
      </c>
      <c r="AW99" s="4">
        <v>2150</v>
      </c>
      <c r="AX99" s="4">
        <v>5413</v>
      </c>
      <c r="AY99" s="4">
        <f t="shared" si="34"/>
        <v>7563</v>
      </c>
      <c r="AZ99" s="9">
        <v>106711</v>
      </c>
      <c r="BA99" s="9">
        <v>60697</v>
      </c>
      <c r="BB99" s="9">
        <v>167408</v>
      </c>
      <c r="BC99" s="11">
        <v>25544</v>
      </c>
      <c r="BD99" s="11">
        <v>21002</v>
      </c>
      <c r="BE99" s="11">
        <v>46546</v>
      </c>
      <c r="BF99" s="11">
        <v>7563</v>
      </c>
      <c r="BG99" s="11">
        <v>238020</v>
      </c>
      <c r="BH99" s="11">
        <v>298639</v>
      </c>
      <c r="BI99" s="11">
        <v>650</v>
      </c>
      <c r="BJ99" s="11">
        <f t="shared" si="35"/>
        <v>1.0229474102146943</v>
      </c>
      <c r="BK99">
        <f t="shared" si="36"/>
        <v>285390.76020415965</v>
      </c>
      <c r="BL99">
        <f t="shared" si="37"/>
        <v>439.06270800639948</v>
      </c>
      <c r="BM99">
        <v>0.72509999999999997</v>
      </c>
      <c r="BN99">
        <v>33.303699999999999</v>
      </c>
    </row>
    <row r="100" spans="1:66" ht="12.5" x14ac:dyDescent="0.25">
      <c r="A100" s="3" t="s">
        <v>45</v>
      </c>
      <c r="B100" s="3" t="s">
        <v>123</v>
      </c>
      <c r="C100" s="3" t="s">
        <v>123</v>
      </c>
      <c r="D100" s="4">
        <v>214</v>
      </c>
      <c r="E100" s="4">
        <v>142</v>
      </c>
      <c r="F100" s="4">
        <f t="shared" si="19"/>
        <v>356</v>
      </c>
      <c r="G100" s="4">
        <v>27548</v>
      </c>
      <c r="H100" s="4">
        <v>25506</v>
      </c>
      <c r="I100" s="4">
        <f t="shared" si="20"/>
        <v>53054</v>
      </c>
      <c r="J100" s="4">
        <v>32972</v>
      </c>
      <c r="K100" s="4">
        <v>20267</v>
      </c>
      <c r="L100" s="4">
        <f t="shared" si="21"/>
        <v>53239</v>
      </c>
      <c r="M100" s="4">
        <v>15974</v>
      </c>
      <c r="N100" s="4">
        <v>15719</v>
      </c>
      <c r="O100" s="4">
        <f t="shared" si="22"/>
        <v>31693</v>
      </c>
      <c r="P100" s="4">
        <v>16291</v>
      </c>
      <c r="Q100" s="4">
        <v>15528</v>
      </c>
      <c r="R100" s="4">
        <f t="shared" si="23"/>
        <v>31819</v>
      </c>
      <c r="S100" s="4">
        <v>199</v>
      </c>
      <c r="T100" s="4">
        <v>136</v>
      </c>
      <c r="U100" s="4">
        <f t="shared" si="24"/>
        <v>335</v>
      </c>
      <c r="V100" s="4">
        <v>26589</v>
      </c>
      <c r="W100" s="4">
        <v>23819</v>
      </c>
      <c r="X100" s="4">
        <f t="shared" si="25"/>
        <v>50408</v>
      </c>
      <c r="Y100" s="4">
        <v>31108</v>
      </c>
      <c r="Z100" s="4">
        <v>19751</v>
      </c>
      <c r="AA100" s="4">
        <f t="shared" si="26"/>
        <v>50859</v>
      </c>
      <c r="AB100" s="4">
        <v>15069</v>
      </c>
      <c r="AC100" s="4">
        <v>14715</v>
      </c>
      <c r="AD100" s="4">
        <f t="shared" si="27"/>
        <v>29784</v>
      </c>
      <c r="AE100" s="4">
        <v>15772</v>
      </c>
      <c r="AF100" s="4">
        <v>15080</v>
      </c>
      <c r="AG100" s="4">
        <f t="shared" si="28"/>
        <v>30852</v>
      </c>
      <c r="AH100" s="4">
        <v>192</v>
      </c>
      <c r="AI100" s="4">
        <v>127</v>
      </c>
      <c r="AJ100" s="4">
        <f t="shared" si="29"/>
        <v>319</v>
      </c>
      <c r="AK100" s="4">
        <v>26191</v>
      </c>
      <c r="AL100" s="4">
        <v>23397</v>
      </c>
      <c r="AM100" s="4">
        <f t="shared" si="30"/>
        <v>49588</v>
      </c>
      <c r="AN100" s="4">
        <v>31850</v>
      </c>
      <c r="AO100" s="4">
        <v>19292</v>
      </c>
      <c r="AP100" s="4">
        <f t="shared" si="31"/>
        <v>51142</v>
      </c>
      <c r="AQ100" s="4">
        <v>14880</v>
      </c>
      <c r="AR100" s="4">
        <v>51713</v>
      </c>
      <c r="AS100" s="4">
        <f t="shared" si="32"/>
        <v>66593</v>
      </c>
      <c r="AT100" s="4">
        <v>15482</v>
      </c>
      <c r="AU100" s="4">
        <v>15606</v>
      </c>
      <c r="AV100" s="4">
        <f t="shared" si="33"/>
        <v>31088</v>
      </c>
      <c r="AW100" s="4">
        <v>3636</v>
      </c>
      <c r="AX100" s="4">
        <v>2655</v>
      </c>
      <c r="AY100" s="4">
        <f t="shared" si="34"/>
        <v>6291</v>
      </c>
      <c r="AZ100" s="9">
        <v>92999</v>
      </c>
      <c r="BA100" s="9">
        <v>77162</v>
      </c>
      <c r="BB100" s="9">
        <v>170161</v>
      </c>
      <c r="BC100" s="11">
        <v>16188</v>
      </c>
      <c r="BD100" s="11">
        <v>15861</v>
      </c>
      <c r="BE100" s="11">
        <v>32049</v>
      </c>
      <c r="BF100" s="11">
        <v>6291</v>
      </c>
      <c r="BG100" s="11">
        <v>456958</v>
      </c>
      <c r="BH100" s="11">
        <v>616242</v>
      </c>
      <c r="BI100" s="11">
        <v>2216</v>
      </c>
      <c r="BJ100" s="11">
        <f t="shared" si="35"/>
        <v>1.0303564662000146</v>
      </c>
      <c r="BK100">
        <f t="shared" si="36"/>
        <v>580465.33953931613</v>
      </c>
      <c r="BL100">
        <f t="shared" si="37"/>
        <v>261.94284275239897</v>
      </c>
      <c r="BM100">
        <v>0.82709999999999995</v>
      </c>
      <c r="BN100" t="s">
        <v>259</v>
      </c>
    </row>
    <row r="101" spans="1:66" ht="12.5" x14ac:dyDescent="0.25">
      <c r="A101" s="3" t="s">
        <v>48</v>
      </c>
      <c r="B101" s="3" t="s">
        <v>124</v>
      </c>
      <c r="C101" s="3" t="s">
        <v>124</v>
      </c>
      <c r="D101" s="4">
        <v>50</v>
      </c>
      <c r="E101" s="4">
        <v>31</v>
      </c>
      <c r="F101" s="4">
        <f t="shared" si="19"/>
        <v>81</v>
      </c>
      <c r="G101" s="4">
        <v>15560</v>
      </c>
      <c r="H101" s="4">
        <v>12995</v>
      </c>
      <c r="I101" s="4">
        <f t="shared" si="20"/>
        <v>28555</v>
      </c>
      <c r="J101" s="4">
        <v>16129</v>
      </c>
      <c r="K101" s="4">
        <v>8680</v>
      </c>
      <c r="L101" s="4">
        <f t="shared" si="21"/>
        <v>24809</v>
      </c>
      <c r="M101" s="4">
        <v>7754</v>
      </c>
      <c r="N101" s="4">
        <v>7272</v>
      </c>
      <c r="O101" s="4">
        <f t="shared" si="22"/>
        <v>15026</v>
      </c>
      <c r="P101" s="4">
        <v>8732</v>
      </c>
      <c r="Q101" s="4">
        <v>7573</v>
      </c>
      <c r="R101" s="4">
        <f t="shared" si="23"/>
        <v>16305</v>
      </c>
      <c r="S101" s="4">
        <v>32</v>
      </c>
      <c r="T101" s="4">
        <v>23</v>
      </c>
      <c r="U101" s="4">
        <f t="shared" si="24"/>
        <v>55</v>
      </c>
      <c r="V101" s="4">
        <v>14922</v>
      </c>
      <c r="W101" s="4">
        <v>12530</v>
      </c>
      <c r="X101" s="4">
        <f t="shared" si="25"/>
        <v>27452</v>
      </c>
      <c r="Y101" s="4">
        <v>14324</v>
      </c>
      <c r="Z101" s="4">
        <v>7648</v>
      </c>
      <c r="AA101" s="4">
        <f t="shared" si="26"/>
        <v>21972</v>
      </c>
      <c r="AB101" s="4">
        <v>7117</v>
      </c>
      <c r="AC101" s="4">
        <v>6630</v>
      </c>
      <c r="AD101" s="4">
        <f t="shared" si="27"/>
        <v>13747</v>
      </c>
      <c r="AE101" s="4">
        <v>8343</v>
      </c>
      <c r="AF101" s="4">
        <v>7247</v>
      </c>
      <c r="AG101" s="4">
        <f t="shared" si="28"/>
        <v>15590</v>
      </c>
      <c r="AH101" s="4">
        <v>32</v>
      </c>
      <c r="AI101" s="4">
        <v>23</v>
      </c>
      <c r="AJ101" s="4">
        <f t="shared" si="29"/>
        <v>55</v>
      </c>
      <c r="AK101" s="4">
        <v>14715</v>
      </c>
      <c r="AL101" s="4">
        <v>12256</v>
      </c>
      <c r="AM101" s="4">
        <f t="shared" si="30"/>
        <v>26971</v>
      </c>
      <c r="AN101" s="4">
        <v>13889</v>
      </c>
      <c r="AO101" s="4">
        <v>7429</v>
      </c>
      <c r="AP101" s="4">
        <f t="shared" si="31"/>
        <v>21318</v>
      </c>
      <c r="AQ101" s="4">
        <v>6941</v>
      </c>
      <c r="AR101" s="4">
        <v>22821</v>
      </c>
      <c r="AS101" s="4">
        <f t="shared" si="32"/>
        <v>29762</v>
      </c>
      <c r="AT101" s="4">
        <v>8119</v>
      </c>
      <c r="AU101" s="4">
        <v>7040</v>
      </c>
      <c r="AV101" s="4">
        <f t="shared" si="33"/>
        <v>15159</v>
      </c>
      <c r="AW101" s="4">
        <v>383</v>
      </c>
      <c r="AX101" s="4">
        <v>1128</v>
      </c>
      <c r="AY101" s="4">
        <f t="shared" si="34"/>
        <v>1511</v>
      </c>
      <c r="AZ101" s="9">
        <v>48225</v>
      </c>
      <c r="BA101" s="9">
        <v>36551</v>
      </c>
      <c r="BB101" s="9">
        <v>84776</v>
      </c>
      <c r="BC101" s="11">
        <v>7804</v>
      </c>
      <c r="BD101" s="11">
        <v>7303</v>
      </c>
      <c r="BE101" s="11">
        <v>15107</v>
      </c>
      <c r="BF101" s="11">
        <v>1511</v>
      </c>
      <c r="BG101" s="11">
        <v>262604</v>
      </c>
      <c r="BH101" s="11">
        <v>325263</v>
      </c>
      <c r="BI101" s="24">
        <v>988</v>
      </c>
      <c r="BJ101" s="11">
        <f t="shared" si="35"/>
        <v>1.0216292829941882</v>
      </c>
      <c r="BK101">
        <f t="shared" si="36"/>
        <v>311636.27032258944</v>
      </c>
      <c r="BL101">
        <f t="shared" si="37"/>
        <v>315.42132623743868</v>
      </c>
      <c r="BM101">
        <v>0.41649999999999998</v>
      </c>
      <c r="BN101">
        <v>31.399899999999999</v>
      </c>
    </row>
    <row r="102" spans="1:66" ht="12.5" x14ac:dyDescent="0.25">
      <c r="A102" s="3" t="s">
        <v>48</v>
      </c>
      <c r="B102" s="3" t="s">
        <v>125</v>
      </c>
      <c r="C102" s="3" t="s">
        <v>125</v>
      </c>
      <c r="D102" s="4">
        <v>21</v>
      </c>
      <c r="E102" s="4">
        <v>9</v>
      </c>
      <c r="F102" s="4">
        <f t="shared" si="19"/>
        <v>30</v>
      </c>
      <c r="G102" s="4">
        <v>7881</v>
      </c>
      <c r="H102" s="4">
        <v>6778</v>
      </c>
      <c r="I102" s="4">
        <f t="shared" si="20"/>
        <v>14659</v>
      </c>
      <c r="J102" s="4">
        <v>9178</v>
      </c>
      <c r="K102" s="4">
        <v>5938</v>
      </c>
      <c r="L102" s="4">
        <f t="shared" si="21"/>
        <v>15116</v>
      </c>
      <c r="M102" s="4">
        <v>5411</v>
      </c>
      <c r="N102" s="4">
        <v>2858</v>
      </c>
      <c r="O102" s="4">
        <f t="shared" si="22"/>
        <v>8269</v>
      </c>
      <c r="P102" s="4">
        <v>4011</v>
      </c>
      <c r="Q102" s="4">
        <v>3749</v>
      </c>
      <c r="R102" s="4">
        <f t="shared" si="23"/>
        <v>7760</v>
      </c>
      <c r="S102" s="4">
        <v>19</v>
      </c>
      <c r="T102" s="4">
        <v>9</v>
      </c>
      <c r="U102" s="4">
        <f t="shared" si="24"/>
        <v>28</v>
      </c>
      <c r="V102" s="4">
        <v>7867</v>
      </c>
      <c r="W102" s="4">
        <v>6760</v>
      </c>
      <c r="X102" s="4">
        <f t="shared" si="25"/>
        <v>14627</v>
      </c>
      <c r="Y102" s="4">
        <v>9125</v>
      </c>
      <c r="Z102" s="4">
        <v>5904</v>
      </c>
      <c r="AA102" s="4">
        <f t="shared" si="26"/>
        <v>15029</v>
      </c>
      <c r="AB102" s="4">
        <v>3009</v>
      </c>
      <c r="AC102" s="4">
        <v>2836</v>
      </c>
      <c r="AD102" s="4">
        <f t="shared" si="27"/>
        <v>5845</v>
      </c>
      <c r="AE102" s="4">
        <v>4007</v>
      </c>
      <c r="AF102" s="4">
        <v>3746</v>
      </c>
      <c r="AG102" s="4">
        <f t="shared" si="28"/>
        <v>7753</v>
      </c>
      <c r="AH102" s="4">
        <v>18</v>
      </c>
      <c r="AI102" s="4">
        <v>8</v>
      </c>
      <c r="AJ102" s="4">
        <f t="shared" si="29"/>
        <v>26</v>
      </c>
      <c r="AK102" s="4">
        <v>7646</v>
      </c>
      <c r="AL102" s="4">
        <v>6602</v>
      </c>
      <c r="AM102" s="4">
        <f t="shared" si="30"/>
        <v>14248</v>
      </c>
      <c r="AN102" s="4">
        <v>8915</v>
      </c>
      <c r="AO102" s="4">
        <v>5776</v>
      </c>
      <c r="AP102" s="4">
        <f t="shared" si="31"/>
        <v>14691</v>
      </c>
      <c r="AQ102" s="4">
        <v>2921</v>
      </c>
      <c r="AR102" s="4">
        <v>12749</v>
      </c>
      <c r="AS102" s="4">
        <f t="shared" si="32"/>
        <v>15670</v>
      </c>
      <c r="AT102" s="4">
        <v>3924</v>
      </c>
      <c r="AU102" s="4">
        <v>3666</v>
      </c>
      <c r="AV102" s="4">
        <f t="shared" si="33"/>
        <v>7590</v>
      </c>
      <c r="AW102" s="4">
        <v>170</v>
      </c>
      <c r="AX102" s="4">
        <v>415</v>
      </c>
      <c r="AY102" s="4">
        <f t="shared" si="34"/>
        <v>585</v>
      </c>
      <c r="AZ102" s="9">
        <v>26502</v>
      </c>
      <c r="BA102" s="9">
        <v>19332</v>
      </c>
      <c r="BB102" s="9">
        <v>45834</v>
      </c>
      <c r="BC102" s="11">
        <v>5432</v>
      </c>
      <c r="BD102" s="11">
        <v>2867</v>
      </c>
      <c r="BE102" s="11">
        <v>8299</v>
      </c>
      <c r="BF102" s="11">
        <v>585</v>
      </c>
      <c r="BG102" s="11">
        <v>93753</v>
      </c>
      <c r="BH102" s="11">
        <v>133017</v>
      </c>
      <c r="BI102" s="11">
        <v>887</v>
      </c>
      <c r="BJ102" s="11">
        <f t="shared" si="35"/>
        <v>1.0356003713984769</v>
      </c>
      <c r="BK102">
        <f t="shared" si="36"/>
        <v>124028.8605071925</v>
      </c>
      <c r="BL102">
        <f t="shared" si="37"/>
        <v>139.8296059833061</v>
      </c>
      <c r="BM102">
        <v>0.22409999999999999</v>
      </c>
      <c r="BN102">
        <v>31.216799999999999</v>
      </c>
    </row>
    <row r="103" spans="1:66" ht="12.5" x14ac:dyDescent="0.25">
      <c r="A103" s="3" t="s">
        <v>23</v>
      </c>
      <c r="B103" s="3" t="s">
        <v>126</v>
      </c>
      <c r="C103" s="3" t="s">
        <v>126</v>
      </c>
      <c r="D103" s="4">
        <v>29</v>
      </c>
      <c r="E103" s="4">
        <v>22</v>
      </c>
      <c r="F103" s="4">
        <f t="shared" si="19"/>
        <v>51</v>
      </c>
      <c r="G103" s="4">
        <v>27089</v>
      </c>
      <c r="H103" s="4">
        <v>17943</v>
      </c>
      <c r="I103" s="4">
        <f t="shared" si="20"/>
        <v>45032</v>
      </c>
      <c r="J103" s="4">
        <v>27088</v>
      </c>
      <c r="K103" s="4">
        <v>8405</v>
      </c>
      <c r="L103" s="4">
        <f t="shared" si="21"/>
        <v>35493</v>
      </c>
      <c r="M103" s="4">
        <v>16984</v>
      </c>
      <c r="N103" s="4">
        <v>16772</v>
      </c>
      <c r="O103" s="4">
        <f t="shared" si="22"/>
        <v>33756</v>
      </c>
      <c r="P103" s="4">
        <v>14879</v>
      </c>
      <c r="Q103" s="4">
        <v>11977</v>
      </c>
      <c r="R103" s="4">
        <f t="shared" si="23"/>
        <v>26856</v>
      </c>
      <c r="S103" s="4">
        <v>28</v>
      </c>
      <c r="T103" s="4">
        <v>22</v>
      </c>
      <c r="U103" s="4">
        <f t="shared" si="24"/>
        <v>50</v>
      </c>
      <c r="V103" s="4">
        <v>26921</v>
      </c>
      <c r="W103" s="4">
        <v>17851</v>
      </c>
      <c r="X103" s="4">
        <f t="shared" si="25"/>
        <v>44772</v>
      </c>
      <c r="Y103" s="4">
        <v>27749</v>
      </c>
      <c r="Z103" s="4">
        <v>8332</v>
      </c>
      <c r="AA103" s="4">
        <f t="shared" si="26"/>
        <v>36081</v>
      </c>
      <c r="AB103" s="4">
        <v>16892</v>
      </c>
      <c r="AC103" s="4">
        <v>16681</v>
      </c>
      <c r="AD103" s="4">
        <f t="shared" si="27"/>
        <v>33573</v>
      </c>
      <c r="AE103" s="4">
        <v>14697</v>
      </c>
      <c r="AF103" s="4">
        <v>11888</v>
      </c>
      <c r="AG103" s="4">
        <f t="shared" si="28"/>
        <v>26585</v>
      </c>
      <c r="AH103" s="4">
        <v>28</v>
      </c>
      <c r="AI103" s="4">
        <v>22</v>
      </c>
      <c r="AJ103" s="4">
        <f t="shared" si="29"/>
        <v>50</v>
      </c>
      <c r="AK103" s="4">
        <v>28287</v>
      </c>
      <c r="AL103" s="4">
        <v>17935</v>
      </c>
      <c r="AM103" s="4">
        <f t="shared" si="30"/>
        <v>46222</v>
      </c>
      <c r="AN103" s="4">
        <v>27187</v>
      </c>
      <c r="AO103" s="4">
        <v>8430</v>
      </c>
      <c r="AP103" s="4">
        <f t="shared" si="31"/>
        <v>35617</v>
      </c>
      <c r="AQ103" s="4">
        <v>16940</v>
      </c>
      <c r="AR103" s="4">
        <v>43827</v>
      </c>
      <c r="AS103" s="4">
        <f t="shared" si="32"/>
        <v>60767</v>
      </c>
      <c r="AT103" s="4">
        <v>14881</v>
      </c>
      <c r="AU103" s="4">
        <v>11976</v>
      </c>
      <c r="AV103" s="4">
        <f t="shared" si="33"/>
        <v>26857</v>
      </c>
      <c r="AW103" s="4">
        <v>1123</v>
      </c>
      <c r="AX103" s="4">
        <v>2377</v>
      </c>
      <c r="AY103" s="4">
        <f t="shared" si="34"/>
        <v>3500</v>
      </c>
      <c r="AZ103" s="9">
        <v>86069</v>
      </c>
      <c r="BA103" s="9">
        <v>55119</v>
      </c>
      <c r="BB103" s="9">
        <v>141188</v>
      </c>
      <c r="BC103" s="11">
        <v>17013</v>
      </c>
      <c r="BD103" s="11">
        <v>16794</v>
      </c>
      <c r="BE103" s="11">
        <v>33807</v>
      </c>
      <c r="BF103" s="11">
        <v>3500</v>
      </c>
      <c r="BG103" s="11">
        <v>140188</v>
      </c>
      <c r="BH103" s="11">
        <v>178051</v>
      </c>
      <c r="BI103" s="11">
        <v>2048</v>
      </c>
      <c r="BJ103" s="11">
        <f t="shared" si="35"/>
        <v>1.0241966658983768</v>
      </c>
      <c r="BK103">
        <f t="shared" si="36"/>
        <v>169737.46107012901</v>
      </c>
      <c r="BL103">
        <f t="shared" si="37"/>
        <v>82.879619663148929</v>
      </c>
      <c r="BM103">
        <v>2.8218000000000001</v>
      </c>
      <c r="BN103">
        <v>31.216799999999999</v>
      </c>
    </row>
    <row r="104" spans="1:66" ht="12.5" x14ac:dyDescent="0.25">
      <c r="A104" s="3" t="s">
        <v>39</v>
      </c>
      <c r="B104" s="3" t="s">
        <v>127</v>
      </c>
      <c r="C104" s="3" t="s">
        <v>127</v>
      </c>
      <c r="D104" s="4">
        <v>2</v>
      </c>
      <c r="E104" s="4">
        <v>2</v>
      </c>
      <c r="F104" s="4">
        <f t="shared" si="19"/>
        <v>4</v>
      </c>
      <c r="G104" s="4">
        <v>7426</v>
      </c>
      <c r="H104" s="4">
        <v>5731</v>
      </c>
      <c r="I104" s="4">
        <f t="shared" si="20"/>
        <v>13157</v>
      </c>
      <c r="J104" s="4">
        <v>12106</v>
      </c>
      <c r="K104" s="4">
        <v>8002</v>
      </c>
      <c r="L104" s="4">
        <f t="shared" si="21"/>
        <v>20108</v>
      </c>
      <c r="M104" s="4">
        <v>9139</v>
      </c>
      <c r="N104" s="4">
        <v>7911</v>
      </c>
      <c r="O104" s="4">
        <f t="shared" si="22"/>
        <v>17050</v>
      </c>
      <c r="P104" s="4">
        <v>5490</v>
      </c>
      <c r="Q104" s="4">
        <v>5066</v>
      </c>
      <c r="R104" s="4">
        <f t="shared" si="23"/>
        <v>10556</v>
      </c>
      <c r="S104" s="4">
        <v>18</v>
      </c>
      <c r="T104" s="4">
        <v>2</v>
      </c>
      <c r="U104" s="4">
        <f t="shared" si="24"/>
        <v>20</v>
      </c>
      <c r="V104" s="4">
        <v>7307</v>
      </c>
      <c r="W104" s="4">
        <v>5595</v>
      </c>
      <c r="X104" s="4">
        <f t="shared" si="25"/>
        <v>12902</v>
      </c>
      <c r="Y104" s="4">
        <v>11755</v>
      </c>
      <c r="Z104" s="4">
        <v>7659</v>
      </c>
      <c r="AA104" s="4">
        <f t="shared" si="26"/>
        <v>19414</v>
      </c>
      <c r="AB104" s="4">
        <v>8974</v>
      </c>
      <c r="AC104" s="4">
        <v>7773</v>
      </c>
      <c r="AD104" s="4">
        <f t="shared" si="27"/>
        <v>16747</v>
      </c>
      <c r="AE104" s="4">
        <v>5384</v>
      </c>
      <c r="AF104" s="4">
        <v>4895</v>
      </c>
      <c r="AG104" s="4">
        <f t="shared" si="28"/>
        <v>10279</v>
      </c>
      <c r="AH104" s="4">
        <v>2</v>
      </c>
      <c r="AI104" s="4">
        <v>2</v>
      </c>
      <c r="AJ104" s="4">
        <f t="shared" si="29"/>
        <v>4</v>
      </c>
      <c r="AK104" s="4">
        <v>7097</v>
      </c>
      <c r="AL104" s="4">
        <v>5398</v>
      </c>
      <c r="AM104" s="4">
        <f t="shared" si="30"/>
        <v>12495</v>
      </c>
      <c r="AN104" s="4">
        <v>11428</v>
      </c>
      <c r="AO104" s="4">
        <v>7357</v>
      </c>
      <c r="AP104" s="4">
        <f t="shared" si="31"/>
        <v>18785</v>
      </c>
      <c r="AQ104" s="4">
        <v>8678</v>
      </c>
      <c r="AR104" s="4">
        <v>25727</v>
      </c>
      <c r="AS104" s="4">
        <f t="shared" si="32"/>
        <v>34405</v>
      </c>
      <c r="AT104" s="4">
        <v>5142</v>
      </c>
      <c r="AU104" s="4">
        <v>4602</v>
      </c>
      <c r="AV104" s="4">
        <f t="shared" si="33"/>
        <v>9744</v>
      </c>
      <c r="AW104" s="4">
        <v>896</v>
      </c>
      <c r="AX104" s="4">
        <v>1459</v>
      </c>
      <c r="AY104" s="4">
        <f t="shared" si="34"/>
        <v>2355</v>
      </c>
      <c r="AZ104" s="9">
        <v>34163</v>
      </c>
      <c r="BA104" s="9">
        <v>26712</v>
      </c>
      <c r="BB104" s="9">
        <v>60875</v>
      </c>
      <c r="BC104" s="11">
        <v>9141</v>
      </c>
      <c r="BD104" s="11">
        <v>7913</v>
      </c>
      <c r="BE104" s="11">
        <v>17054</v>
      </c>
      <c r="BF104" s="11">
        <v>2355</v>
      </c>
      <c r="BG104" s="11">
        <v>149544</v>
      </c>
      <c r="BH104" s="11">
        <v>186917</v>
      </c>
      <c r="BI104" s="24">
        <v>237</v>
      </c>
      <c r="BJ104" s="11">
        <f t="shared" si="35"/>
        <v>1.022558070937077</v>
      </c>
      <c r="BK104">
        <f t="shared" si="36"/>
        <v>178761.02665058206</v>
      </c>
      <c r="BL104">
        <f t="shared" si="37"/>
        <v>754.26593523452345</v>
      </c>
    </row>
    <row r="105" spans="1:66" ht="12.5" x14ac:dyDescent="0.25">
      <c r="A105" s="3" t="s">
        <v>23</v>
      </c>
      <c r="B105" s="3" t="s">
        <v>128</v>
      </c>
      <c r="C105" s="3" t="s">
        <v>128</v>
      </c>
      <c r="D105" s="4">
        <v>2</v>
      </c>
      <c r="E105" s="4">
        <v>3</v>
      </c>
      <c r="F105" s="4">
        <f t="shared" si="19"/>
        <v>5</v>
      </c>
      <c r="G105" s="4">
        <v>31883</v>
      </c>
      <c r="H105" s="4">
        <v>18068</v>
      </c>
      <c r="I105" s="4">
        <f t="shared" si="20"/>
        <v>49951</v>
      </c>
      <c r="J105" s="4">
        <v>32149</v>
      </c>
      <c r="K105" s="4">
        <v>9970</v>
      </c>
      <c r="L105" s="4">
        <f t="shared" si="21"/>
        <v>42119</v>
      </c>
      <c r="M105" s="4">
        <v>15428</v>
      </c>
      <c r="N105" s="4">
        <v>13973</v>
      </c>
      <c r="O105" s="4">
        <f t="shared" si="22"/>
        <v>29401</v>
      </c>
      <c r="P105" s="4">
        <v>18232</v>
      </c>
      <c r="Q105" s="4">
        <v>13341</v>
      </c>
      <c r="R105" s="4">
        <f t="shared" si="23"/>
        <v>31573</v>
      </c>
      <c r="S105" s="4">
        <v>2</v>
      </c>
      <c r="T105" s="4">
        <v>4</v>
      </c>
      <c r="U105" s="4">
        <f t="shared" si="24"/>
        <v>6</v>
      </c>
      <c r="V105" s="4">
        <v>31762</v>
      </c>
      <c r="W105" s="4">
        <v>18022</v>
      </c>
      <c r="X105" s="4">
        <f t="shared" si="25"/>
        <v>49784</v>
      </c>
      <c r="Y105" s="4">
        <v>31905</v>
      </c>
      <c r="Z105" s="4">
        <v>9924</v>
      </c>
      <c r="AA105" s="4">
        <f t="shared" si="26"/>
        <v>41829</v>
      </c>
      <c r="AB105" s="4">
        <v>15272</v>
      </c>
      <c r="AC105" s="4">
        <v>13933</v>
      </c>
      <c r="AD105" s="4">
        <f t="shared" si="27"/>
        <v>29205</v>
      </c>
      <c r="AE105" s="4">
        <v>18202</v>
      </c>
      <c r="AF105" s="4">
        <v>13299</v>
      </c>
      <c r="AG105" s="4">
        <f t="shared" si="28"/>
        <v>31501</v>
      </c>
      <c r="AH105" s="4">
        <v>2</v>
      </c>
      <c r="AI105" s="4">
        <v>3</v>
      </c>
      <c r="AJ105" s="4">
        <f t="shared" si="29"/>
        <v>5</v>
      </c>
      <c r="AK105" s="4">
        <v>31149</v>
      </c>
      <c r="AL105" s="4">
        <v>17661</v>
      </c>
      <c r="AM105" s="4">
        <f t="shared" si="30"/>
        <v>48810</v>
      </c>
      <c r="AN105" s="4">
        <v>31789</v>
      </c>
      <c r="AO105" s="4">
        <v>9726</v>
      </c>
      <c r="AP105" s="4">
        <f t="shared" si="31"/>
        <v>41515</v>
      </c>
      <c r="AQ105" s="4">
        <v>15056</v>
      </c>
      <c r="AR105" s="4">
        <v>41547</v>
      </c>
      <c r="AS105" s="4">
        <f t="shared" si="32"/>
        <v>56603</v>
      </c>
      <c r="AT105" s="4">
        <v>17842</v>
      </c>
      <c r="AU105" s="4">
        <v>13025</v>
      </c>
      <c r="AV105" s="4">
        <f t="shared" si="33"/>
        <v>30867</v>
      </c>
      <c r="AW105" s="4">
        <v>1816</v>
      </c>
      <c r="AX105" s="4">
        <v>4033</v>
      </c>
      <c r="AY105" s="4">
        <f t="shared" si="34"/>
        <v>5849</v>
      </c>
      <c r="AZ105" s="9">
        <v>97694</v>
      </c>
      <c r="BA105" s="9">
        <v>55355</v>
      </c>
      <c r="BB105" s="9">
        <v>153049</v>
      </c>
      <c r="BC105" s="11">
        <v>15430</v>
      </c>
      <c r="BD105" s="11">
        <v>13976</v>
      </c>
      <c r="BE105" s="11">
        <v>29406</v>
      </c>
      <c r="BF105" s="11">
        <v>5849</v>
      </c>
      <c r="BG105" s="11">
        <v>186134</v>
      </c>
      <c r="BH105" s="11">
        <v>234712</v>
      </c>
      <c r="BI105" s="24">
        <v>440</v>
      </c>
      <c r="BJ105" s="11">
        <f t="shared" si="35"/>
        <v>1.0234601994200132</v>
      </c>
      <c r="BK105">
        <f t="shared" si="36"/>
        <v>224074.9856960405</v>
      </c>
      <c r="BL105">
        <f t="shared" si="37"/>
        <v>509.26133112736477</v>
      </c>
      <c r="BM105">
        <v>3.2873000000000001</v>
      </c>
      <c r="BN105">
        <v>30.940300000000001</v>
      </c>
    </row>
    <row r="106" spans="1:66" ht="12.5" x14ac:dyDescent="0.25">
      <c r="A106" s="3" t="s">
        <v>48</v>
      </c>
      <c r="B106" s="3" t="s">
        <v>129</v>
      </c>
      <c r="C106" s="3" t="s">
        <v>129</v>
      </c>
      <c r="D106" s="4">
        <v>8</v>
      </c>
      <c r="E106" s="4">
        <v>3</v>
      </c>
      <c r="F106" s="4">
        <f t="shared" si="19"/>
        <v>11</v>
      </c>
      <c r="G106" s="4">
        <v>4573</v>
      </c>
      <c r="H106" s="4">
        <v>4652</v>
      </c>
      <c r="I106" s="4">
        <f t="shared" si="20"/>
        <v>9225</v>
      </c>
      <c r="J106" s="4">
        <v>6993</v>
      </c>
      <c r="K106" s="4">
        <v>5366</v>
      </c>
      <c r="L106" s="4">
        <f t="shared" si="21"/>
        <v>12359</v>
      </c>
      <c r="M106" s="4">
        <v>2669</v>
      </c>
      <c r="N106" s="4">
        <v>2620</v>
      </c>
      <c r="O106" s="4">
        <f t="shared" si="22"/>
        <v>5289</v>
      </c>
      <c r="P106" s="4">
        <v>2809</v>
      </c>
      <c r="Q106" s="4">
        <v>2613</v>
      </c>
      <c r="R106" s="4">
        <f t="shared" si="23"/>
        <v>5422</v>
      </c>
      <c r="S106" s="4">
        <v>8</v>
      </c>
      <c r="T106" s="4">
        <v>3</v>
      </c>
      <c r="U106" s="4">
        <f t="shared" si="24"/>
        <v>11</v>
      </c>
      <c r="V106" s="4">
        <v>4523</v>
      </c>
      <c r="W106" s="4">
        <v>4594</v>
      </c>
      <c r="X106" s="4">
        <f t="shared" si="25"/>
        <v>9117</v>
      </c>
      <c r="Y106" s="4">
        <v>6567</v>
      </c>
      <c r="Z106" s="4">
        <v>5190</v>
      </c>
      <c r="AA106" s="4">
        <f t="shared" si="26"/>
        <v>11757</v>
      </c>
      <c r="AB106" s="4">
        <v>2584</v>
      </c>
      <c r="AC106" s="4">
        <v>2497</v>
      </c>
      <c r="AD106" s="4">
        <f t="shared" si="27"/>
        <v>5081</v>
      </c>
      <c r="AE106" s="4">
        <v>2767</v>
      </c>
      <c r="AF106" s="4">
        <v>2592</v>
      </c>
      <c r="AG106" s="4">
        <f t="shared" si="28"/>
        <v>5359</v>
      </c>
      <c r="AH106" s="4">
        <v>8</v>
      </c>
      <c r="AI106" s="4">
        <v>3</v>
      </c>
      <c r="AJ106" s="4">
        <f t="shared" si="29"/>
        <v>11</v>
      </c>
      <c r="AK106" s="4">
        <v>4510</v>
      </c>
      <c r="AL106" s="4">
        <v>4587</v>
      </c>
      <c r="AM106" s="4">
        <f t="shared" si="30"/>
        <v>9097</v>
      </c>
      <c r="AN106" s="4">
        <v>6604</v>
      </c>
      <c r="AO106" s="4">
        <v>5210</v>
      </c>
      <c r="AP106" s="4">
        <f t="shared" si="31"/>
        <v>11814</v>
      </c>
      <c r="AQ106" s="4">
        <v>2577</v>
      </c>
      <c r="AR106" s="4">
        <v>10958</v>
      </c>
      <c r="AS106" s="4">
        <f t="shared" si="32"/>
        <v>13535</v>
      </c>
      <c r="AT106" s="4">
        <v>2747</v>
      </c>
      <c r="AU106" s="4">
        <v>2579</v>
      </c>
      <c r="AV106" s="4">
        <f t="shared" si="33"/>
        <v>5326</v>
      </c>
      <c r="AW106" s="4">
        <v>150</v>
      </c>
      <c r="AX106" s="4">
        <v>523</v>
      </c>
      <c r="AY106" s="4">
        <f t="shared" si="34"/>
        <v>673</v>
      </c>
      <c r="AZ106" s="9">
        <v>17052</v>
      </c>
      <c r="BA106" s="9">
        <v>15254</v>
      </c>
      <c r="BB106" s="9">
        <v>32306</v>
      </c>
      <c r="BC106" s="11">
        <v>2677</v>
      </c>
      <c r="BD106" s="11">
        <v>2623</v>
      </c>
      <c r="BE106" s="11">
        <v>5300</v>
      </c>
      <c r="BF106" s="11">
        <v>673</v>
      </c>
      <c r="BG106" s="11">
        <v>211591</v>
      </c>
      <c r="BH106" s="11">
        <v>294166</v>
      </c>
      <c r="BI106" s="11">
        <v>340</v>
      </c>
      <c r="BJ106" s="11">
        <f t="shared" si="35"/>
        <v>1.0334977331703685</v>
      </c>
      <c r="BK106">
        <f t="shared" si="36"/>
        <v>275406.01314466348</v>
      </c>
      <c r="BL106">
        <f t="shared" si="37"/>
        <v>810.01768571959849</v>
      </c>
      <c r="BM106">
        <v>0.3427</v>
      </c>
      <c r="BN106">
        <v>31.736899999999999</v>
      </c>
    </row>
    <row r="107" spans="1:66" ht="12.5" x14ac:dyDescent="0.25">
      <c r="A107" s="3" t="s">
        <v>48</v>
      </c>
      <c r="B107" s="3" t="s">
        <v>130</v>
      </c>
      <c r="C107" s="3" t="s">
        <v>130</v>
      </c>
      <c r="D107" s="4">
        <v>4</v>
      </c>
      <c r="E107" s="4">
        <v>5</v>
      </c>
      <c r="F107" s="4">
        <f t="shared" si="19"/>
        <v>9</v>
      </c>
      <c r="G107" s="4">
        <v>4425</v>
      </c>
      <c r="H107" s="4">
        <v>4166</v>
      </c>
      <c r="I107" s="4">
        <f t="shared" si="20"/>
        <v>8591</v>
      </c>
      <c r="J107" s="4">
        <v>4590</v>
      </c>
      <c r="K107" s="4">
        <v>3225</v>
      </c>
      <c r="L107" s="4">
        <f t="shared" si="21"/>
        <v>7815</v>
      </c>
      <c r="M107" s="4">
        <v>1755</v>
      </c>
      <c r="N107" s="4">
        <v>1723</v>
      </c>
      <c r="O107" s="4">
        <f t="shared" si="22"/>
        <v>3478</v>
      </c>
      <c r="P107" s="4">
        <v>2250</v>
      </c>
      <c r="Q107" s="4">
        <v>2202</v>
      </c>
      <c r="R107" s="4">
        <f t="shared" si="23"/>
        <v>4452</v>
      </c>
      <c r="S107" s="4">
        <v>4</v>
      </c>
      <c r="T107" s="4">
        <v>5</v>
      </c>
      <c r="U107" s="4">
        <f t="shared" si="24"/>
        <v>9</v>
      </c>
      <c r="V107" s="4">
        <v>4432</v>
      </c>
      <c r="W107" s="4">
        <v>4200</v>
      </c>
      <c r="X107" s="4">
        <f t="shared" si="25"/>
        <v>8632</v>
      </c>
      <c r="Y107" s="4">
        <v>4611</v>
      </c>
      <c r="Z107" s="4">
        <v>3202</v>
      </c>
      <c r="AA107" s="4">
        <f t="shared" si="26"/>
        <v>7813</v>
      </c>
      <c r="AB107" s="4">
        <v>1764</v>
      </c>
      <c r="AC107" s="4">
        <v>1708</v>
      </c>
      <c r="AD107" s="4">
        <f t="shared" si="27"/>
        <v>3472</v>
      </c>
      <c r="AE107" s="4">
        <v>2296</v>
      </c>
      <c r="AF107" s="4">
        <v>2205</v>
      </c>
      <c r="AG107" s="4">
        <f t="shared" si="28"/>
        <v>4501</v>
      </c>
      <c r="AH107" s="4">
        <v>4</v>
      </c>
      <c r="AI107" s="4">
        <v>5</v>
      </c>
      <c r="AJ107" s="4">
        <f t="shared" si="29"/>
        <v>9</v>
      </c>
      <c r="AK107" s="4">
        <v>4427</v>
      </c>
      <c r="AL107" s="4">
        <v>4194</v>
      </c>
      <c r="AM107" s="4">
        <f t="shared" si="30"/>
        <v>8621</v>
      </c>
      <c r="AN107" s="4">
        <v>4611</v>
      </c>
      <c r="AO107" s="4">
        <v>3202</v>
      </c>
      <c r="AP107" s="4">
        <f t="shared" si="31"/>
        <v>7813</v>
      </c>
      <c r="AQ107" s="4">
        <v>1756</v>
      </c>
      <c r="AR107" s="4">
        <v>7176</v>
      </c>
      <c r="AS107" s="4">
        <f t="shared" si="32"/>
        <v>8932</v>
      </c>
      <c r="AT107" s="4">
        <v>2304</v>
      </c>
      <c r="AU107" s="4">
        <v>2202</v>
      </c>
      <c r="AV107" s="4">
        <f t="shared" si="33"/>
        <v>4506</v>
      </c>
      <c r="AW107" s="4">
        <v>73</v>
      </c>
      <c r="AX107" s="4">
        <v>293</v>
      </c>
      <c r="AY107" s="4">
        <f t="shared" si="34"/>
        <v>366</v>
      </c>
      <c r="AZ107" s="9">
        <v>13024</v>
      </c>
      <c r="BA107" s="9">
        <v>11321</v>
      </c>
      <c r="BB107" s="9">
        <v>24345</v>
      </c>
      <c r="BC107" s="11">
        <v>1759</v>
      </c>
      <c r="BD107" s="11">
        <v>1728</v>
      </c>
      <c r="BE107" s="11">
        <v>3487</v>
      </c>
      <c r="BF107" s="11">
        <v>366</v>
      </c>
      <c r="BG107" s="11">
        <v>106626</v>
      </c>
      <c r="BH107" s="11">
        <v>115455</v>
      </c>
      <c r="BI107" s="11">
        <v>855</v>
      </c>
      <c r="BJ107" s="11">
        <f t="shared" si="35"/>
        <v>1.0079870737661882</v>
      </c>
      <c r="BK107">
        <f t="shared" si="36"/>
        <v>113632.56759883884</v>
      </c>
      <c r="BL107">
        <f t="shared" si="37"/>
        <v>132.90358783489924</v>
      </c>
      <c r="BM107">
        <v>0.44640000000000002</v>
      </c>
      <c r="BN107">
        <v>31.901800000000001</v>
      </c>
    </row>
    <row r="108" spans="1:66" ht="12.5" x14ac:dyDescent="0.25">
      <c r="A108" s="3" t="s">
        <v>52</v>
      </c>
      <c r="B108" s="3" t="s">
        <v>131</v>
      </c>
      <c r="C108" s="3" t="s">
        <v>131</v>
      </c>
      <c r="D108" s="4">
        <v>10</v>
      </c>
      <c r="E108" s="4">
        <v>12</v>
      </c>
      <c r="F108" s="4">
        <f t="shared" si="19"/>
        <v>22</v>
      </c>
      <c r="G108" s="4">
        <v>12737</v>
      </c>
      <c r="H108" s="4">
        <v>9900</v>
      </c>
      <c r="I108" s="4">
        <f t="shared" si="20"/>
        <v>22637</v>
      </c>
      <c r="J108" s="4">
        <v>15627</v>
      </c>
      <c r="K108" s="4">
        <v>10695</v>
      </c>
      <c r="L108" s="4">
        <f t="shared" si="21"/>
        <v>26322</v>
      </c>
      <c r="M108" s="4">
        <v>9695</v>
      </c>
      <c r="N108" s="4">
        <v>9251</v>
      </c>
      <c r="O108" s="4">
        <f t="shared" si="22"/>
        <v>18946</v>
      </c>
      <c r="P108" s="4">
        <v>7706</v>
      </c>
      <c r="Q108" s="4">
        <v>6837</v>
      </c>
      <c r="R108" s="4">
        <f t="shared" si="23"/>
        <v>14543</v>
      </c>
      <c r="S108" s="4">
        <v>7</v>
      </c>
      <c r="T108" s="4">
        <v>11</v>
      </c>
      <c r="U108" s="4">
        <f t="shared" si="24"/>
        <v>18</v>
      </c>
      <c r="V108" s="4">
        <v>11768</v>
      </c>
      <c r="W108" s="4">
        <v>9102</v>
      </c>
      <c r="X108" s="4">
        <f t="shared" si="25"/>
        <v>20870</v>
      </c>
      <c r="Y108" s="4">
        <v>14052</v>
      </c>
      <c r="Z108" s="4">
        <v>9282</v>
      </c>
      <c r="AA108" s="4">
        <f t="shared" si="26"/>
        <v>23334</v>
      </c>
      <c r="AB108" s="4">
        <v>8861</v>
      </c>
      <c r="AC108" s="4">
        <v>8236</v>
      </c>
      <c r="AD108" s="4">
        <f t="shared" si="27"/>
        <v>17097</v>
      </c>
      <c r="AE108" s="4">
        <v>7209</v>
      </c>
      <c r="AF108" s="4">
        <v>6341</v>
      </c>
      <c r="AG108" s="4">
        <f t="shared" si="28"/>
        <v>13550</v>
      </c>
      <c r="AH108" s="4">
        <v>7</v>
      </c>
      <c r="AI108" s="4">
        <v>11</v>
      </c>
      <c r="AJ108" s="4">
        <f t="shared" si="29"/>
        <v>18</v>
      </c>
      <c r="AK108" s="4">
        <v>12062</v>
      </c>
      <c r="AL108" s="4">
        <v>9435</v>
      </c>
      <c r="AM108" s="4">
        <f t="shared" si="30"/>
        <v>21497</v>
      </c>
      <c r="AN108" s="4">
        <v>14589</v>
      </c>
      <c r="AO108" s="4">
        <v>9420</v>
      </c>
      <c r="AP108" s="4">
        <f t="shared" si="31"/>
        <v>24009</v>
      </c>
      <c r="AQ108" s="4">
        <v>9411</v>
      </c>
      <c r="AR108" s="4">
        <v>29403</v>
      </c>
      <c r="AS108" s="4">
        <f t="shared" si="32"/>
        <v>38814</v>
      </c>
      <c r="AT108" s="4">
        <v>7438</v>
      </c>
      <c r="AU108" s="4">
        <v>6594</v>
      </c>
      <c r="AV108" s="4">
        <f t="shared" si="33"/>
        <v>14032</v>
      </c>
      <c r="AW108" s="4">
        <v>446</v>
      </c>
      <c r="AX108" s="4">
        <v>956</v>
      </c>
      <c r="AY108" s="4">
        <f t="shared" si="34"/>
        <v>1402</v>
      </c>
      <c r="AZ108" s="9">
        <v>45775</v>
      </c>
      <c r="BA108" s="9">
        <v>36695</v>
      </c>
      <c r="BB108" s="9">
        <v>82470</v>
      </c>
      <c r="BC108" s="11">
        <v>9705</v>
      </c>
      <c r="BD108" s="11">
        <v>9263</v>
      </c>
      <c r="BE108" s="11">
        <v>18968</v>
      </c>
      <c r="BF108" s="11">
        <v>1402</v>
      </c>
      <c r="BG108" s="11">
        <v>291113</v>
      </c>
      <c r="BH108" s="11">
        <v>342635</v>
      </c>
      <c r="BI108" s="11">
        <v>3891</v>
      </c>
      <c r="BJ108" s="11">
        <f t="shared" si="35"/>
        <v>1.0164289178084631</v>
      </c>
      <c r="BK108">
        <f t="shared" si="36"/>
        <v>331648.24163556553</v>
      </c>
      <c r="BL108">
        <f t="shared" si="37"/>
        <v>85.234706151520314</v>
      </c>
      <c r="BM108">
        <v>1.6873</v>
      </c>
      <c r="BN108">
        <v>31.713799999999999</v>
      </c>
    </row>
    <row r="109" spans="1:66" ht="12.5" x14ac:dyDescent="0.25">
      <c r="A109" s="3" t="s">
        <v>41</v>
      </c>
      <c r="B109" s="3" t="s">
        <v>132</v>
      </c>
      <c r="C109" s="3" t="s">
        <v>132</v>
      </c>
      <c r="D109" s="4">
        <v>40</v>
      </c>
      <c r="E109" s="4">
        <v>12</v>
      </c>
      <c r="F109" s="4">
        <f t="shared" si="19"/>
        <v>52</v>
      </c>
      <c r="G109" s="4">
        <v>26674</v>
      </c>
      <c r="H109" s="4">
        <v>13696</v>
      </c>
      <c r="I109" s="4">
        <f t="shared" si="20"/>
        <v>40370</v>
      </c>
      <c r="J109" s="4">
        <v>48146</v>
      </c>
      <c r="K109" s="4">
        <v>18442</v>
      </c>
      <c r="L109" s="4">
        <f t="shared" si="21"/>
        <v>66588</v>
      </c>
      <c r="M109" s="4">
        <v>24491</v>
      </c>
      <c r="N109" s="4">
        <v>21347</v>
      </c>
      <c r="O109" s="4">
        <f t="shared" si="22"/>
        <v>45838</v>
      </c>
      <c r="P109" s="4">
        <v>17235</v>
      </c>
      <c r="Q109" s="4">
        <v>12945</v>
      </c>
      <c r="R109" s="4">
        <f t="shared" si="23"/>
        <v>30180</v>
      </c>
      <c r="S109" s="4">
        <v>40</v>
      </c>
      <c r="T109" s="4">
        <v>11</v>
      </c>
      <c r="U109" s="4">
        <f t="shared" si="24"/>
        <v>51</v>
      </c>
      <c r="V109" s="4">
        <v>26500</v>
      </c>
      <c r="W109" s="4">
        <v>13615</v>
      </c>
      <c r="X109" s="4">
        <f t="shared" si="25"/>
        <v>40115</v>
      </c>
      <c r="Y109" s="4">
        <v>47538</v>
      </c>
      <c r="Z109" s="4">
        <v>18298</v>
      </c>
      <c r="AA109" s="4">
        <f t="shared" si="26"/>
        <v>65836</v>
      </c>
      <c r="AB109" s="4">
        <v>24361</v>
      </c>
      <c r="AC109" s="4">
        <v>21202</v>
      </c>
      <c r="AD109" s="4">
        <f t="shared" si="27"/>
        <v>45563</v>
      </c>
      <c r="AE109" s="4">
        <v>17190</v>
      </c>
      <c r="AF109" s="4">
        <v>12957</v>
      </c>
      <c r="AG109" s="4">
        <f t="shared" si="28"/>
        <v>30147</v>
      </c>
      <c r="AH109" s="4">
        <v>39</v>
      </c>
      <c r="AI109" s="4">
        <v>11</v>
      </c>
      <c r="AJ109" s="4">
        <f t="shared" si="29"/>
        <v>50</v>
      </c>
      <c r="AK109" s="4">
        <v>26165</v>
      </c>
      <c r="AL109" s="4">
        <v>13769</v>
      </c>
      <c r="AM109" s="4">
        <f t="shared" si="30"/>
        <v>39934</v>
      </c>
      <c r="AN109" s="4">
        <v>46965</v>
      </c>
      <c r="AO109" s="4">
        <v>17950</v>
      </c>
      <c r="AP109" s="4">
        <f t="shared" si="31"/>
        <v>64915</v>
      </c>
      <c r="AQ109" s="4">
        <v>24188</v>
      </c>
      <c r="AR109" s="4">
        <v>69107</v>
      </c>
      <c r="AS109" s="4">
        <f t="shared" si="32"/>
        <v>93295</v>
      </c>
      <c r="AT109" s="4">
        <v>17209</v>
      </c>
      <c r="AU109" s="4">
        <v>12788</v>
      </c>
      <c r="AV109" s="4">
        <f t="shared" si="33"/>
        <v>29997</v>
      </c>
      <c r="AW109" s="4">
        <v>2508</v>
      </c>
      <c r="AX109" s="4">
        <v>4918</v>
      </c>
      <c r="AY109" s="4">
        <f t="shared" si="34"/>
        <v>7426</v>
      </c>
      <c r="AZ109" s="9">
        <v>116586</v>
      </c>
      <c r="BA109" s="9">
        <v>66442</v>
      </c>
      <c r="BB109" s="9">
        <v>183028</v>
      </c>
      <c r="BC109" s="11">
        <v>24531</v>
      </c>
      <c r="BD109" s="11">
        <v>21359</v>
      </c>
      <c r="BE109" s="11">
        <v>45890</v>
      </c>
      <c r="BF109" s="11">
        <v>7426</v>
      </c>
      <c r="BG109" s="11">
        <v>473239</v>
      </c>
      <c r="BH109" s="11">
        <v>577563</v>
      </c>
      <c r="BI109" s="11">
        <v>1075</v>
      </c>
      <c r="BJ109" s="11">
        <f t="shared" si="35"/>
        <v>1.0201214594574755</v>
      </c>
      <c r="BK109">
        <f t="shared" si="36"/>
        <v>555003.33966466936</v>
      </c>
      <c r="BL109">
        <f t="shared" si="37"/>
        <v>516.28217643225059</v>
      </c>
      <c r="BM109">
        <v>0.3125</v>
      </c>
      <c r="BN109">
        <v>33.527999999999999</v>
      </c>
    </row>
    <row r="110" spans="1:66" ht="12.5" x14ac:dyDescent="0.25">
      <c r="A110" s="3" t="s">
        <v>39</v>
      </c>
      <c r="B110" s="3" t="s">
        <v>133</v>
      </c>
      <c r="C110" s="3" t="s">
        <v>133</v>
      </c>
      <c r="D110" s="4">
        <v>44</v>
      </c>
      <c r="E110" s="4">
        <v>29</v>
      </c>
      <c r="F110" s="4">
        <f t="shared" si="19"/>
        <v>73</v>
      </c>
      <c r="G110" s="4">
        <v>12691</v>
      </c>
      <c r="H110" s="4">
        <v>12028</v>
      </c>
      <c r="I110" s="4">
        <f t="shared" si="20"/>
        <v>24719</v>
      </c>
      <c r="J110" s="4">
        <v>28047</v>
      </c>
      <c r="K110" s="4">
        <v>14528</v>
      </c>
      <c r="L110" s="4">
        <f t="shared" si="21"/>
        <v>42575</v>
      </c>
      <c r="M110" s="4">
        <v>10262</v>
      </c>
      <c r="N110" s="4">
        <v>8837</v>
      </c>
      <c r="O110" s="4">
        <f t="shared" si="22"/>
        <v>19099</v>
      </c>
      <c r="P110" s="4">
        <v>6915</v>
      </c>
      <c r="Q110" s="4">
        <v>5856</v>
      </c>
      <c r="R110" s="4">
        <f t="shared" si="23"/>
        <v>12771</v>
      </c>
      <c r="S110" s="4">
        <v>38</v>
      </c>
      <c r="T110" s="4">
        <v>71</v>
      </c>
      <c r="U110" s="4">
        <f t="shared" si="24"/>
        <v>109</v>
      </c>
      <c r="V110" s="4">
        <v>12101</v>
      </c>
      <c r="W110" s="4">
        <v>7695</v>
      </c>
      <c r="X110" s="4">
        <f t="shared" si="25"/>
        <v>19796</v>
      </c>
      <c r="Y110" s="4">
        <v>25740</v>
      </c>
      <c r="Z110" s="4">
        <v>13489</v>
      </c>
      <c r="AA110" s="4">
        <f t="shared" si="26"/>
        <v>39229</v>
      </c>
      <c r="AB110" s="4">
        <v>9884</v>
      </c>
      <c r="AC110" s="4">
        <v>8575</v>
      </c>
      <c r="AD110" s="4">
        <f t="shared" si="27"/>
        <v>18459</v>
      </c>
      <c r="AE110" s="4">
        <v>6494</v>
      </c>
      <c r="AF110" s="4">
        <v>8522</v>
      </c>
      <c r="AG110" s="4">
        <f t="shared" si="28"/>
        <v>15016</v>
      </c>
      <c r="AH110" s="4">
        <v>48</v>
      </c>
      <c r="AI110" s="4">
        <v>22</v>
      </c>
      <c r="AJ110" s="4">
        <f t="shared" si="29"/>
        <v>70</v>
      </c>
      <c r="AK110" s="4">
        <v>12086</v>
      </c>
      <c r="AL110" s="4">
        <v>7714</v>
      </c>
      <c r="AM110" s="4">
        <f t="shared" si="30"/>
        <v>19800</v>
      </c>
      <c r="AN110" s="4">
        <v>25592</v>
      </c>
      <c r="AO110" s="4">
        <v>13510</v>
      </c>
      <c r="AP110" s="4">
        <f t="shared" si="31"/>
        <v>39102</v>
      </c>
      <c r="AQ110" s="4">
        <v>9785</v>
      </c>
      <c r="AR110" s="4">
        <v>34836</v>
      </c>
      <c r="AS110" s="4">
        <f t="shared" si="32"/>
        <v>44621</v>
      </c>
      <c r="AT110" s="4">
        <v>6426</v>
      </c>
      <c r="AU110" s="4">
        <v>5640</v>
      </c>
      <c r="AV110" s="4">
        <f t="shared" si="33"/>
        <v>12066</v>
      </c>
      <c r="AW110" s="4">
        <v>652</v>
      </c>
      <c r="AX110" s="4">
        <v>1446</v>
      </c>
      <c r="AY110" s="4">
        <f t="shared" si="34"/>
        <v>2098</v>
      </c>
      <c r="AZ110" s="9">
        <v>57959</v>
      </c>
      <c r="BA110" s="9">
        <v>41278</v>
      </c>
      <c r="BB110" s="9">
        <v>99237</v>
      </c>
      <c r="BC110" s="11">
        <v>10306</v>
      </c>
      <c r="BD110" s="11">
        <v>8866</v>
      </c>
      <c r="BE110" s="11">
        <v>19172</v>
      </c>
      <c r="BF110" s="11">
        <v>2098</v>
      </c>
      <c r="BG110" s="11">
        <v>266617</v>
      </c>
      <c r="BH110" s="11">
        <v>290414</v>
      </c>
      <c r="BI110" s="27">
        <v>156</v>
      </c>
      <c r="BJ110" s="11">
        <f t="shared" si="35"/>
        <v>1.0085860827168105</v>
      </c>
      <c r="BK110">
        <f t="shared" si="36"/>
        <v>285490.46393353061</v>
      </c>
      <c r="BL110">
        <f t="shared" si="37"/>
        <v>1830.0670764969911</v>
      </c>
      <c r="BM110">
        <v>1.0871</v>
      </c>
      <c r="BN110">
        <v>34.178100000000001</v>
      </c>
    </row>
    <row r="111" spans="1:66" ht="12.5" x14ac:dyDescent="0.25">
      <c r="A111" s="3" t="s">
        <v>39</v>
      </c>
      <c r="B111" s="3" t="s">
        <v>134</v>
      </c>
      <c r="C111" s="3" t="s">
        <v>134</v>
      </c>
      <c r="D111" s="4">
        <v>60</v>
      </c>
      <c r="E111" s="4">
        <v>24</v>
      </c>
      <c r="F111" s="4">
        <f t="shared" si="19"/>
        <v>84</v>
      </c>
      <c r="G111" s="4">
        <v>14132</v>
      </c>
      <c r="H111" s="4">
        <v>9460</v>
      </c>
      <c r="I111" s="4">
        <f t="shared" si="20"/>
        <v>23592</v>
      </c>
      <c r="J111" s="4">
        <v>21724</v>
      </c>
      <c r="K111" s="4">
        <v>10665</v>
      </c>
      <c r="L111" s="4">
        <f t="shared" si="21"/>
        <v>32389</v>
      </c>
      <c r="M111" s="4">
        <v>12161</v>
      </c>
      <c r="N111" s="4">
        <v>10291</v>
      </c>
      <c r="O111" s="4">
        <f t="shared" si="22"/>
        <v>22452</v>
      </c>
      <c r="P111" s="4">
        <v>8240</v>
      </c>
      <c r="Q111" s="4">
        <v>6543</v>
      </c>
      <c r="R111" s="4">
        <f t="shared" si="23"/>
        <v>14783</v>
      </c>
      <c r="S111" s="4">
        <v>48</v>
      </c>
      <c r="T111" s="4">
        <v>17</v>
      </c>
      <c r="U111" s="4">
        <f t="shared" si="24"/>
        <v>65</v>
      </c>
      <c r="V111" s="4">
        <v>13857</v>
      </c>
      <c r="W111" s="4">
        <v>9273</v>
      </c>
      <c r="X111" s="4">
        <f t="shared" si="25"/>
        <v>23130</v>
      </c>
      <c r="Y111" s="4">
        <v>21383</v>
      </c>
      <c r="Z111" s="4">
        <v>10472</v>
      </c>
      <c r="AA111" s="4">
        <f t="shared" si="26"/>
        <v>31855</v>
      </c>
      <c r="AB111" s="4">
        <v>11911</v>
      </c>
      <c r="AC111" s="4">
        <v>10070</v>
      </c>
      <c r="AD111" s="4">
        <f t="shared" si="27"/>
        <v>21981</v>
      </c>
      <c r="AE111" s="4">
        <v>8065</v>
      </c>
      <c r="AF111" s="4">
        <v>6452</v>
      </c>
      <c r="AG111" s="4">
        <f t="shared" si="28"/>
        <v>14517</v>
      </c>
      <c r="AH111" s="4">
        <v>49</v>
      </c>
      <c r="AI111" s="4">
        <v>17</v>
      </c>
      <c r="AJ111" s="4">
        <f t="shared" si="29"/>
        <v>66</v>
      </c>
      <c r="AK111" s="4">
        <v>13654</v>
      </c>
      <c r="AL111" s="4">
        <v>9177</v>
      </c>
      <c r="AM111" s="4">
        <f t="shared" si="30"/>
        <v>22831</v>
      </c>
      <c r="AN111" s="4">
        <v>21104</v>
      </c>
      <c r="AO111" s="4">
        <v>10377</v>
      </c>
      <c r="AP111" s="4">
        <f t="shared" si="31"/>
        <v>31481</v>
      </c>
      <c r="AQ111" s="4">
        <v>11804</v>
      </c>
      <c r="AR111" s="4">
        <v>35494</v>
      </c>
      <c r="AS111" s="4">
        <f t="shared" si="32"/>
        <v>47298</v>
      </c>
      <c r="AT111" s="4">
        <v>7949</v>
      </c>
      <c r="AU111" s="4">
        <v>9139</v>
      </c>
      <c r="AV111" s="4">
        <f t="shared" si="33"/>
        <v>17088</v>
      </c>
      <c r="AW111" s="4">
        <v>821</v>
      </c>
      <c r="AX111" s="4">
        <v>1592</v>
      </c>
      <c r="AY111" s="4">
        <f t="shared" si="34"/>
        <v>2413</v>
      </c>
      <c r="AZ111" s="9">
        <v>56317</v>
      </c>
      <c r="BA111" s="9">
        <v>36983</v>
      </c>
      <c r="BB111" s="9">
        <v>93300</v>
      </c>
      <c r="BC111" s="11">
        <v>12221</v>
      </c>
      <c r="BD111" s="11">
        <v>10315</v>
      </c>
      <c r="BE111" s="11">
        <v>22536</v>
      </c>
      <c r="BF111" s="11">
        <v>2413</v>
      </c>
      <c r="BG111" s="11">
        <v>222343</v>
      </c>
      <c r="BH111" s="11">
        <v>290356</v>
      </c>
      <c r="BI111" s="27">
        <v>360</v>
      </c>
      <c r="BJ111" s="11">
        <f t="shared" si="35"/>
        <v>1.0270479838233217</v>
      </c>
      <c r="BK111">
        <f t="shared" si="36"/>
        <v>275263.94902304193</v>
      </c>
      <c r="BL111">
        <f t="shared" si="37"/>
        <v>764.62208061956096</v>
      </c>
      <c r="BM111">
        <v>1.0344</v>
      </c>
      <c r="BN111">
        <v>34.197699999999998</v>
      </c>
    </row>
    <row r="112" spans="1:66" ht="12.5" x14ac:dyDescent="0.25">
      <c r="A112" s="3" t="s">
        <v>33</v>
      </c>
      <c r="B112" s="3" t="s">
        <v>135</v>
      </c>
      <c r="C112" s="3" t="s">
        <v>135</v>
      </c>
      <c r="D112" s="4">
        <v>9</v>
      </c>
      <c r="E112" s="4">
        <v>5</v>
      </c>
      <c r="F112" s="4">
        <f t="shared" si="19"/>
        <v>14</v>
      </c>
      <c r="G112" s="4">
        <v>1426</v>
      </c>
      <c r="H112" s="4">
        <v>1239</v>
      </c>
      <c r="I112" s="4">
        <f t="shared" si="20"/>
        <v>2665</v>
      </c>
      <c r="J112" s="4">
        <v>3467</v>
      </c>
      <c r="K112" s="4">
        <v>3011</v>
      </c>
      <c r="L112" s="4">
        <f t="shared" si="21"/>
        <v>6478</v>
      </c>
      <c r="M112" s="4">
        <v>934</v>
      </c>
      <c r="N112" s="4">
        <v>1013</v>
      </c>
      <c r="O112" s="4">
        <f t="shared" si="22"/>
        <v>1947</v>
      </c>
      <c r="P112" s="4">
        <v>830</v>
      </c>
      <c r="Q112" s="4">
        <v>755</v>
      </c>
      <c r="R112" s="4">
        <f t="shared" si="23"/>
        <v>1585</v>
      </c>
      <c r="S112" s="4">
        <v>1</v>
      </c>
      <c r="T112" s="4">
        <v>2</v>
      </c>
      <c r="U112" s="4">
        <f t="shared" si="24"/>
        <v>3</v>
      </c>
      <c r="V112" s="4">
        <v>1191</v>
      </c>
      <c r="W112" s="4">
        <v>1046</v>
      </c>
      <c r="X112" s="4">
        <f t="shared" si="25"/>
        <v>2237</v>
      </c>
      <c r="Y112" s="4">
        <v>2874</v>
      </c>
      <c r="Z112" s="4">
        <v>2557</v>
      </c>
      <c r="AA112" s="4">
        <f t="shared" si="26"/>
        <v>5431</v>
      </c>
      <c r="AB112" s="4">
        <v>812</v>
      </c>
      <c r="AC112" s="4">
        <v>861</v>
      </c>
      <c r="AD112" s="4">
        <f t="shared" si="27"/>
        <v>1673</v>
      </c>
      <c r="AE112" s="4">
        <v>692</v>
      </c>
      <c r="AF112" s="4">
        <v>620</v>
      </c>
      <c r="AG112" s="4">
        <f t="shared" si="28"/>
        <v>1312</v>
      </c>
      <c r="AH112" s="4">
        <v>1</v>
      </c>
      <c r="AI112" s="4">
        <v>2</v>
      </c>
      <c r="AJ112" s="4">
        <f t="shared" si="29"/>
        <v>3</v>
      </c>
      <c r="AK112" s="4">
        <v>1103</v>
      </c>
      <c r="AL112" s="4">
        <v>972</v>
      </c>
      <c r="AM112" s="4">
        <f t="shared" si="30"/>
        <v>2075</v>
      </c>
      <c r="AN112" s="4">
        <v>2613</v>
      </c>
      <c r="AO112" s="4">
        <v>2400</v>
      </c>
      <c r="AP112" s="4">
        <f t="shared" si="31"/>
        <v>5013</v>
      </c>
      <c r="AQ112" s="4">
        <v>765</v>
      </c>
      <c r="AR112" s="4">
        <v>4249</v>
      </c>
      <c r="AS112" s="4">
        <f t="shared" si="32"/>
        <v>5014</v>
      </c>
      <c r="AT112" s="4">
        <v>642</v>
      </c>
      <c r="AU112" s="4">
        <v>584</v>
      </c>
      <c r="AV112" s="4">
        <f t="shared" si="33"/>
        <v>1226</v>
      </c>
      <c r="AW112" s="4">
        <v>35</v>
      </c>
      <c r="AX112" s="4">
        <v>150</v>
      </c>
      <c r="AY112" s="4">
        <f t="shared" si="34"/>
        <v>185</v>
      </c>
      <c r="AZ112" s="9">
        <v>6666</v>
      </c>
      <c r="BA112" s="9">
        <v>6023</v>
      </c>
      <c r="BB112" s="9">
        <v>12689</v>
      </c>
      <c r="BC112" s="11">
        <v>943</v>
      </c>
      <c r="BD112" s="11">
        <v>1018</v>
      </c>
      <c r="BE112" s="11">
        <v>1961</v>
      </c>
      <c r="BF112" s="11">
        <v>185</v>
      </c>
      <c r="BG112" s="11">
        <v>199066</v>
      </c>
      <c r="BH112" s="11">
        <v>264425</v>
      </c>
      <c r="BI112" s="27">
        <v>471</v>
      </c>
      <c r="BJ112" s="11">
        <f t="shared" si="35"/>
        <v>1.0287990210121265</v>
      </c>
      <c r="BK112">
        <f t="shared" si="36"/>
        <v>249828.1824483446</v>
      </c>
      <c r="BL112">
        <f t="shared" si="37"/>
        <v>530.42076952939408</v>
      </c>
      <c r="BM112">
        <v>0.61209999999999998</v>
      </c>
      <c r="BN112" t="s">
        <v>260</v>
      </c>
    </row>
    <row r="113" spans="1:66" ht="12.5" x14ac:dyDescent="0.25">
      <c r="A113" s="3" t="s">
        <v>33</v>
      </c>
      <c r="B113" s="3" t="s">
        <v>136</v>
      </c>
      <c r="C113" s="3" t="s">
        <v>136</v>
      </c>
      <c r="D113" s="4">
        <v>17</v>
      </c>
      <c r="E113" s="4">
        <v>9</v>
      </c>
      <c r="F113" s="4">
        <f t="shared" si="19"/>
        <v>26</v>
      </c>
      <c r="G113" s="4">
        <v>3016</v>
      </c>
      <c r="H113" s="4">
        <v>3020</v>
      </c>
      <c r="I113" s="4">
        <f t="shared" si="20"/>
        <v>6036</v>
      </c>
      <c r="J113" s="4">
        <v>4327</v>
      </c>
      <c r="K113" s="4">
        <v>2744</v>
      </c>
      <c r="L113" s="4">
        <f t="shared" si="21"/>
        <v>7071</v>
      </c>
      <c r="M113" s="4">
        <v>1474</v>
      </c>
      <c r="N113" s="4">
        <v>1366</v>
      </c>
      <c r="O113" s="4">
        <f t="shared" si="22"/>
        <v>2840</v>
      </c>
      <c r="P113" s="4">
        <v>1496</v>
      </c>
      <c r="Q113" s="4">
        <v>1372</v>
      </c>
      <c r="R113" s="4">
        <f t="shared" si="23"/>
        <v>2868</v>
      </c>
      <c r="S113" s="4">
        <v>13</v>
      </c>
      <c r="T113" s="4">
        <v>2</v>
      </c>
      <c r="U113" s="4">
        <f t="shared" si="24"/>
        <v>15</v>
      </c>
      <c r="V113" s="4">
        <v>2852</v>
      </c>
      <c r="W113" s="4">
        <v>2874</v>
      </c>
      <c r="X113" s="4">
        <f t="shared" si="25"/>
        <v>5726</v>
      </c>
      <c r="Y113" s="4">
        <v>3863</v>
      </c>
      <c r="Z113" s="4">
        <v>2519</v>
      </c>
      <c r="AA113" s="4">
        <f t="shared" si="26"/>
        <v>6382</v>
      </c>
      <c r="AB113" s="4">
        <v>1371</v>
      </c>
      <c r="AC113" s="4">
        <v>1263</v>
      </c>
      <c r="AD113" s="4">
        <f t="shared" si="27"/>
        <v>2634</v>
      </c>
      <c r="AE113" s="4">
        <v>1431</v>
      </c>
      <c r="AF113" s="4">
        <v>1306</v>
      </c>
      <c r="AG113" s="4">
        <f t="shared" si="28"/>
        <v>2737</v>
      </c>
      <c r="AH113" s="4">
        <v>3</v>
      </c>
      <c r="AI113" s="4">
        <v>2</v>
      </c>
      <c r="AJ113" s="4">
        <f t="shared" si="29"/>
        <v>5</v>
      </c>
      <c r="AK113" s="4">
        <v>2708</v>
      </c>
      <c r="AL113" s="4">
        <v>2693</v>
      </c>
      <c r="AM113" s="4">
        <f t="shared" si="30"/>
        <v>5401</v>
      </c>
      <c r="AN113" s="4">
        <v>3680</v>
      </c>
      <c r="AO113" s="4">
        <v>2416</v>
      </c>
      <c r="AP113" s="4">
        <f t="shared" si="31"/>
        <v>6096</v>
      </c>
      <c r="AQ113" s="4">
        <v>1288</v>
      </c>
      <c r="AR113" s="4">
        <v>5424</v>
      </c>
      <c r="AS113" s="4">
        <f t="shared" si="32"/>
        <v>6712</v>
      </c>
      <c r="AT113" s="4">
        <v>1362</v>
      </c>
      <c r="AU113" s="4">
        <v>1241</v>
      </c>
      <c r="AV113" s="4">
        <f t="shared" si="33"/>
        <v>2603</v>
      </c>
      <c r="AW113" s="4">
        <v>32</v>
      </c>
      <c r="AX113" s="4">
        <v>145</v>
      </c>
      <c r="AY113" s="4">
        <f t="shared" si="34"/>
        <v>177</v>
      </c>
      <c r="AZ113" s="9">
        <v>10330</v>
      </c>
      <c r="BA113" s="9">
        <v>8511</v>
      </c>
      <c r="BB113" s="9">
        <v>18841</v>
      </c>
      <c r="BC113" s="11">
        <v>1491</v>
      </c>
      <c r="BD113" s="11">
        <v>1375</v>
      </c>
      <c r="BE113" s="11">
        <v>2866</v>
      </c>
      <c r="BF113" s="11">
        <v>177</v>
      </c>
      <c r="BG113" s="11">
        <v>145838</v>
      </c>
      <c r="BH113" s="11">
        <v>174039</v>
      </c>
      <c r="BI113" s="27">
        <v>773</v>
      </c>
      <c r="BJ113" s="11">
        <f t="shared" si="35"/>
        <v>1.0178354855730389</v>
      </c>
      <c r="BK113">
        <f t="shared" si="36"/>
        <v>167993.08417784091</v>
      </c>
      <c r="BL113">
        <f t="shared" si="37"/>
        <v>217.32611148491708</v>
      </c>
      <c r="BM113">
        <v>0.61209999999999998</v>
      </c>
      <c r="BN113">
        <v>30.6373</v>
      </c>
    </row>
    <row r="114" spans="1:66" ht="12.5" x14ac:dyDescent="0.25">
      <c r="A114" s="3" t="s">
        <v>33</v>
      </c>
      <c r="B114" s="3" t="s">
        <v>137</v>
      </c>
      <c r="C114" s="3" t="s">
        <v>137</v>
      </c>
      <c r="D114" s="4">
        <v>2</v>
      </c>
      <c r="E114" s="4">
        <v>2</v>
      </c>
      <c r="F114" s="4">
        <f t="shared" si="19"/>
        <v>4</v>
      </c>
      <c r="G114" s="4">
        <v>5571</v>
      </c>
      <c r="H114" s="4">
        <v>4506</v>
      </c>
      <c r="I114" s="4">
        <f t="shared" si="20"/>
        <v>10077</v>
      </c>
      <c r="J114" s="4">
        <v>9227</v>
      </c>
      <c r="K114" s="4">
        <v>5219</v>
      </c>
      <c r="L114" s="4">
        <f t="shared" si="21"/>
        <v>14446</v>
      </c>
      <c r="M114" s="4">
        <v>2941</v>
      </c>
      <c r="N114" s="4">
        <v>2334</v>
      </c>
      <c r="O114" s="4">
        <f t="shared" si="22"/>
        <v>5275</v>
      </c>
      <c r="P114" s="4">
        <v>2805</v>
      </c>
      <c r="Q114" s="4">
        <v>2551</v>
      </c>
      <c r="R114" s="4">
        <f t="shared" si="23"/>
        <v>5356</v>
      </c>
      <c r="S114" s="4">
        <v>2</v>
      </c>
      <c r="T114" s="4">
        <v>2</v>
      </c>
      <c r="U114" s="4">
        <f t="shared" si="24"/>
        <v>4</v>
      </c>
      <c r="V114" s="4">
        <v>5171</v>
      </c>
      <c r="W114" s="4">
        <v>4210</v>
      </c>
      <c r="X114" s="4">
        <f t="shared" si="25"/>
        <v>9381</v>
      </c>
      <c r="Y114" s="4">
        <v>7920</v>
      </c>
      <c r="Z114" s="4">
        <v>4576</v>
      </c>
      <c r="AA114" s="4">
        <f t="shared" si="26"/>
        <v>12496</v>
      </c>
      <c r="AB114" s="4">
        <v>2566</v>
      </c>
      <c r="AC114" s="4">
        <v>2088</v>
      </c>
      <c r="AD114" s="4">
        <f t="shared" si="27"/>
        <v>4654</v>
      </c>
      <c r="AE114" s="4">
        <v>2607</v>
      </c>
      <c r="AF114" s="4">
        <v>2361</v>
      </c>
      <c r="AG114" s="4">
        <f t="shared" si="28"/>
        <v>4968</v>
      </c>
      <c r="AH114" s="4">
        <v>2</v>
      </c>
      <c r="AI114" s="4">
        <v>2</v>
      </c>
      <c r="AJ114" s="4">
        <f t="shared" si="29"/>
        <v>4</v>
      </c>
      <c r="AK114" s="4">
        <v>5158</v>
      </c>
      <c r="AL114" s="4">
        <v>4196</v>
      </c>
      <c r="AM114" s="4">
        <f t="shared" si="30"/>
        <v>9354</v>
      </c>
      <c r="AN114" s="4">
        <v>7865</v>
      </c>
      <c r="AO114" s="4">
        <v>4551</v>
      </c>
      <c r="AP114" s="4">
        <f t="shared" si="31"/>
        <v>12416</v>
      </c>
      <c r="AQ114" s="4">
        <v>2559</v>
      </c>
      <c r="AR114" s="4">
        <v>10271</v>
      </c>
      <c r="AS114" s="4">
        <f t="shared" si="32"/>
        <v>12830</v>
      </c>
      <c r="AT114" s="4">
        <v>2591</v>
      </c>
      <c r="AU114" s="4">
        <v>2342</v>
      </c>
      <c r="AV114" s="4">
        <f t="shared" si="33"/>
        <v>4933</v>
      </c>
      <c r="AW114" s="4">
        <v>95</v>
      </c>
      <c r="AX114" s="4">
        <v>472</v>
      </c>
      <c r="AY114" s="4">
        <f t="shared" si="34"/>
        <v>567</v>
      </c>
      <c r="AZ114" s="9">
        <v>20546</v>
      </c>
      <c r="BA114" s="9">
        <v>14612</v>
      </c>
      <c r="BB114" s="9">
        <v>35158</v>
      </c>
      <c r="BC114" s="11">
        <v>2943</v>
      </c>
      <c r="BD114" s="11">
        <v>2336</v>
      </c>
      <c r="BE114" s="11">
        <v>5279</v>
      </c>
      <c r="BF114" s="11">
        <v>567</v>
      </c>
      <c r="BG114" s="11">
        <v>183444</v>
      </c>
      <c r="BH114" s="11">
        <v>226009</v>
      </c>
      <c r="BI114" s="27">
        <v>544</v>
      </c>
      <c r="BJ114" s="11">
        <f t="shared" si="35"/>
        <v>1.0210857661579691</v>
      </c>
      <c r="BK114">
        <f t="shared" si="36"/>
        <v>216771.05401311509</v>
      </c>
      <c r="BL114">
        <f t="shared" si="37"/>
        <v>398.47620222999097</v>
      </c>
      <c r="BM114">
        <v>0.61929999999999996</v>
      </c>
      <c r="BN114">
        <v>30.020299999999999</v>
      </c>
    </row>
    <row r="115" spans="1:66" ht="12.5" x14ac:dyDescent="0.25">
      <c r="A115" s="3" t="s">
        <v>45</v>
      </c>
      <c r="B115" s="3" t="s">
        <v>138</v>
      </c>
      <c r="C115" s="3" t="s">
        <v>138</v>
      </c>
      <c r="D115" s="4">
        <v>41</v>
      </c>
      <c r="E115" s="4">
        <v>20</v>
      </c>
      <c r="F115" s="4">
        <f t="shared" si="19"/>
        <v>61</v>
      </c>
      <c r="G115" s="4">
        <v>25199</v>
      </c>
      <c r="H115" s="4">
        <v>22196</v>
      </c>
      <c r="I115" s="4">
        <f t="shared" si="20"/>
        <v>47395</v>
      </c>
      <c r="J115" s="4">
        <v>36693</v>
      </c>
      <c r="K115" s="4">
        <v>23946</v>
      </c>
      <c r="L115" s="4">
        <f t="shared" si="21"/>
        <v>60639</v>
      </c>
      <c r="M115" s="4">
        <v>14765</v>
      </c>
      <c r="N115" s="4">
        <v>13870</v>
      </c>
      <c r="O115" s="4">
        <f t="shared" si="22"/>
        <v>28635</v>
      </c>
      <c r="P115" s="4">
        <v>15019</v>
      </c>
      <c r="Q115" s="4">
        <v>13701</v>
      </c>
      <c r="R115" s="4">
        <f t="shared" si="23"/>
        <v>28720</v>
      </c>
      <c r="S115" s="4">
        <v>15</v>
      </c>
      <c r="T115" s="4">
        <v>13</v>
      </c>
      <c r="U115" s="4">
        <f t="shared" si="24"/>
        <v>28</v>
      </c>
      <c r="V115" s="4">
        <v>21465</v>
      </c>
      <c r="W115" s="4">
        <v>18923</v>
      </c>
      <c r="X115" s="4">
        <f t="shared" si="25"/>
        <v>40388</v>
      </c>
      <c r="Y115" s="4">
        <v>30385</v>
      </c>
      <c r="Z115" s="4">
        <v>19831</v>
      </c>
      <c r="AA115" s="4">
        <f t="shared" si="26"/>
        <v>50216</v>
      </c>
      <c r="AB115" s="4">
        <v>12844</v>
      </c>
      <c r="AC115" s="4">
        <v>12028</v>
      </c>
      <c r="AD115" s="4">
        <f t="shared" si="27"/>
        <v>24872</v>
      </c>
      <c r="AE115" s="4">
        <v>12911</v>
      </c>
      <c r="AF115" s="4">
        <v>11908</v>
      </c>
      <c r="AG115" s="4">
        <f t="shared" si="28"/>
        <v>24819</v>
      </c>
      <c r="AH115" s="4">
        <v>18</v>
      </c>
      <c r="AI115" s="4">
        <v>13</v>
      </c>
      <c r="AJ115" s="4">
        <f t="shared" si="29"/>
        <v>31</v>
      </c>
      <c r="AK115" s="4">
        <v>24513</v>
      </c>
      <c r="AL115" s="4">
        <v>21696</v>
      </c>
      <c r="AM115" s="4">
        <f t="shared" si="30"/>
        <v>46209</v>
      </c>
      <c r="AN115" s="4">
        <v>35605</v>
      </c>
      <c r="AO115" s="4">
        <v>22857</v>
      </c>
      <c r="AP115" s="4">
        <f t="shared" si="31"/>
        <v>58462</v>
      </c>
      <c r="AQ115" s="4">
        <v>14393</v>
      </c>
      <c r="AR115" s="4">
        <v>54381</v>
      </c>
      <c r="AS115" s="4">
        <f t="shared" si="32"/>
        <v>68774</v>
      </c>
      <c r="AT115" s="4">
        <v>14687</v>
      </c>
      <c r="AU115" s="4">
        <v>13399</v>
      </c>
      <c r="AV115" s="4">
        <f t="shared" si="33"/>
        <v>28086</v>
      </c>
      <c r="AW115" s="4">
        <v>591</v>
      </c>
      <c r="AX115" s="4">
        <v>1857</v>
      </c>
      <c r="AY115" s="4">
        <f t="shared" si="34"/>
        <v>2448</v>
      </c>
      <c r="AZ115" s="9">
        <v>91717</v>
      </c>
      <c r="BA115" s="9">
        <v>73733</v>
      </c>
      <c r="BB115" s="9">
        <v>165450</v>
      </c>
      <c r="BC115" s="11">
        <v>14806</v>
      </c>
      <c r="BD115" s="11">
        <v>13890</v>
      </c>
      <c r="BE115" s="11">
        <v>28696</v>
      </c>
      <c r="BF115" s="11">
        <v>2448</v>
      </c>
      <c r="BG115" s="11">
        <v>328964</v>
      </c>
      <c r="BH115" s="11">
        <v>407386</v>
      </c>
      <c r="BI115" s="11">
        <v>1525</v>
      </c>
      <c r="BJ115" s="11">
        <f t="shared" si="35"/>
        <v>1.0216114991221155</v>
      </c>
      <c r="BK115">
        <f t="shared" si="36"/>
        <v>390332.35776681337</v>
      </c>
      <c r="BL115">
        <f t="shared" si="37"/>
        <v>255.95564443725468</v>
      </c>
      <c r="BM115">
        <v>0.40160000000000001</v>
      </c>
      <c r="BN115">
        <v>32.043999999999997</v>
      </c>
    </row>
    <row r="116" spans="1:66" ht="12.5" x14ac:dyDescent="0.25">
      <c r="A116" s="3" t="s">
        <v>20</v>
      </c>
      <c r="B116" s="3" t="s">
        <v>139</v>
      </c>
      <c r="C116" s="3" t="s">
        <v>139</v>
      </c>
      <c r="D116" s="4">
        <v>75</v>
      </c>
      <c r="E116" s="4">
        <v>102</v>
      </c>
      <c r="F116" s="4">
        <f t="shared" si="19"/>
        <v>177</v>
      </c>
      <c r="G116" s="4">
        <v>6411</v>
      </c>
      <c r="H116" s="4">
        <v>4697</v>
      </c>
      <c r="I116" s="4">
        <f t="shared" si="20"/>
        <v>11108</v>
      </c>
      <c r="J116" s="4">
        <v>8331</v>
      </c>
      <c r="K116" s="4">
        <v>4748</v>
      </c>
      <c r="L116" s="4">
        <f t="shared" si="21"/>
        <v>13079</v>
      </c>
      <c r="M116" s="4">
        <v>9755</v>
      </c>
      <c r="N116" s="4">
        <v>9174</v>
      </c>
      <c r="O116" s="4">
        <f t="shared" si="22"/>
        <v>18929</v>
      </c>
      <c r="P116" s="4">
        <v>4607</v>
      </c>
      <c r="Q116" s="4">
        <v>4077</v>
      </c>
      <c r="R116" s="4">
        <f t="shared" si="23"/>
        <v>8684</v>
      </c>
      <c r="S116" s="4">
        <v>75</v>
      </c>
      <c r="T116" s="4">
        <v>102</v>
      </c>
      <c r="U116" s="4">
        <f t="shared" si="24"/>
        <v>177</v>
      </c>
      <c r="V116" s="4">
        <v>6221</v>
      </c>
      <c r="W116" s="4">
        <v>4566</v>
      </c>
      <c r="X116" s="4">
        <f t="shared" si="25"/>
        <v>10787</v>
      </c>
      <c r="Y116" s="4">
        <v>7892</v>
      </c>
      <c r="Z116" s="4">
        <v>4453</v>
      </c>
      <c r="AA116" s="4">
        <f t="shared" si="26"/>
        <v>12345</v>
      </c>
      <c r="AB116" s="4">
        <v>9599</v>
      </c>
      <c r="AC116" s="4">
        <v>8961</v>
      </c>
      <c r="AD116" s="4">
        <f t="shared" si="27"/>
        <v>18560</v>
      </c>
      <c r="AE116" s="4">
        <v>4278</v>
      </c>
      <c r="AF116" s="4">
        <v>3800</v>
      </c>
      <c r="AG116" s="4">
        <f t="shared" si="28"/>
        <v>8078</v>
      </c>
      <c r="AH116" s="4">
        <v>75</v>
      </c>
      <c r="AI116" s="4">
        <v>102</v>
      </c>
      <c r="AJ116" s="4">
        <f t="shared" si="29"/>
        <v>177</v>
      </c>
      <c r="AK116" s="4">
        <v>6090</v>
      </c>
      <c r="AL116" s="4">
        <v>4472</v>
      </c>
      <c r="AM116" s="4">
        <f t="shared" si="30"/>
        <v>10562</v>
      </c>
      <c r="AN116" s="4">
        <v>7715</v>
      </c>
      <c r="AO116" s="4">
        <v>4363</v>
      </c>
      <c r="AP116" s="4">
        <f t="shared" si="31"/>
        <v>12078</v>
      </c>
      <c r="AQ116" s="4">
        <v>9354</v>
      </c>
      <c r="AR116" s="4">
        <v>24004</v>
      </c>
      <c r="AS116" s="4">
        <f t="shared" si="32"/>
        <v>33358</v>
      </c>
      <c r="AT116" s="4">
        <v>4149</v>
      </c>
      <c r="AU116" s="4">
        <v>3663</v>
      </c>
      <c r="AV116" s="4">
        <f t="shared" si="33"/>
        <v>7812</v>
      </c>
      <c r="AW116" s="4">
        <v>197</v>
      </c>
      <c r="AX116" s="4">
        <v>709</v>
      </c>
      <c r="AY116" s="4">
        <f t="shared" si="34"/>
        <v>906</v>
      </c>
      <c r="AZ116" s="9">
        <v>29179</v>
      </c>
      <c r="BA116" s="9">
        <v>22798</v>
      </c>
      <c r="BB116" s="9">
        <v>51977</v>
      </c>
      <c r="BC116" s="11">
        <v>9830</v>
      </c>
      <c r="BD116" s="11">
        <v>9276</v>
      </c>
      <c r="BE116" s="11">
        <v>19106</v>
      </c>
      <c r="BF116" s="11">
        <v>906</v>
      </c>
      <c r="BG116" s="11">
        <v>103432</v>
      </c>
      <c r="BH116" s="24">
        <v>103639</v>
      </c>
      <c r="BI116" s="24">
        <v>3533</v>
      </c>
      <c r="BJ116" s="11">
        <f t="shared" si="35"/>
        <v>1.0001999514787181</v>
      </c>
      <c r="BK116">
        <f t="shared" si="36"/>
        <v>103597.56688472752</v>
      </c>
      <c r="BL116">
        <f t="shared" si="37"/>
        <v>29.322832404394997</v>
      </c>
      <c r="BM116">
        <v>2.7494999999999998</v>
      </c>
      <c r="BN116">
        <v>34.597099999999998</v>
      </c>
    </row>
    <row r="117" spans="1:66" ht="12.5" x14ac:dyDescent="0.25">
      <c r="A117" s="3" t="s">
        <v>23</v>
      </c>
      <c r="B117" s="3" t="s">
        <v>140</v>
      </c>
      <c r="C117" s="3" t="s">
        <v>140</v>
      </c>
      <c r="D117" s="4">
        <v>71</v>
      </c>
      <c r="E117" s="4">
        <v>105</v>
      </c>
      <c r="F117" s="4">
        <f t="shared" si="19"/>
        <v>176</v>
      </c>
      <c r="G117" s="4">
        <v>23568</v>
      </c>
      <c r="H117" s="4">
        <v>18465</v>
      </c>
      <c r="I117" s="4">
        <f t="shared" si="20"/>
        <v>42033</v>
      </c>
      <c r="J117" s="4">
        <v>19495</v>
      </c>
      <c r="K117" s="4">
        <v>8401</v>
      </c>
      <c r="L117" s="4">
        <f t="shared" si="21"/>
        <v>27896</v>
      </c>
      <c r="M117" s="4">
        <v>13105</v>
      </c>
      <c r="N117" s="4">
        <v>13009</v>
      </c>
      <c r="O117" s="4">
        <f t="shared" si="22"/>
        <v>26114</v>
      </c>
      <c r="P117" s="4">
        <v>12971</v>
      </c>
      <c r="Q117" s="4">
        <v>11226</v>
      </c>
      <c r="R117" s="4">
        <f t="shared" si="23"/>
        <v>24197</v>
      </c>
      <c r="S117" s="4">
        <v>71</v>
      </c>
      <c r="T117" s="4">
        <v>102</v>
      </c>
      <c r="U117" s="4">
        <f t="shared" si="24"/>
        <v>173</v>
      </c>
      <c r="V117" s="4">
        <v>21446</v>
      </c>
      <c r="W117" s="4">
        <v>16607</v>
      </c>
      <c r="X117" s="4">
        <f t="shared" si="25"/>
        <v>38053</v>
      </c>
      <c r="Y117" s="4">
        <v>17247</v>
      </c>
      <c r="Z117" s="4">
        <v>7515</v>
      </c>
      <c r="AA117" s="4">
        <f t="shared" si="26"/>
        <v>24762</v>
      </c>
      <c r="AB117" s="4">
        <v>12248</v>
      </c>
      <c r="AC117" s="4">
        <v>12048</v>
      </c>
      <c r="AD117" s="4">
        <f t="shared" si="27"/>
        <v>24296</v>
      </c>
      <c r="AE117" s="4">
        <v>11684</v>
      </c>
      <c r="AF117" s="4">
        <v>10098</v>
      </c>
      <c r="AG117" s="4">
        <f t="shared" si="28"/>
        <v>21782</v>
      </c>
      <c r="AH117" s="4">
        <v>71</v>
      </c>
      <c r="AI117" s="4">
        <v>101</v>
      </c>
      <c r="AJ117" s="4">
        <f t="shared" si="29"/>
        <v>172</v>
      </c>
      <c r="AK117" s="4">
        <v>23883</v>
      </c>
      <c r="AL117" s="4">
        <v>17989</v>
      </c>
      <c r="AM117" s="4">
        <f t="shared" si="30"/>
        <v>41872</v>
      </c>
      <c r="AN117" s="4">
        <v>18535</v>
      </c>
      <c r="AO117" s="4">
        <v>8095</v>
      </c>
      <c r="AP117" s="4">
        <f t="shared" si="31"/>
        <v>26630</v>
      </c>
      <c r="AQ117" s="4">
        <v>12672</v>
      </c>
      <c r="AR117" s="4">
        <v>34800</v>
      </c>
      <c r="AS117" s="4">
        <f t="shared" si="32"/>
        <v>47472</v>
      </c>
      <c r="AT117" s="4">
        <v>12665</v>
      </c>
      <c r="AU117" s="4">
        <v>16969</v>
      </c>
      <c r="AV117" s="4">
        <f t="shared" si="33"/>
        <v>29634</v>
      </c>
      <c r="AW117" s="4">
        <v>276</v>
      </c>
      <c r="AX117" s="4">
        <v>1046</v>
      </c>
      <c r="AY117" s="4">
        <f t="shared" si="34"/>
        <v>1322</v>
      </c>
      <c r="AZ117" s="9">
        <v>69210</v>
      </c>
      <c r="BA117" s="9">
        <v>51206</v>
      </c>
      <c r="BB117" s="9">
        <v>120416</v>
      </c>
      <c r="BC117" s="11">
        <v>13176</v>
      </c>
      <c r="BD117" s="11">
        <v>13114</v>
      </c>
      <c r="BE117" s="11">
        <v>26290</v>
      </c>
      <c r="BF117" s="11">
        <v>1322</v>
      </c>
      <c r="BG117" s="11">
        <v>95951</v>
      </c>
      <c r="BH117" s="11">
        <v>109572</v>
      </c>
      <c r="BI117" s="11">
        <v>1072</v>
      </c>
      <c r="BJ117" s="11">
        <f t="shared" si="35"/>
        <v>1.0133629185818893</v>
      </c>
      <c r="BK117">
        <f t="shared" si="36"/>
        <v>106701.26595274392</v>
      </c>
      <c r="BL117">
        <f t="shared" si="37"/>
        <v>99.534763015619333</v>
      </c>
      <c r="BM117">
        <v>3.6360000000000001</v>
      </c>
      <c r="BN117">
        <v>31.7651</v>
      </c>
    </row>
    <row r="118" spans="1:66" ht="12.5" x14ac:dyDescent="0.25">
      <c r="A118" s="3" t="s">
        <v>48</v>
      </c>
      <c r="B118" s="3" t="s">
        <v>141</v>
      </c>
      <c r="C118" s="3" t="s">
        <v>141</v>
      </c>
      <c r="D118" s="4">
        <v>24</v>
      </c>
      <c r="E118" s="4">
        <v>12</v>
      </c>
      <c r="F118" s="4">
        <f t="shared" si="19"/>
        <v>36</v>
      </c>
      <c r="G118" s="4">
        <v>7310</v>
      </c>
      <c r="H118" s="4">
        <v>6616</v>
      </c>
      <c r="I118" s="4">
        <f t="shared" si="20"/>
        <v>13926</v>
      </c>
      <c r="J118" s="4">
        <v>11213</v>
      </c>
      <c r="K118" s="4">
        <v>8719</v>
      </c>
      <c r="L118" s="4">
        <f t="shared" si="21"/>
        <v>19932</v>
      </c>
      <c r="M118" s="4">
        <v>3927</v>
      </c>
      <c r="N118" s="4">
        <v>4000</v>
      </c>
      <c r="O118" s="4">
        <f t="shared" si="22"/>
        <v>7927</v>
      </c>
      <c r="P118" s="4">
        <v>3890</v>
      </c>
      <c r="Q118" s="4">
        <v>3543</v>
      </c>
      <c r="R118" s="4">
        <f t="shared" si="23"/>
        <v>7433</v>
      </c>
      <c r="S118" s="4">
        <v>19</v>
      </c>
      <c r="T118" s="4">
        <v>12</v>
      </c>
      <c r="U118" s="4">
        <f t="shared" si="24"/>
        <v>31</v>
      </c>
      <c r="V118" s="4">
        <v>6977</v>
      </c>
      <c r="W118" s="4">
        <v>6416</v>
      </c>
      <c r="X118" s="4">
        <f t="shared" si="25"/>
        <v>13393</v>
      </c>
      <c r="Y118" s="4">
        <v>10855</v>
      </c>
      <c r="Z118" s="4">
        <v>8064</v>
      </c>
      <c r="AA118" s="4">
        <f t="shared" si="26"/>
        <v>18919</v>
      </c>
      <c r="AB118" s="4">
        <v>3785</v>
      </c>
      <c r="AC118" s="4">
        <v>3847</v>
      </c>
      <c r="AD118" s="4">
        <f t="shared" si="27"/>
        <v>7632</v>
      </c>
      <c r="AE118" s="4">
        <v>3769</v>
      </c>
      <c r="AF118" s="4">
        <v>3461</v>
      </c>
      <c r="AG118" s="4">
        <f t="shared" si="28"/>
        <v>7230</v>
      </c>
      <c r="AH118" s="4">
        <v>18</v>
      </c>
      <c r="AI118" s="4">
        <v>11</v>
      </c>
      <c r="AJ118" s="4">
        <f t="shared" si="29"/>
        <v>29</v>
      </c>
      <c r="AK118" s="4">
        <v>6686</v>
      </c>
      <c r="AL118" s="4">
        <v>6145</v>
      </c>
      <c r="AM118" s="4">
        <f t="shared" si="30"/>
        <v>12831</v>
      </c>
      <c r="AN118" s="4">
        <v>10562</v>
      </c>
      <c r="AO118" s="4">
        <v>7835</v>
      </c>
      <c r="AP118" s="4">
        <f t="shared" si="31"/>
        <v>18397</v>
      </c>
      <c r="AQ118" s="4">
        <v>3781</v>
      </c>
      <c r="AR118" s="4">
        <v>16448</v>
      </c>
      <c r="AS118" s="4">
        <f t="shared" si="32"/>
        <v>20229</v>
      </c>
      <c r="AT118" s="4">
        <v>3619</v>
      </c>
      <c r="AU118" s="4">
        <v>3320</v>
      </c>
      <c r="AV118" s="4">
        <f t="shared" si="33"/>
        <v>6939</v>
      </c>
      <c r="AW118" s="4">
        <v>160</v>
      </c>
      <c r="AX118" s="4">
        <v>692</v>
      </c>
      <c r="AY118" s="4">
        <f t="shared" si="34"/>
        <v>852</v>
      </c>
      <c r="AZ118" s="9">
        <v>26364</v>
      </c>
      <c r="BA118" s="9">
        <v>22890</v>
      </c>
      <c r="BB118" s="9">
        <v>49254</v>
      </c>
      <c r="BC118" s="11">
        <v>3951</v>
      </c>
      <c r="BD118" s="11">
        <v>4012</v>
      </c>
      <c r="BE118" s="11">
        <v>7963</v>
      </c>
      <c r="BF118" s="11">
        <v>852</v>
      </c>
      <c r="BG118" s="11">
        <v>250548</v>
      </c>
      <c r="BH118" s="11">
        <v>326690</v>
      </c>
      <c r="BI118" s="11">
        <v>1204</v>
      </c>
      <c r="BJ118" s="11">
        <f t="shared" si="35"/>
        <v>1.0268913368884547</v>
      </c>
      <c r="BK118">
        <f t="shared" si="36"/>
        <v>309803.88585131831</v>
      </c>
      <c r="BL118">
        <f t="shared" si="37"/>
        <v>257.31219755092883</v>
      </c>
      <c r="BM118">
        <v>0.22739999999999999</v>
      </c>
      <c r="BN118">
        <v>32.3249</v>
      </c>
    </row>
    <row r="119" spans="1:66" ht="12.5" x14ac:dyDescent="0.25">
      <c r="A119" s="3" t="s">
        <v>45</v>
      </c>
      <c r="B119" s="3" t="s">
        <v>142</v>
      </c>
      <c r="C119" s="3" t="s">
        <v>142</v>
      </c>
      <c r="D119" s="4">
        <v>9</v>
      </c>
      <c r="E119" s="4">
        <v>10</v>
      </c>
      <c r="F119" s="4">
        <f t="shared" si="19"/>
        <v>19</v>
      </c>
      <c r="G119" s="4">
        <v>13589</v>
      </c>
      <c r="H119" s="4">
        <v>10573</v>
      </c>
      <c r="I119" s="4">
        <f t="shared" si="20"/>
        <v>24162</v>
      </c>
      <c r="J119" s="4">
        <v>22380</v>
      </c>
      <c r="K119" s="4">
        <v>17089</v>
      </c>
      <c r="L119" s="4">
        <f t="shared" si="21"/>
        <v>39469</v>
      </c>
      <c r="M119" s="4">
        <v>7140</v>
      </c>
      <c r="N119" s="4">
        <v>6559</v>
      </c>
      <c r="O119" s="4">
        <f t="shared" si="22"/>
        <v>13699</v>
      </c>
      <c r="P119" s="4">
        <v>6827</v>
      </c>
      <c r="Q119" s="4">
        <v>6013</v>
      </c>
      <c r="R119" s="4">
        <f t="shared" si="23"/>
        <v>12840</v>
      </c>
      <c r="S119" s="4">
        <v>8</v>
      </c>
      <c r="T119" s="4">
        <v>10</v>
      </c>
      <c r="U119" s="4">
        <f t="shared" si="24"/>
        <v>18</v>
      </c>
      <c r="V119" s="4">
        <v>13189</v>
      </c>
      <c r="W119" s="4">
        <v>10229</v>
      </c>
      <c r="X119" s="4">
        <f t="shared" si="25"/>
        <v>23418</v>
      </c>
      <c r="Y119" s="4">
        <v>21654</v>
      </c>
      <c r="Z119" s="4">
        <v>16429</v>
      </c>
      <c r="AA119" s="4">
        <f t="shared" si="26"/>
        <v>38083</v>
      </c>
      <c r="AB119" s="4">
        <v>6861</v>
      </c>
      <c r="AC119" s="4">
        <v>6247</v>
      </c>
      <c r="AD119" s="4">
        <f t="shared" si="27"/>
        <v>13108</v>
      </c>
      <c r="AE119" s="4">
        <v>6584</v>
      </c>
      <c r="AF119" s="4">
        <v>5780</v>
      </c>
      <c r="AG119" s="4">
        <f t="shared" si="28"/>
        <v>12364</v>
      </c>
      <c r="AH119" s="4">
        <v>8</v>
      </c>
      <c r="AI119" s="4">
        <v>20</v>
      </c>
      <c r="AJ119" s="4">
        <f t="shared" si="29"/>
        <v>28</v>
      </c>
      <c r="AK119" s="4">
        <v>12952</v>
      </c>
      <c r="AL119" s="4">
        <v>10118</v>
      </c>
      <c r="AM119" s="4">
        <f t="shared" si="30"/>
        <v>23070</v>
      </c>
      <c r="AN119" s="4">
        <v>21248</v>
      </c>
      <c r="AO119" s="4">
        <v>16398</v>
      </c>
      <c r="AP119" s="4">
        <f t="shared" si="31"/>
        <v>37646</v>
      </c>
      <c r="AQ119" s="4">
        <v>6878</v>
      </c>
      <c r="AR119" s="4">
        <v>31899</v>
      </c>
      <c r="AS119" s="4">
        <f t="shared" si="32"/>
        <v>38777</v>
      </c>
      <c r="AT119" s="4">
        <v>6666</v>
      </c>
      <c r="AU119" s="4">
        <v>5762</v>
      </c>
      <c r="AV119" s="4">
        <f t="shared" si="33"/>
        <v>12428</v>
      </c>
      <c r="AW119" s="4">
        <v>850</v>
      </c>
      <c r="AX119" s="4">
        <v>1813</v>
      </c>
      <c r="AY119" s="4">
        <f t="shared" si="34"/>
        <v>2663</v>
      </c>
      <c r="AZ119" s="9">
        <v>49945</v>
      </c>
      <c r="BA119" s="9">
        <v>40244</v>
      </c>
      <c r="BB119" s="9">
        <v>90189</v>
      </c>
      <c r="BC119" s="11">
        <v>7149</v>
      </c>
      <c r="BD119" s="11">
        <v>6569</v>
      </c>
      <c r="BE119" s="11">
        <v>13718</v>
      </c>
      <c r="BF119" s="11">
        <v>2663</v>
      </c>
      <c r="BG119" s="23">
        <v>412804</v>
      </c>
      <c r="BH119" s="23">
        <v>522015</v>
      </c>
      <c r="BI119" s="11">
        <v>2711</v>
      </c>
      <c r="BJ119" s="11">
        <f t="shared" si="35"/>
        <v>1.0237499853816336</v>
      </c>
      <c r="BK119">
        <f t="shared" si="36"/>
        <v>498075.48372831359</v>
      </c>
      <c r="BL119">
        <f t="shared" si="37"/>
        <v>183.72389661686225</v>
      </c>
      <c r="BM119">
        <v>0.44900000000000001</v>
      </c>
      <c r="BN119">
        <v>31.354199999999999</v>
      </c>
    </row>
    <row r="120" spans="1:66" ht="12.5" x14ac:dyDescent="0.25">
      <c r="A120" s="3" t="s">
        <v>45</v>
      </c>
      <c r="B120" s="3" t="s">
        <v>143</v>
      </c>
      <c r="C120" s="3" t="s">
        <v>143</v>
      </c>
      <c r="D120" s="4">
        <v>132</v>
      </c>
      <c r="E120" s="4">
        <v>115</v>
      </c>
      <c r="F120" s="4">
        <f t="shared" si="19"/>
        <v>247</v>
      </c>
      <c r="G120" s="4">
        <v>22252</v>
      </c>
      <c r="H120" s="4">
        <v>18930</v>
      </c>
      <c r="I120" s="4">
        <f t="shared" si="20"/>
        <v>41182</v>
      </c>
      <c r="J120" s="4">
        <v>36086</v>
      </c>
      <c r="K120" s="4">
        <v>21767</v>
      </c>
      <c r="L120" s="4">
        <f t="shared" si="21"/>
        <v>57853</v>
      </c>
      <c r="M120" s="4">
        <v>14127</v>
      </c>
      <c r="N120" s="4">
        <v>13701</v>
      </c>
      <c r="O120" s="4">
        <f t="shared" si="22"/>
        <v>27828</v>
      </c>
      <c r="P120" s="4">
        <v>14127</v>
      </c>
      <c r="Q120" s="4">
        <v>12856</v>
      </c>
      <c r="R120" s="4">
        <f t="shared" si="23"/>
        <v>26983</v>
      </c>
      <c r="S120" s="4">
        <v>107</v>
      </c>
      <c r="T120" s="4">
        <v>100</v>
      </c>
      <c r="U120" s="4">
        <f t="shared" si="24"/>
        <v>207</v>
      </c>
      <c r="V120" s="4">
        <v>21558</v>
      </c>
      <c r="W120" s="4">
        <v>18450</v>
      </c>
      <c r="X120" s="4">
        <f t="shared" si="25"/>
        <v>40008</v>
      </c>
      <c r="Y120" s="4">
        <v>33572</v>
      </c>
      <c r="Z120" s="4">
        <v>20403</v>
      </c>
      <c r="AA120" s="4">
        <f t="shared" si="26"/>
        <v>53975</v>
      </c>
      <c r="AB120" s="4">
        <v>13267</v>
      </c>
      <c r="AC120" s="4">
        <v>12992</v>
      </c>
      <c r="AD120" s="4">
        <f t="shared" si="27"/>
        <v>26259</v>
      </c>
      <c r="AE120" s="4">
        <v>13593</v>
      </c>
      <c r="AF120" s="4">
        <v>12333</v>
      </c>
      <c r="AG120" s="4">
        <f t="shared" si="28"/>
        <v>25926</v>
      </c>
      <c r="AH120" s="4">
        <v>107</v>
      </c>
      <c r="AI120" s="4">
        <v>99</v>
      </c>
      <c r="AJ120" s="4">
        <f t="shared" si="29"/>
        <v>206</v>
      </c>
      <c r="AK120" s="4">
        <v>21254</v>
      </c>
      <c r="AL120" s="4">
        <v>18145</v>
      </c>
      <c r="AM120" s="4">
        <f t="shared" si="30"/>
        <v>39399</v>
      </c>
      <c r="AN120" s="4">
        <v>32826</v>
      </c>
      <c r="AO120" s="4">
        <v>19991</v>
      </c>
      <c r="AP120" s="4">
        <f t="shared" si="31"/>
        <v>52817</v>
      </c>
      <c r="AQ120" s="4">
        <v>12998</v>
      </c>
      <c r="AR120" s="4">
        <v>48499</v>
      </c>
      <c r="AS120" s="4">
        <f t="shared" si="32"/>
        <v>61497</v>
      </c>
      <c r="AT120" s="4">
        <v>13352</v>
      </c>
      <c r="AU120" s="4">
        <v>12128</v>
      </c>
      <c r="AV120" s="4">
        <f t="shared" si="33"/>
        <v>25480</v>
      </c>
      <c r="AW120" s="4">
        <v>877</v>
      </c>
      <c r="AX120" s="4">
        <v>3222</v>
      </c>
      <c r="AY120" s="4">
        <f t="shared" si="34"/>
        <v>4099</v>
      </c>
      <c r="AZ120" s="9">
        <v>86724</v>
      </c>
      <c r="BA120" s="9">
        <v>67369</v>
      </c>
      <c r="BB120" s="9">
        <v>154093</v>
      </c>
      <c r="BC120" s="11">
        <v>14259</v>
      </c>
      <c r="BD120" s="11">
        <v>13816</v>
      </c>
      <c r="BE120" s="11">
        <v>28075</v>
      </c>
      <c r="BF120" s="11">
        <v>4099</v>
      </c>
      <c r="BG120" s="11">
        <v>596804</v>
      </c>
      <c r="BH120" s="11">
        <v>929224</v>
      </c>
      <c r="BI120" s="11">
        <v>1831</v>
      </c>
      <c r="BJ120" s="11">
        <f t="shared" si="35"/>
        <v>1.0452709224985839</v>
      </c>
      <c r="BK120">
        <f t="shared" si="36"/>
        <v>850477.2084414704</v>
      </c>
      <c r="BL120">
        <f t="shared" si="37"/>
        <v>464.48782547322253</v>
      </c>
      <c r="BM120">
        <v>0.28349999999999997</v>
      </c>
      <c r="BN120" s="28" t="s">
        <v>257</v>
      </c>
    </row>
    <row r="121" spans="1:66" ht="12.5" x14ac:dyDescent="0.25">
      <c r="A121" s="3" t="s">
        <v>20</v>
      </c>
      <c r="B121" s="3" t="s">
        <v>144</v>
      </c>
      <c r="C121" s="3" t="s">
        <v>144</v>
      </c>
      <c r="D121" s="4">
        <v>3</v>
      </c>
      <c r="E121" s="4">
        <v>8</v>
      </c>
      <c r="F121" s="4">
        <f t="shared" si="19"/>
        <v>11</v>
      </c>
      <c r="G121" s="4">
        <v>3578</v>
      </c>
      <c r="H121" s="4">
        <v>1826</v>
      </c>
      <c r="I121" s="4">
        <f t="shared" si="20"/>
        <v>5404</v>
      </c>
      <c r="J121" s="4">
        <v>5296</v>
      </c>
      <c r="K121" s="4">
        <v>1913</v>
      </c>
      <c r="L121" s="4">
        <f t="shared" si="21"/>
        <v>7209</v>
      </c>
      <c r="M121" s="4">
        <v>10475</v>
      </c>
      <c r="N121" s="4">
        <v>8952</v>
      </c>
      <c r="O121" s="4">
        <f t="shared" si="22"/>
        <v>19427</v>
      </c>
      <c r="P121" s="4">
        <v>2681</v>
      </c>
      <c r="Q121" s="4">
        <v>2225</v>
      </c>
      <c r="R121" s="4">
        <f t="shared" si="23"/>
        <v>4906</v>
      </c>
      <c r="S121" s="4">
        <v>3</v>
      </c>
      <c r="T121" s="4">
        <v>8</v>
      </c>
      <c r="U121" s="4">
        <f t="shared" si="24"/>
        <v>11</v>
      </c>
      <c r="V121" s="4">
        <v>3574</v>
      </c>
      <c r="W121" s="4">
        <v>1819</v>
      </c>
      <c r="X121" s="4">
        <f t="shared" si="25"/>
        <v>5393</v>
      </c>
      <c r="Y121" s="4">
        <v>5294</v>
      </c>
      <c r="Z121" s="4">
        <v>1891</v>
      </c>
      <c r="AA121" s="4">
        <f t="shared" si="26"/>
        <v>7185</v>
      </c>
      <c r="AB121" s="4">
        <v>10475</v>
      </c>
      <c r="AC121" s="4">
        <v>8950</v>
      </c>
      <c r="AD121" s="4">
        <f t="shared" si="27"/>
        <v>19425</v>
      </c>
      <c r="AE121" s="4">
        <v>2680</v>
      </c>
      <c r="AF121" s="4">
        <v>2255</v>
      </c>
      <c r="AG121" s="4">
        <f t="shared" si="28"/>
        <v>4935</v>
      </c>
      <c r="AH121" s="4">
        <v>3</v>
      </c>
      <c r="AI121" s="4">
        <v>8</v>
      </c>
      <c r="AJ121" s="4">
        <f t="shared" si="29"/>
        <v>11</v>
      </c>
      <c r="AK121" s="4">
        <v>3574</v>
      </c>
      <c r="AL121" s="4">
        <v>1819</v>
      </c>
      <c r="AM121" s="4">
        <f t="shared" si="30"/>
        <v>5393</v>
      </c>
      <c r="AN121" s="4">
        <v>5294</v>
      </c>
      <c r="AO121" s="4">
        <v>1891</v>
      </c>
      <c r="AP121" s="4">
        <f t="shared" si="31"/>
        <v>7185</v>
      </c>
      <c r="AQ121" s="4">
        <v>10474</v>
      </c>
      <c r="AR121" s="4">
        <v>23613</v>
      </c>
      <c r="AS121" s="4">
        <f t="shared" si="32"/>
        <v>34087</v>
      </c>
      <c r="AT121" s="4">
        <v>2681</v>
      </c>
      <c r="AU121" s="4">
        <v>2255</v>
      </c>
      <c r="AV121" s="4">
        <f t="shared" si="33"/>
        <v>4936</v>
      </c>
      <c r="AW121" s="4">
        <v>250</v>
      </c>
      <c r="AX121" s="4">
        <v>750</v>
      </c>
      <c r="AY121" s="4">
        <f t="shared" si="34"/>
        <v>1000</v>
      </c>
      <c r="AZ121" s="9">
        <v>22033</v>
      </c>
      <c r="BA121" s="9">
        <v>14924</v>
      </c>
      <c r="BB121" s="9">
        <v>36957</v>
      </c>
      <c r="BC121" s="11">
        <v>10478</v>
      </c>
      <c r="BD121" s="11">
        <v>8960</v>
      </c>
      <c r="BE121" s="11">
        <v>19438</v>
      </c>
      <c r="BF121" s="11">
        <v>1000</v>
      </c>
      <c r="BG121" s="11">
        <v>68409</v>
      </c>
      <c r="BH121" s="11">
        <v>136785</v>
      </c>
      <c r="BI121" s="11">
        <v>1561</v>
      </c>
      <c r="BJ121" s="11">
        <f t="shared" si="35"/>
        <v>1.0717476089470788</v>
      </c>
      <c r="BK121">
        <f t="shared" si="36"/>
        <v>119084.00387979441</v>
      </c>
      <c r="BL121">
        <f t="shared" si="37"/>
        <v>76.286998001149527</v>
      </c>
      <c r="BM121">
        <v>2.0910000000000002</v>
      </c>
      <c r="BN121">
        <v>34.597099999999998</v>
      </c>
    </row>
    <row r="122" spans="1:66" ht="12.5" x14ac:dyDescent="0.25">
      <c r="A122" s="3" t="s">
        <v>20</v>
      </c>
      <c r="B122" s="3" t="s">
        <v>145</v>
      </c>
      <c r="C122" s="3" t="s">
        <v>145</v>
      </c>
      <c r="D122" s="4">
        <v>71</v>
      </c>
      <c r="E122" s="4">
        <v>73</v>
      </c>
      <c r="F122" s="4">
        <f t="shared" si="19"/>
        <v>144</v>
      </c>
      <c r="G122" s="4">
        <v>5130</v>
      </c>
      <c r="H122" s="4">
        <v>3503</v>
      </c>
      <c r="I122" s="4">
        <f t="shared" si="20"/>
        <v>8633</v>
      </c>
      <c r="J122" s="4">
        <v>9744</v>
      </c>
      <c r="K122" s="4">
        <v>7677</v>
      </c>
      <c r="L122" s="4">
        <f t="shared" si="21"/>
        <v>17421</v>
      </c>
      <c r="M122" s="4">
        <v>12408</v>
      </c>
      <c r="N122" s="4">
        <v>11731</v>
      </c>
      <c r="O122" s="4">
        <f t="shared" si="22"/>
        <v>24139</v>
      </c>
      <c r="P122" s="4">
        <v>3679</v>
      </c>
      <c r="Q122" s="4">
        <v>3139</v>
      </c>
      <c r="R122" s="4">
        <f t="shared" si="23"/>
        <v>6818</v>
      </c>
      <c r="S122" s="4">
        <v>12</v>
      </c>
      <c r="T122" s="4">
        <v>16</v>
      </c>
      <c r="U122" s="4">
        <f t="shared" si="24"/>
        <v>28</v>
      </c>
      <c r="V122" s="4">
        <v>4739</v>
      </c>
      <c r="W122" s="4">
        <v>3347</v>
      </c>
      <c r="X122" s="4">
        <f t="shared" si="25"/>
        <v>8086</v>
      </c>
      <c r="Y122" s="4">
        <v>7794</v>
      </c>
      <c r="Z122" s="4">
        <v>6762</v>
      </c>
      <c r="AA122" s="4">
        <f t="shared" si="26"/>
        <v>14556</v>
      </c>
      <c r="AB122" s="4">
        <v>11506</v>
      </c>
      <c r="AC122" s="4">
        <v>10910</v>
      </c>
      <c r="AD122" s="4">
        <f t="shared" si="27"/>
        <v>22416</v>
      </c>
      <c r="AE122" s="4">
        <v>3489</v>
      </c>
      <c r="AF122" s="4">
        <v>2981</v>
      </c>
      <c r="AG122" s="4">
        <f t="shared" si="28"/>
        <v>6470</v>
      </c>
      <c r="AH122" s="4">
        <v>13</v>
      </c>
      <c r="AI122" s="4">
        <v>14</v>
      </c>
      <c r="AJ122" s="4">
        <f t="shared" si="29"/>
        <v>27</v>
      </c>
      <c r="AK122" s="4">
        <v>4702</v>
      </c>
      <c r="AL122" s="4">
        <v>3337</v>
      </c>
      <c r="AM122" s="4">
        <f t="shared" si="30"/>
        <v>8039</v>
      </c>
      <c r="AN122" s="4">
        <v>7716</v>
      </c>
      <c r="AO122" s="4">
        <v>6769</v>
      </c>
      <c r="AP122" s="4">
        <f t="shared" si="31"/>
        <v>14485</v>
      </c>
      <c r="AQ122" s="4">
        <v>11459</v>
      </c>
      <c r="AR122" s="4">
        <v>30940</v>
      </c>
      <c r="AS122" s="4">
        <f t="shared" si="32"/>
        <v>42399</v>
      </c>
      <c r="AT122" s="4">
        <v>3472</v>
      </c>
      <c r="AU122" s="4">
        <v>2981</v>
      </c>
      <c r="AV122" s="4">
        <f t="shared" si="33"/>
        <v>6453</v>
      </c>
      <c r="AW122" s="4">
        <v>267</v>
      </c>
      <c r="AX122" s="4">
        <v>649</v>
      </c>
      <c r="AY122" s="4">
        <f t="shared" si="34"/>
        <v>916</v>
      </c>
      <c r="AZ122" s="9">
        <v>31032</v>
      </c>
      <c r="BA122" s="9">
        <v>26123</v>
      </c>
      <c r="BB122" s="9">
        <v>57155</v>
      </c>
      <c r="BC122" s="11">
        <v>12479</v>
      </c>
      <c r="BD122" s="11">
        <v>11804</v>
      </c>
      <c r="BE122" s="11">
        <v>24283</v>
      </c>
      <c r="BF122" s="11">
        <v>916</v>
      </c>
      <c r="BG122" s="11">
        <v>88281</v>
      </c>
      <c r="BH122" s="11">
        <v>111681</v>
      </c>
      <c r="BI122" s="11">
        <v>2641</v>
      </c>
      <c r="BJ122" s="11">
        <f t="shared" si="35"/>
        <v>1.0237907585878305</v>
      </c>
      <c r="BK122">
        <f t="shared" si="36"/>
        <v>106550.84150773477</v>
      </c>
      <c r="BL122">
        <f t="shared" si="37"/>
        <v>40.344885084337285</v>
      </c>
      <c r="BM122">
        <v>1.7013</v>
      </c>
      <c r="BN122">
        <v>34.597099999999998</v>
      </c>
    </row>
    <row r="123" spans="1:66" ht="12.5" x14ac:dyDescent="0.25">
      <c r="A123" s="3" t="s">
        <v>45</v>
      </c>
      <c r="B123" s="3" t="s">
        <v>146</v>
      </c>
      <c r="C123" s="3" t="s">
        <v>146</v>
      </c>
      <c r="D123" s="4">
        <v>9</v>
      </c>
      <c r="E123" s="4">
        <v>5</v>
      </c>
      <c r="F123" s="4">
        <f t="shared" si="19"/>
        <v>14</v>
      </c>
      <c r="G123" s="4">
        <v>9863</v>
      </c>
      <c r="H123" s="4">
        <v>8532</v>
      </c>
      <c r="I123" s="4">
        <f t="shared" si="20"/>
        <v>18395</v>
      </c>
      <c r="J123" s="4">
        <v>14823</v>
      </c>
      <c r="K123" s="4">
        <v>12555</v>
      </c>
      <c r="L123" s="4">
        <f t="shared" si="21"/>
        <v>27378</v>
      </c>
      <c r="M123" s="4">
        <v>5729</v>
      </c>
      <c r="N123" s="4">
        <v>5760</v>
      </c>
      <c r="O123" s="4">
        <f t="shared" si="22"/>
        <v>11489</v>
      </c>
      <c r="P123" s="4">
        <v>5583</v>
      </c>
      <c r="Q123" s="4">
        <v>5268</v>
      </c>
      <c r="R123" s="4">
        <f t="shared" si="23"/>
        <v>10851</v>
      </c>
      <c r="S123" s="4">
        <v>5</v>
      </c>
      <c r="T123" s="4">
        <v>2</v>
      </c>
      <c r="U123" s="4">
        <f t="shared" si="24"/>
        <v>7</v>
      </c>
      <c r="V123" s="4">
        <v>9103</v>
      </c>
      <c r="W123" s="4">
        <v>7859</v>
      </c>
      <c r="X123" s="4">
        <f t="shared" si="25"/>
        <v>16962</v>
      </c>
      <c r="Y123" s="4">
        <v>12960</v>
      </c>
      <c r="Z123" s="4">
        <v>10640</v>
      </c>
      <c r="AA123" s="4">
        <f t="shared" si="26"/>
        <v>23600</v>
      </c>
      <c r="AB123" s="4">
        <v>5158</v>
      </c>
      <c r="AC123" s="4">
        <v>5048</v>
      </c>
      <c r="AD123" s="4">
        <f t="shared" si="27"/>
        <v>10206</v>
      </c>
      <c r="AE123" s="4">
        <v>5225</v>
      </c>
      <c r="AF123" s="4">
        <v>4889</v>
      </c>
      <c r="AG123" s="4">
        <f t="shared" si="28"/>
        <v>10114</v>
      </c>
      <c r="AH123" s="4">
        <v>5</v>
      </c>
      <c r="AI123" s="4">
        <v>2</v>
      </c>
      <c r="AJ123" s="4">
        <f t="shared" si="29"/>
        <v>7</v>
      </c>
      <c r="AK123" s="4">
        <v>8866</v>
      </c>
      <c r="AL123" s="4">
        <v>7701</v>
      </c>
      <c r="AM123" s="4">
        <f t="shared" si="30"/>
        <v>16567</v>
      </c>
      <c r="AN123" s="4">
        <v>12871</v>
      </c>
      <c r="AO123" s="4">
        <v>10747</v>
      </c>
      <c r="AP123" s="4">
        <f t="shared" si="31"/>
        <v>23618</v>
      </c>
      <c r="AQ123" s="4">
        <v>5005</v>
      </c>
      <c r="AR123" s="4">
        <v>22383</v>
      </c>
      <c r="AS123" s="4">
        <f t="shared" si="32"/>
        <v>27388</v>
      </c>
      <c r="AT123" s="4">
        <v>5068</v>
      </c>
      <c r="AU123" s="4">
        <v>4858</v>
      </c>
      <c r="AV123" s="4">
        <f t="shared" si="33"/>
        <v>9926</v>
      </c>
      <c r="AW123" s="4">
        <v>245</v>
      </c>
      <c r="AX123" s="4">
        <v>871</v>
      </c>
      <c r="AY123" s="4">
        <f t="shared" si="34"/>
        <v>1116</v>
      </c>
      <c r="AZ123" s="9">
        <v>36007</v>
      </c>
      <c r="BA123" s="9">
        <v>32120</v>
      </c>
      <c r="BB123" s="9">
        <v>68127</v>
      </c>
      <c r="BC123" s="11">
        <v>5738</v>
      </c>
      <c r="BD123" s="11">
        <v>5765</v>
      </c>
      <c r="BE123" s="11">
        <v>11503</v>
      </c>
      <c r="BF123" s="11">
        <v>1116</v>
      </c>
      <c r="BG123" s="11">
        <v>197373</v>
      </c>
      <c r="BH123" s="11">
        <v>251398</v>
      </c>
      <c r="BI123" s="11">
        <v>3475</v>
      </c>
      <c r="BJ123" s="11">
        <f t="shared" si="35"/>
        <v>1.0244892545038831</v>
      </c>
      <c r="BK123">
        <f t="shared" si="36"/>
        <v>239522.8789936851</v>
      </c>
      <c r="BL123">
        <f t="shared" si="37"/>
        <v>68.927447192427366</v>
      </c>
      <c r="BM123">
        <v>1.2231000000000001</v>
      </c>
      <c r="BN123">
        <v>32.0837</v>
      </c>
    </row>
    <row r="124" spans="1:66" ht="12.5" x14ac:dyDescent="0.25">
      <c r="A124" s="3" t="s">
        <v>45</v>
      </c>
      <c r="B124" s="3" t="s">
        <v>147</v>
      </c>
      <c r="C124" s="3" t="s">
        <v>147</v>
      </c>
      <c r="D124" s="4">
        <v>46</v>
      </c>
      <c r="E124" s="4">
        <v>30</v>
      </c>
      <c r="F124" s="4">
        <f t="shared" si="19"/>
        <v>76</v>
      </c>
      <c r="G124" s="4">
        <v>17194</v>
      </c>
      <c r="H124" s="4">
        <v>13573</v>
      </c>
      <c r="I124" s="4">
        <f t="shared" si="20"/>
        <v>30767</v>
      </c>
      <c r="J124" s="4">
        <v>17477</v>
      </c>
      <c r="K124" s="4">
        <v>11438</v>
      </c>
      <c r="L124" s="4">
        <f t="shared" si="21"/>
        <v>28915</v>
      </c>
      <c r="M124" s="4">
        <v>12646</v>
      </c>
      <c r="N124" s="4">
        <v>12331</v>
      </c>
      <c r="O124" s="4">
        <f t="shared" si="22"/>
        <v>24977</v>
      </c>
      <c r="P124" s="4">
        <v>11134</v>
      </c>
      <c r="Q124" s="4">
        <v>9875</v>
      </c>
      <c r="R124" s="4">
        <f t="shared" si="23"/>
        <v>21009</v>
      </c>
      <c r="S124" s="4">
        <v>49</v>
      </c>
      <c r="T124" s="4">
        <v>35</v>
      </c>
      <c r="U124" s="4">
        <f t="shared" si="24"/>
        <v>84</v>
      </c>
      <c r="V124" s="4">
        <v>16594</v>
      </c>
      <c r="W124" s="4">
        <v>13075</v>
      </c>
      <c r="X124" s="4">
        <f t="shared" si="25"/>
        <v>29669</v>
      </c>
      <c r="Y124" s="4">
        <v>16697</v>
      </c>
      <c r="Z124" s="4">
        <v>10973</v>
      </c>
      <c r="AA124" s="4">
        <f t="shared" si="26"/>
        <v>27670</v>
      </c>
      <c r="AB124" s="4">
        <v>12212</v>
      </c>
      <c r="AC124" s="4">
        <v>11914</v>
      </c>
      <c r="AD124" s="4">
        <f t="shared" si="27"/>
        <v>24126</v>
      </c>
      <c r="AE124" s="4">
        <v>10946</v>
      </c>
      <c r="AF124" s="4">
        <v>9807</v>
      </c>
      <c r="AG124" s="4">
        <f t="shared" si="28"/>
        <v>20753</v>
      </c>
      <c r="AH124" s="4">
        <v>50</v>
      </c>
      <c r="AI124" s="4">
        <v>35</v>
      </c>
      <c r="AJ124" s="4">
        <f t="shared" si="29"/>
        <v>85</v>
      </c>
      <c r="AK124" s="4">
        <v>16443</v>
      </c>
      <c r="AL124" s="4">
        <v>13023</v>
      </c>
      <c r="AM124" s="4">
        <f t="shared" si="30"/>
        <v>29466</v>
      </c>
      <c r="AN124" s="4">
        <v>16884</v>
      </c>
      <c r="AO124" s="4">
        <v>11010</v>
      </c>
      <c r="AP124" s="4">
        <f t="shared" si="31"/>
        <v>27894</v>
      </c>
      <c r="AQ124" s="4">
        <v>12168</v>
      </c>
      <c r="AR124" s="4">
        <v>36846</v>
      </c>
      <c r="AS124" s="4">
        <f t="shared" si="32"/>
        <v>49014</v>
      </c>
      <c r="AT124" s="4">
        <v>10877</v>
      </c>
      <c r="AU124" s="4">
        <v>9709</v>
      </c>
      <c r="AV124" s="4">
        <f t="shared" si="33"/>
        <v>20586</v>
      </c>
      <c r="AW124" s="4">
        <v>559</v>
      </c>
      <c r="AX124" s="4">
        <v>1721</v>
      </c>
      <c r="AY124" s="4">
        <f t="shared" si="34"/>
        <v>2280</v>
      </c>
      <c r="AZ124" s="9">
        <v>58497</v>
      </c>
      <c r="BA124" s="9">
        <v>47247</v>
      </c>
      <c r="BB124" s="9">
        <v>105744</v>
      </c>
      <c r="BC124" s="11">
        <v>12692</v>
      </c>
      <c r="BD124" s="11">
        <v>12361</v>
      </c>
      <c r="BE124" s="11">
        <v>25053</v>
      </c>
      <c r="BF124" s="11">
        <v>2280</v>
      </c>
      <c r="BG124" s="11">
        <v>181795</v>
      </c>
      <c r="BH124" s="11">
        <v>226074</v>
      </c>
      <c r="BI124" s="11">
        <v>3314</v>
      </c>
      <c r="BJ124" s="11">
        <f t="shared" si="35"/>
        <v>1.0220375881011248</v>
      </c>
      <c r="BK124">
        <f t="shared" si="36"/>
        <v>216429.71207065196</v>
      </c>
      <c r="BL124">
        <f t="shared" si="37"/>
        <v>65.307698271168363</v>
      </c>
      <c r="BM124">
        <v>1.349</v>
      </c>
      <c r="BN124">
        <v>32.4467</v>
      </c>
    </row>
    <row r="125" spans="1:66" ht="12.5" x14ac:dyDescent="0.25">
      <c r="A125" s="3" t="s">
        <v>41</v>
      </c>
      <c r="B125" s="3" t="s">
        <v>148</v>
      </c>
      <c r="C125" s="3" t="s">
        <v>148</v>
      </c>
      <c r="D125" s="4">
        <v>49</v>
      </c>
      <c r="E125" s="4">
        <v>43</v>
      </c>
      <c r="F125" s="4">
        <f t="shared" si="19"/>
        <v>92</v>
      </c>
      <c r="G125" s="4">
        <v>20650</v>
      </c>
      <c r="H125" s="4">
        <v>12778</v>
      </c>
      <c r="I125" s="4">
        <f t="shared" si="20"/>
        <v>33428</v>
      </c>
      <c r="J125" s="4">
        <v>33357</v>
      </c>
      <c r="K125" s="4">
        <v>16806</v>
      </c>
      <c r="L125" s="4">
        <f t="shared" si="21"/>
        <v>50163</v>
      </c>
      <c r="M125" s="4">
        <v>25199</v>
      </c>
      <c r="N125" s="4">
        <v>22239</v>
      </c>
      <c r="O125" s="4">
        <f t="shared" si="22"/>
        <v>47438</v>
      </c>
      <c r="P125" s="4">
        <v>14430</v>
      </c>
      <c r="Q125" s="4">
        <v>11623</v>
      </c>
      <c r="R125" s="4">
        <f t="shared" si="23"/>
        <v>26053</v>
      </c>
      <c r="S125" s="4">
        <v>49</v>
      </c>
      <c r="T125" s="4">
        <v>43</v>
      </c>
      <c r="U125" s="4">
        <f t="shared" si="24"/>
        <v>92</v>
      </c>
      <c r="V125" s="4">
        <v>20308</v>
      </c>
      <c r="W125" s="4">
        <v>12520</v>
      </c>
      <c r="X125" s="4">
        <f t="shared" si="25"/>
        <v>32828</v>
      </c>
      <c r="Y125" s="4">
        <v>33037</v>
      </c>
      <c r="Z125" s="4">
        <v>16706</v>
      </c>
      <c r="AA125" s="4">
        <f t="shared" si="26"/>
        <v>49743</v>
      </c>
      <c r="AB125" s="4">
        <v>24915</v>
      </c>
      <c r="AC125" s="4">
        <v>22061</v>
      </c>
      <c r="AD125" s="4">
        <f t="shared" si="27"/>
        <v>46976</v>
      </c>
      <c r="AE125" s="4">
        <v>14280</v>
      </c>
      <c r="AF125" s="4">
        <v>11446</v>
      </c>
      <c r="AG125" s="4">
        <f t="shared" si="28"/>
        <v>25726</v>
      </c>
      <c r="AH125" s="4">
        <v>48</v>
      </c>
      <c r="AI125" s="4">
        <v>41</v>
      </c>
      <c r="AJ125" s="4">
        <f t="shared" si="29"/>
        <v>89</v>
      </c>
      <c r="AK125" s="4">
        <v>19661</v>
      </c>
      <c r="AL125" s="4">
        <v>12157</v>
      </c>
      <c r="AM125" s="4">
        <f t="shared" si="30"/>
        <v>31818</v>
      </c>
      <c r="AN125" s="4">
        <v>32897</v>
      </c>
      <c r="AO125" s="4">
        <v>16223</v>
      </c>
      <c r="AP125" s="4">
        <f t="shared" si="31"/>
        <v>49120</v>
      </c>
      <c r="AQ125" s="4">
        <v>24557</v>
      </c>
      <c r="AR125" s="4">
        <v>68804</v>
      </c>
      <c r="AS125" s="4">
        <f t="shared" si="32"/>
        <v>93361</v>
      </c>
      <c r="AT125" s="4">
        <v>13771</v>
      </c>
      <c r="AU125" s="4">
        <v>11199</v>
      </c>
      <c r="AV125" s="4">
        <f t="shared" si="33"/>
        <v>24970</v>
      </c>
      <c r="AW125" s="4">
        <v>1934</v>
      </c>
      <c r="AX125" s="4">
        <v>3639</v>
      </c>
      <c r="AY125" s="4">
        <f t="shared" si="34"/>
        <v>5573</v>
      </c>
      <c r="AZ125" s="9">
        <v>93685</v>
      </c>
      <c r="BA125" s="9">
        <v>63489</v>
      </c>
      <c r="BB125" s="9">
        <v>157174</v>
      </c>
      <c r="BC125" s="11">
        <v>25248</v>
      </c>
      <c r="BD125" s="11">
        <v>22282</v>
      </c>
      <c r="BE125" s="11">
        <v>47530</v>
      </c>
      <c r="BF125" s="11">
        <v>5573</v>
      </c>
      <c r="BG125" s="11">
        <v>215443</v>
      </c>
      <c r="BH125" s="11">
        <v>266716</v>
      </c>
      <c r="BI125" s="11">
        <v>587</v>
      </c>
      <c r="BJ125" s="11">
        <f t="shared" si="35"/>
        <v>1.021578320971906</v>
      </c>
      <c r="BK125">
        <f t="shared" si="36"/>
        <v>255567.56378243538</v>
      </c>
      <c r="BL125">
        <f t="shared" si="37"/>
        <v>435.37915465491545</v>
      </c>
      <c r="BM125">
        <v>0.34260000000000002</v>
      </c>
      <c r="BN125">
        <v>33.841099999999997</v>
      </c>
    </row>
    <row r="126" spans="1:66" ht="12.5" x14ac:dyDescent="0.25">
      <c r="A126" s="3" t="s">
        <v>39</v>
      </c>
      <c r="B126" s="3" t="s">
        <v>149</v>
      </c>
      <c r="C126" s="3" t="s">
        <v>149</v>
      </c>
      <c r="D126" s="4">
        <v>1</v>
      </c>
      <c r="E126" s="4">
        <v>1</v>
      </c>
      <c r="F126" s="4">
        <f t="shared" si="19"/>
        <v>2</v>
      </c>
      <c r="G126" s="4">
        <v>6906</v>
      </c>
      <c r="H126" s="4">
        <v>4855</v>
      </c>
      <c r="I126" s="4">
        <f t="shared" si="20"/>
        <v>11761</v>
      </c>
      <c r="J126" s="4">
        <v>11200</v>
      </c>
      <c r="K126" s="4">
        <v>5959</v>
      </c>
      <c r="L126" s="4">
        <f t="shared" si="21"/>
        <v>17159</v>
      </c>
      <c r="M126" s="4">
        <v>5863</v>
      </c>
      <c r="N126" s="4">
        <v>5133</v>
      </c>
      <c r="O126" s="4">
        <f t="shared" si="22"/>
        <v>10996</v>
      </c>
      <c r="P126" s="4">
        <v>3993</v>
      </c>
      <c r="Q126" s="4">
        <v>3265</v>
      </c>
      <c r="R126" s="4">
        <f t="shared" si="23"/>
        <v>7258</v>
      </c>
      <c r="S126" s="4">
        <v>1</v>
      </c>
      <c r="T126" s="4">
        <v>1</v>
      </c>
      <c r="U126" s="4">
        <f t="shared" si="24"/>
        <v>2</v>
      </c>
      <c r="V126" s="4">
        <v>6653</v>
      </c>
      <c r="W126" s="4">
        <v>4704</v>
      </c>
      <c r="X126" s="4">
        <f t="shared" si="25"/>
        <v>11357</v>
      </c>
      <c r="Y126" s="4">
        <v>10491</v>
      </c>
      <c r="Z126" s="4">
        <v>5627</v>
      </c>
      <c r="AA126" s="4">
        <f t="shared" si="26"/>
        <v>16118</v>
      </c>
      <c r="AB126" s="4">
        <v>5529</v>
      </c>
      <c r="AC126" s="4">
        <v>4868</v>
      </c>
      <c r="AD126" s="4">
        <f t="shared" si="27"/>
        <v>10397</v>
      </c>
      <c r="AE126" s="4">
        <v>3846</v>
      </c>
      <c r="AF126" s="4">
        <v>3205</v>
      </c>
      <c r="AG126" s="4">
        <f t="shared" si="28"/>
        <v>7051</v>
      </c>
      <c r="AH126" s="4">
        <v>1</v>
      </c>
      <c r="AI126" s="4">
        <v>1</v>
      </c>
      <c r="AJ126" s="4">
        <f t="shared" si="29"/>
        <v>2</v>
      </c>
      <c r="AK126" s="4">
        <v>6540</v>
      </c>
      <c r="AL126" s="4">
        <v>4543</v>
      </c>
      <c r="AM126" s="4">
        <f t="shared" si="30"/>
        <v>11083</v>
      </c>
      <c r="AN126" s="4">
        <v>10302</v>
      </c>
      <c r="AO126" s="4">
        <v>5538</v>
      </c>
      <c r="AP126" s="4">
        <f t="shared" si="31"/>
        <v>15840</v>
      </c>
      <c r="AQ126" s="4">
        <v>5446</v>
      </c>
      <c r="AR126" s="4">
        <v>16944</v>
      </c>
      <c r="AS126" s="4">
        <f t="shared" si="32"/>
        <v>22390</v>
      </c>
      <c r="AT126" s="4">
        <v>3764</v>
      </c>
      <c r="AU126" s="4">
        <v>3098</v>
      </c>
      <c r="AV126" s="4">
        <f t="shared" si="33"/>
        <v>6862</v>
      </c>
      <c r="AW126" s="4">
        <v>1023</v>
      </c>
      <c r="AX126" s="4">
        <v>1449</v>
      </c>
      <c r="AY126" s="4">
        <f t="shared" si="34"/>
        <v>2472</v>
      </c>
      <c r="AZ126" s="9">
        <v>27963</v>
      </c>
      <c r="BA126" s="9">
        <v>19213</v>
      </c>
      <c r="BB126" s="9">
        <v>47176</v>
      </c>
      <c r="BC126" s="11">
        <v>5864</v>
      </c>
      <c r="BD126" s="11">
        <v>5134</v>
      </c>
      <c r="BE126" s="11">
        <v>10998</v>
      </c>
      <c r="BF126" s="11">
        <v>2472</v>
      </c>
      <c r="BG126" s="11">
        <v>204281</v>
      </c>
      <c r="BH126" s="11">
        <v>257346</v>
      </c>
      <c r="BI126" s="27">
        <v>298</v>
      </c>
      <c r="BJ126" s="11">
        <f t="shared" si="35"/>
        <v>1.0233611946404533</v>
      </c>
      <c r="BK126">
        <f t="shared" si="36"/>
        <v>245730.76509648416</v>
      </c>
      <c r="BL126">
        <f t="shared" si="37"/>
        <v>824.59988287410795</v>
      </c>
      <c r="BM126">
        <v>0.90539999999999998</v>
      </c>
      <c r="BN126">
        <v>34.375399999999999</v>
      </c>
    </row>
    <row r="127" spans="1:66" ht="12.5" x14ac:dyDescent="0.25">
      <c r="A127" s="3" t="s">
        <v>41</v>
      </c>
      <c r="B127" s="3" t="s">
        <v>150</v>
      </c>
      <c r="C127" s="3" t="s">
        <v>150</v>
      </c>
      <c r="D127" s="4">
        <v>20</v>
      </c>
      <c r="E127" s="4">
        <v>22</v>
      </c>
      <c r="F127" s="4">
        <f t="shared" si="19"/>
        <v>42</v>
      </c>
      <c r="G127" s="4">
        <v>19737</v>
      </c>
      <c r="H127" s="4">
        <v>11934</v>
      </c>
      <c r="I127" s="4">
        <f t="shared" si="20"/>
        <v>31671</v>
      </c>
      <c r="J127" s="4">
        <v>32383</v>
      </c>
      <c r="K127" s="4">
        <v>14373</v>
      </c>
      <c r="L127" s="4">
        <f t="shared" si="21"/>
        <v>46756</v>
      </c>
      <c r="M127" s="4">
        <v>23783</v>
      </c>
      <c r="N127" s="4">
        <v>20955</v>
      </c>
      <c r="O127" s="4">
        <f t="shared" si="22"/>
        <v>44738</v>
      </c>
      <c r="P127" s="4">
        <v>16444</v>
      </c>
      <c r="Q127" s="4">
        <v>13273</v>
      </c>
      <c r="R127" s="4">
        <f t="shared" si="23"/>
        <v>29717</v>
      </c>
      <c r="S127" s="4">
        <v>20</v>
      </c>
      <c r="T127" s="4">
        <v>22</v>
      </c>
      <c r="U127" s="4">
        <f t="shared" si="24"/>
        <v>42</v>
      </c>
      <c r="V127" s="4">
        <v>19509</v>
      </c>
      <c r="W127" s="4">
        <v>11864</v>
      </c>
      <c r="X127" s="4">
        <f t="shared" si="25"/>
        <v>31373</v>
      </c>
      <c r="Y127" s="4">
        <v>31925</v>
      </c>
      <c r="Z127" s="4">
        <v>14260</v>
      </c>
      <c r="AA127" s="4">
        <f t="shared" si="26"/>
        <v>46185</v>
      </c>
      <c r="AB127" s="4">
        <v>23479</v>
      </c>
      <c r="AC127" s="4">
        <v>20722</v>
      </c>
      <c r="AD127" s="4">
        <f t="shared" si="27"/>
        <v>44201</v>
      </c>
      <c r="AE127" s="4">
        <v>16299</v>
      </c>
      <c r="AF127" s="4">
        <v>13167</v>
      </c>
      <c r="AG127" s="4">
        <f t="shared" si="28"/>
        <v>29466</v>
      </c>
      <c r="AH127" s="4">
        <v>20</v>
      </c>
      <c r="AI127" s="4">
        <v>20</v>
      </c>
      <c r="AJ127" s="4">
        <f t="shared" si="29"/>
        <v>40</v>
      </c>
      <c r="AK127" s="4">
        <v>18700</v>
      </c>
      <c r="AL127" s="4">
        <v>11373</v>
      </c>
      <c r="AM127" s="4">
        <f t="shared" si="30"/>
        <v>30073</v>
      </c>
      <c r="AN127" s="4">
        <v>30018</v>
      </c>
      <c r="AO127" s="4">
        <v>13715</v>
      </c>
      <c r="AP127" s="4">
        <f t="shared" si="31"/>
        <v>43733</v>
      </c>
      <c r="AQ127" s="4">
        <v>22713</v>
      </c>
      <c r="AR127" s="4">
        <v>61751</v>
      </c>
      <c r="AS127" s="4">
        <f t="shared" si="32"/>
        <v>84464</v>
      </c>
      <c r="AT127" s="4">
        <v>15674</v>
      </c>
      <c r="AU127" s="4">
        <v>14094</v>
      </c>
      <c r="AV127" s="4">
        <f t="shared" si="33"/>
        <v>29768</v>
      </c>
      <c r="AW127" s="4">
        <v>982</v>
      </c>
      <c r="AX127" s="4">
        <v>2802</v>
      </c>
      <c r="AY127" s="4">
        <f t="shared" si="34"/>
        <v>3784</v>
      </c>
      <c r="AZ127" s="9">
        <v>92367</v>
      </c>
      <c r="BA127" s="9">
        <v>60557</v>
      </c>
      <c r="BB127" s="9">
        <v>152924</v>
      </c>
      <c r="BC127" s="11">
        <v>23803</v>
      </c>
      <c r="BD127" s="11">
        <v>20977</v>
      </c>
      <c r="BE127" s="11">
        <v>44780</v>
      </c>
      <c r="BF127" s="11">
        <v>3784</v>
      </c>
      <c r="BG127" s="11">
        <v>252557</v>
      </c>
      <c r="BH127" s="11">
        <v>311339</v>
      </c>
      <c r="BI127" s="27">
        <v>812</v>
      </c>
      <c r="BJ127" s="11">
        <f t="shared" si="35"/>
        <v>1.0211449915835895</v>
      </c>
      <c r="BK127">
        <f t="shared" si="36"/>
        <v>298578.61760204361</v>
      </c>
      <c r="BL127">
        <f t="shared" si="37"/>
        <v>367.7076571453739</v>
      </c>
      <c r="BM127">
        <v>0.84930000000000005</v>
      </c>
      <c r="BN127">
        <v>33.662300000000002</v>
      </c>
    </row>
    <row r="128" spans="1:66" ht="12.5" x14ac:dyDescent="0.25">
      <c r="A128" s="3" t="s">
        <v>20</v>
      </c>
      <c r="B128" s="3" t="s">
        <v>151</v>
      </c>
      <c r="C128" s="3" t="s">
        <v>151</v>
      </c>
      <c r="D128" s="4">
        <v>19</v>
      </c>
      <c r="E128" s="4">
        <v>11</v>
      </c>
      <c r="F128" s="4">
        <f t="shared" si="19"/>
        <v>30</v>
      </c>
      <c r="G128" s="4">
        <v>7280</v>
      </c>
      <c r="H128" s="4">
        <v>4750</v>
      </c>
      <c r="I128" s="4">
        <f t="shared" si="20"/>
        <v>12030</v>
      </c>
      <c r="J128" s="4">
        <v>11809</v>
      </c>
      <c r="K128" s="4">
        <v>4376</v>
      </c>
      <c r="L128" s="4">
        <f t="shared" si="21"/>
        <v>16185</v>
      </c>
      <c r="M128" s="4">
        <v>14840</v>
      </c>
      <c r="N128" s="4">
        <v>12874</v>
      </c>
      <c r="O128" s="4">
        <f t="shared" si="22"/>
        <v>27714</v>
      </c>
      <c r="P128" s="4">
        <v>6230</v>
      </c>
      <c r="Q128" s="4">
        <v>4903</v>
      </c>
      <c r="R128" s="4">
        <f t="shared" si="23"/>
        <v>11133</v>
      </c>
      <c r="S128" s="4">
        <v>19</v>
      </c>
      <c r="T128" s="4">
        <v>11</v>
      </c>
      <c r="U128" s="4">
        <f t="shared" si="24"/>
        <v>30</v>
      </c>
      <c r="V128" s="4">
        <v>7139</v>
      </c>
      <c r="W128" s="4">
        <v>4672</v>
      </c>
      <c r="X128" s="4">
        <f t="shared" si="25"/>
        <v>11811</v>
      </c>
      <c r="Y128" s="4">
        <v>11359</v>
      </c>
      <c r="Z128" s="4">
        <v>4249</v>
      </c>
      <c r="AA128" s="4">
        <f t="shared" si="26"/>
        <v>15608</v>
      </c>
      <c r="AB128" s="4">
        <v>14621</v>
      </c>
      <c r="AC128" s="4">
        <v>12701</v>
      </c>
      <c r="AD128" s="4">
        <f t="shared" si="27"/>
        <v>27322</v>
      </c>
      <c r="AE128" s="4">
        <v>6176</v>
      </c>
      <c r="AF128" s="4">
        <v>4835</v>
      </c>
      <c r="AG128" s="4">
        <f t="shared" si="28"/>
        <v>11011</v>
      </c>
      <c r="AH128" s="4">
        <v>19</v>
      </c>
      <c r="AI128" s="4">
        <v>11</v>
      </c>
      <c r="AJ128" s="4">
        <f t="shared" si="29"/>
        <v>30</v>
      </c>
      <c r="AK128" s="4">
        <v>7064</v>
      </c>
      <c r="AL128" s="4">
        <v>4631</v>
      </c>
      <c r="AM128" s="4">
        <f t="shared" si="30"/>
        <v>11695</v>
      </c>
      <c r="AN128" s="4">
        <v>11303</v>
      </c>
      <c r="AO128" s="4">
        <v>4233</v>
      </c>
      <c r="AP128" s="4">
        <f t="shared" si="31"/>
        <v>15536</v>
      </c>
      <c r="AQ128" s="4">
        <v>14530</v>
      </c>
      <c r="AR128" s="4">
        <v>34444</v>
      </c>
      <c r="AS128" s="4">
        <f t="shared" si="32"/>
        <v>48974</v>
      </c>
      <c r="AT128" s="4">
        <v>6131</v>
      </c>
      <c r="AU128" s="4">
        <v>4797</v>
      </c>
      <c r="AV128" s="4">
        <f t="shared" si="33"/>
        <v>10928</v>
      </c>
      <c r="AW128" s="4">
        <v>650</v>
      </c>
      <c r="AX128" s="4">
        <v>1103</v>
      </c>
      <c r="AY128" s="4">
        <f t="shared" si="34"/>
        <v>1753</v>
      </c>
      <c r="AZ128" s="9">
        <v>40178</v>
      </c>
      <c r="BA128" s="9">
        <v>26914</v>
      </c>
      <c r="BB128" s="9">
        <v>67092</v>
      </c>
      <c r="BC128" s="11">
        <v>14859</v>
      </c>
      <c r="BD128" s="11">
        <v>12885</v>
      </c>
      <c r="BE128" s="11">
        <v>27744</v>
      </c>
      <c r="BF128" s="11">
        <v>1753</v>
      </c>
      <c r="BG128" s="11">
        <v>142224</v>
      </c>
      <c r="BH128" s="11">
        <v>211830</v>
      </c>
      <c r="BI128" s="11">
        <v>4822</v>
      </c>
      <c r="BJ128" s="11">
        <f t="shared" si="35"/>
        <v>1.0406422583707664</v>
      </c>
      <c r="BK128">
        <f t="shared" si="36"/>
        <v>195607.07131353792</v>
      </c>
      <c r="BL128">
        <f t="shared" si="37"/>
        <v>40.565547763072985</v>
      </c>
      <c r="BM128">
        <v>2.4264999999999999</v>
      </c>
      <c r="BN128">
        <v>34.331000000000003</v>
      </c>
    </row>
    <row r="129" spans="1:66" ht="12.5" x14ac:dyDescent="0.25">
      <c r="A129" s="3" t="s">
        <v>23</v>
      </c>
      <c r="B129" s="3" t="s">
        <v>152</v>
      </c>
      <c r="C129" s="3" t="s">
        <v>152</v>
      </c>
      <c r="D129" s="4">
        <v>24</v>
      </c>
      <c r="E129" s="4">
        <v>16</v>
      </c>
      <c r="F129" s="4">
        <f t="shared" si="19"/>
        <v>40</v>
      </c>
      <c r="G129" s="4">
        <v>29598</v>
      </c>
      <c r="H129" s="4">
        <v>16804</v>
      </c>
      <c r="I129" s="4">
        <f t="shared" si="20"/>
        <v>46402</v>
      </c>
      <c r="J129" s="4">
        <v>37878</v>
      </c>
      <c r="K129" s="4">
        <v>15297</v>
      </c>
      <c r="L129" s="4">
        <f t="shared" si="21"/>
        <v>53175</v>
      </c>
      <c r="M129" s="4">
        <v>23007</v>
      </c>
      <c r="N129" s="4">
        <v>22433</v>
      </c>
      <c r="O129" s="4">
        <f t="shared" si="22"/>
        <v>45440</v>
      </c>
      <c r="P129" s="4">
        <v>15168</v>
      </c>
      <c r="Q129" s="4">
        <v>12719</v>
      </c>
      <c r="R129" s="4">
        <f t="shared" si="23"/>
        <v>27887</v>
      </c>
      <c r="S129" s="4">
        <v>24</v>
      </c>
      <c r="T129" s="4">
        <v>16</v>
      </c>
      <c r="U129" s="4">
        <f t="shared" si="24"/>
        <v>40</v>
      </c>
      <c r="V129" s="4">
        <v>29408</v>
      </c>
      <c r="W129" s="4">
        <v>16727</v>
      </c>
      <c r="X129" s="4">
        <f t="shared" si="25"/>
        <v>46135</v>
      </c>
      <c r="Y129" s="4">
        <v>37592</v>
      </c>
      <c r="Z129" s="4">
        <v>15236</v>
      </c>
      <c r="AA129" s="4">
        <f t="shared" si="26"/>
        <v>52828</v>
      </c>
      <c r="AB129" s="4">
        <v>22877</v>
      </c>
      <c r="AC129" s="4">
        <v>22377</v>
      </c>
      <c r="AD129" s="4">
        <f t="shared" si="27"/>
        <v>45254</v>
      </c>
      <c r="AE129" s="4">
        <v>15102</v>
      </c>
      <c r="AF129" s="4">
        <v>13196</v>
      </c>
      <c r="AG129" s="4">
        <f t="shared" si="28"/>
        <v>28298</v>
      </c>
      <c r="AH129" s="4">
        <v>24</v>
      </c>
      <c r="AI129" s="4">
        <v>16</v>
      </c>
      <c r="AJ129" s="4">
        <f t="shared" si="29"/>
        <v>40</v>
      </c>
      <c r="AK129" s="4">
        <v>29110</v>
      </c>
      <c r="AL129" s="4">
        <v>16505</v>
      </c>
      <c r="AM129" s="4">
        <f t="shared" si="30"/>
        <v>45615</v>
      </c>
      <c r="AN129" s="4">
        <v>36817</v>
      </c>
      <c r="AO129" s="4">
        <v>14641</v>
      </c>
      <c r="AP129" s="4">
        <f t="shared" si="31"/>
        <v>51458</v>
      </c>
      <c r="AQ129" s="4">
        <v>22616</v>
      </c>
      <c r="AR129" s="4">
        <v>62200</v>
      </c>
      <c r="AS129" s="4">
        <f t="shared" si="32"/>
        <v>84816</v>
      </c>
      <c r="AT129" s="4">
        <v>14947</v>
      </c>
      <c r="AU129" s="4">
        <v>12181</v>
      </c>
      <c r="AV129" s="4">
        <f t="shared" si="33"/>
        <v>27128</v>
      </c>
      <c r="AW129" s="4">
        <v>1341</v>
      </c>
      <c r="AX129" s="4">
        <v>2392</v>
      </c>
      <c r="AY129" s="4">
        <f t="shared" si="34"/>
        <v>3733</v>
      </c>
      <c r="AZ129" s="9">
        <v>105675</v>
      </c>
      <c r="BA129" s="9">
        <v>67269</v>
      </c>
      <c r="BB129" s="9">
        <v>172944</v>
      </c>
      <c r="BC129" s="11">
        <v>23031</v>
      </c>
      <c r="BD129" s="11">
        <v>22449</v>
      </c>
      <c r="BE129" s="11">
        <v>45480</v>
      </c>
      <c r="BF129" s="11">
        <v>3733</v>
      </c>
      <c r="BG129" s="11">
        <v>238757</v>
      </c>
      <c r="BH129" s="11">
        <v>299398</v>
      </c>
      <c r="BI129" s="28">
        <v>987</v>
      </c>
      <c r="BJ129" s="11">
        <f t="shared" si="35"/>
        <v>1.0228908132562127</v>
      </c>
      <c r="BK129">
        <f t="shared" si="36"/>
        <v>286147.75211590895</v>
      </c>
      <c r="BL129">
        <f t="shared" si="37"/>
        <v>289.91666881044472</v>
      </c>
      <c r="BM129">
        <v>2.4104000000000001</v>
      </c>
      <c r="BN129">
        <v>31.216799999999999</v>
      </c>
    </row>
    <row r="130" spans="1:66" ht="12.5" x14ac:dyDescent="0.25">
      <c r="A130" s="3" t="s">
        <v>30</v>
      </c>
      <c r="B130" s="3" t="s">
        <v>153</v>
      </c>
      <c r="C130" s="3" t="s">
        <v>153</v>
      </c>
      <c r="D130" s="4">
        <v>8</v>
      </c>
      <c r="E130" s="4">
        <v>3</v>
      </c>
      <c r="F130" s="4">
        <f t="shared" si="19"/>
        <v>11</v>
      </c>
      <c r="G130" s="4">
        <v>15994</v>
      </c>
      <c r="H130" s="4">
        <v>9847</v>
      </c>
      <c r="I130" s="4">
        <f t="shared" si="20"/>
        <v>25841</v>
      </c>
      <c r="J130" s="4">
        <v>23139</v>
      </c>
      <c r="K130" s="4">
        <v>10554</v>
      </c>
      <c r="L130" s="4">
        <f t="shared" si="21"/>
        <v>33693</v>
      </c>
      <c r="M130" s="4">
        <v>7859</v>
      </c>
      <c r="N130" s="4">
        <v>6664</v>
      </c>
      <c r="O130" s="4">
        <f t="shared" si="22"/>
        <v>14523</v>
      </c>
      <c r="P130" s="4">
        <v>8267</v>
      </c>
      <c r="Q130" s="4">
        <v>6194</v>
      </c>
      <c r="R130" s="4">
        <f t="shared" si="23"/>
        <v>14461</v>
      </c>
      <c r="S130" s="4">
        <v>8</v>
      </c>
      <c r="T130" s="4">
        <v>3</v>
      </c>
      <c r="U130" s="4">
        <f t="shared" si="24"/>
        <v>11</v>
      </c>
      <c r="V130" s="4">
        <v>15878</v>
      </c>
      <c r="W130" s="4">
        <v>9797</v>
      </c>
      <c r="X130" s="4">
        <f t="shared" si="25"/>
        <v>25675</v>
      </c>
      <c r="Y130" s="4">
        <v>23084</v>
      </c>
      <c r="Z130" s="4">
        <v>10490</v>
      </c>
      <c r="AA130" s="4">
        <f t="shared" si="26"/>
        <v>33574</v>
      </c>
      <c r="AB130" s="4">
        <v>7859</v>
      </c>
      <c r="AC130" s="4">
        <v>6575</v>
      </c>
      <c r="AD130" s="4">
        <f t="shared" si="27"/>
        <v>14434</v>
      </c>
      <c r="AE130" s="4">
        <v>8267</v>
      </c>
      <c r="AF130" s="4">
        <v>6194</v>
      </c>
      <c r="AG130" s="4">
        <f t="shared" si="28"/>
        <v>14461</v>
      </c>
      <c r="AH130" s="4">
        <v>8</v>
      </c>
      <c r="AI130" s="4">
        <v>3</v>
      </c>
      <c r="AJ130" s="4">
        <f t="shared" si="29"/>
        <v>11</v>
      </c>
      <c r="AK130" s="4">
        <v>15764</v>
      </c>
      <c r="AL130" s="4">
        <v>9689</v>
      </c>
      <c r="AM130" s="4">
        <f t="shared" si="30"/>
        <v>25453</v>
      </c>
      <c r="AN130" s="4">
        <v>22633</v>
      </c>
      <c r="AO130" s="4">
        <v>10258</v>
      </c>
      <c r="AP130" s="4">
        <f t="shared" si="31"/>
        <v>32891</v>
      </c>
      <c r="AQ130" s="4">
        <v>7642</v>
      </c>
      <c r="AR130" s="4">
        <v>26939</v>
      </c>
      <c r="AS130" s="4">
        <f t="shared" si="32"/>
        <v>34581</v>
      </c>
      <c r="AT130" s="4">
        <v>8192</v>
      </c>
      <c r="AU130" s="4">
        <v>6140</v>
      </c>
      <c r="AV130" s="4">
        <f t="shared" si="33"/>
        <v>14332</v>
      </c>
      <c r="AW130" s="4">
        <v>1366</v>
      </c>
      <c r="AX130" s="4">
        <v>2835</v>
      </c>
      <c r="AY130" s="4">
        <f t="shared" si="34"/>
        <v>4201</v>
      </c>
      <c r="AZ130" s="9">
        <v>55267</v>
      </c>
      <c r="BA130" s="9">
        <v>33262</v>
      </c>
      <c r="BB130" s="9">
        <v>88529</v>
      </c>
      <c r="BC130" s="11">
        <v>7867</v>
      </c>
      <c r="BD130" s="11">
        <v>6667</v>
      </c>
      <c r="BE130" s="11">
        <v>14534</v>
      </c>
      <c r="BF130" s="11">
        <v>4201</v>
      </c>
      <c r="BG130" s="11">
        <v>141919</v>
      </c>
      <c r="BH130" s="11">
        <v>213777</v>
      </c>
      <c r="BI130" s="27">
        <v>640</v>
      </c>
      <c r="BJ130" s="11">
        <f t="shared" si="35"/>
        <v>1.0418184483604931</v>
      </c>
      <c r="BK130">
        <f t="shared" si="36"/>
        <v>196959.48091848136</v>
      </c>
      <c r="BL130">
        <f t="shared" si="37"/>
        <v>307.74918893512711</v>
      </c>
      <c r="BM130">
        <v>1.4907999999999999</v>
      </c>
      <c r="BN130">
        <v>33.751800000000003</v>
      </c>
    </row>
    <row r="131" spans="1:66" ht="12.5" x14ac:dyDescent="0.25">
      <c r="A131" s="3" t="s">
        <v>45</v>
      </c>
      <c r="B131" s="3"/>
      <c r="C131" s="3" t="s">
        <v>45</v>
      </c>
      <c r="D131" s="4">
        <v>741</v>
      </c>
      <c r="E131" s="4">
        <v>469</v>
      </c>
      <c r="F131" s="4">
        <f t="shared" ref="F131:F162" si="38">D131+E131</f>
        <v>1210</v>
      </c>
      <c r="G131" s="4">
        <v>186148</v>
      </c>
      <c r="H131" s="4">
        <v>152005</v>
      </c>
      <c r="I131" s="4">
        <f t="shared" ref="I131:I162" si="39">G131+H131</f>
        <v>338153</v>
      </c>
      <c r="J131" s="4">
        <v>261866</v>
      </c>
      <c r="K131" s="4">
        <v>169995</v>
      </c>
      <c r="L131" s="4">
        <f t="shared" ref="L131:L162" si="40" xml:space="preserve"> J131 + K131</f>
        <v>431861</v>
      </c>
      <c r="M131" s="4">
        <v>125049</v>
      </c>
      <c r="N131" s="4">
        <v>119096</v>
      </c>
      <c r="O131" s="4">
        <f t="shared" ref="O131:O162" si="41" xml:space="preserve"> M131 + N131</f>
        <v>244145</v>
      </c>
      <c r="P131" s="4">
        <v>114061</v>
      </c>
      <c r="Q131" s="4">
        <v>101651</v>
      </c>
      <c r="R131" s="4">
        <f t="shared" ref="R131:R162" si="42">P131+Q131</f>
        <v>215712</v>
      </c>
      <c r="S131" s="4">
        <v>641</v>
      </c>
      <c r="T131" s="4">
        <v>429</v>
      </c>
      <c r="U131" s="4">
        <f t="shared" ref="U131:U162" si="43" xml:space="preserve"> S131 + T131</f>
        <v>1070</v>
      </c>
      <c r="V131" s="4">
        <v>177383</v>
      </c>
      <c r="W131" s="4">
        <v>143955</v>
      </c>
      <c r="X131" s="4">
        <f t="shared" ref="X131:X162" si="44" xml:space="preserve"> V131+W131</f>
        <v>321338</v>
      </c>
      <c r="Y131" s="4">
        <v>244529</v>
      </c>
      <c r="Z131" s="4">
        <v>159298</v>
      </c>
      <c r="AA131" s="4">
        <f t="shared" ref="AA131:AA162" si="45" xml:space="preserve"> Y131+Z131</f>
        <v>403827</v>
      </c>
      <c r="AB131" s="4">
        <v>118679</v>
      </c>
      <c r="AC131" s="4">
        <v>112928</v>
      </c>
      <c r="AD131" s="4">
        <f t="shared" ref="AD131:AD162" si="46" xml:space="preserve"> AB131 + AC131</f>
        <v>231607</v>
      </c>
      <c r="AE131" s="4">
        <v>108946</v>
      </c>
      <c r="AF131" s="4">
        <v>97297</v>
      </c>
      <c r="AG131" s="4">
        <f t="shared" ref="AG131:AG162" si="47" xml:space="preserve"> AE131 + AF131</f>
        <v>206243</v>
      </c>
      <c r="AH131" s="4">
        <v>640</v>
      </c>
      <c r="AI131" s="4">
        <v>493</v>
      </c>
      <c r="AJ131" s="4">
        <f t="shared" ref="AJ131:AJ162" si="48" xml:space="preserve"> AH131 + AI131</f>
        <v>1133</v>
      </c>
      <c r="AK131" s="4">
        <v>177362</v>
      </c>
      <c r="AL131" s="4">
        <v>148087</v>
      </c>
      <c r="AM131" s="4">
        <f t="shared" ref="AM131:AM162" si="49" xml:space="preserve"> AK131 + AL131</f>
        <v>325449</v>
      </c>
      <c r="AN131" s="4">
        <v>246532</v>
      </c>
      <c r="AO131" s="4">
        <v>160068</v>
      </c>
      <c r="AP131" s="4">
        <f t="shared" ref="AP131:AP162" si="50" xml:space="preserve"> AN131 + AO131</f>
        <v>406600</v>
      </c>
      <c r="AQ131" s="4">
        <v>118163</v>
      </c>
      <c r="AR131" s="4">
        <v>416693</v>
      </c>
      <c r="AS131" s="4">
        <f t="shared" ref="AS131:AS162" si="51" xml:space="preserve"> AQ131 + AR131</f>
        <v>534856</v>
      </c>
      <c r="AT131" s="4">
        <v>108865</v>
      </c>
      <c r="AU131" s="4">
        <v>97964</v>
      </c>
      <c r="AV131" s="4">
        <f t="shared" ref="AV131:AV162" si="52" xml:space="preserve"> AT131 + AU131</f>
        <v>206829</v>
      </c>
      <c r="AW131" s="4">
        <v>10801</v>
      </c>
      <c r="AX131" s="4">
        <v>23067</v>
      </c>
      <c r="AY131" s="4">
        <f t="shared" ref="AY131:AY161" si="53" xml:space="preserve"> AW131 + AX131</f>
        <v>33868</v>
      </c>
      <c r="AZ131" s="9">
        <v>687865</v>
      </c>
      <c r="BA131" s="9">
        <v>543216</v>
      </c>
      <c r="BB131" s="9">
        <v>1231081</v>
      </c>
      <c r="BC131" s="11">
        <v>125790</v>
      </c>
      <c r="BD131" s="11">
        <v>119565</v>
      </c>
      <c r="BE131" s="11">
        <v>245355</v>
      </c>
      <c r="BF131" s="11">
        <v>33868</v>
      </c>
      <c r="BG131" s="11"/>
      <c r="BH131" s="11"/>
      <c r="BI131" s="11"/>
      <c r="BJ131" s="11" t="e">
        <f t="shared" ref="BJ131:BJ162" si="54" xml:space="preserve"> (BH131/BG131)^(1/10)</f>
        <v>#DIV/0!</v>
      </c>
      <c r="BK131" t="e">
        <f t="shared" ref="BK131:BK162" si="55">BG131*((BJ131)^8)</f>
        <v>#DIV/0!</v>
      </c>
      <c r="BL131" t="e">
        <f t="shared" ref="BL131:BL162" si="56">BK131/BI131</f>
        <v>#DIV/0!</v>
      </c>
    </row>
    <row r="132" spans="1:66" ht="12.5" x14ac:dyDescent="0.25">
      <c r="A132" s="3" t="s">
        <v>54</v>
      </c>
      <c r="B132" s="3" t="s">
        <v>154</v>
      </c>
      <c r="C132" s="3" t="s">
        <v>154</v>
      </c>
      <c r="D132" s="4">
        <v>1</v>
      </c>
      <c r="E132" s="4">
        <v>4</v>
      </c>
      <c r="F132" s="4">
        <f t="shared" si="38"/>
        <v>5</v>
      </c>
      <c r="G132" s="4">
        <v>2750</v>
      </c>
      <c r="H132" s="4">
        <v>2094</v>
      </c>
      <c r="I132" s="4">
        <f t="shared" si="39"/>
        <v>4844</v>
      </c>
      <c r="J132" s="4">
        <v>3486</v>
      </c>
      <c r="K132" s="4">
        <v>1888</v>
      </c>
      <c r="L132" s="4">
        <f t="shared" si="40"/>
        <v>5374</v>
      </c>
      <c r="M132" s="4">
        <v>1985</v>
      </c>
      <c r="N132" s="4">
        <v>1790</v>
      </c>
      <c r="O132" s="4">
        <f t="shared" si="41"/>
        <v>3775</v>
      </c>
      <c r="P132" s="4">
        <v>1750</v>
      </c>
      <c r="Q132" s="4">
        <v>1536</v>
      </c>
      <c r="R132" s="4">
        <f t="shared" si="42"/>
        <v>3286</v>
      </c>
      <c r="S132" s="4">
        <v>1</v>
      </c>
      <c r="T132" s="4">
        <v>4</v>
      </c>
      <c r="U132" s="4">
        <f t="shared" si="43"/>
        <v>5</v>
      </c>
      <c r="V132" s="4">
        <v>2736</v>
      </c>
      <c r="W132" s="4">
        <v>2075</v>
      </c>
      <c r="X132" s="4">
        <f t="shared" si="44"/>
        <v>4811</v>
      </c>
      <c r="Y132" s="4">
        <v>3468</v>
      </c>
      <c r="Z132" s="4">
        <v>1872</v>
      </c>
      <c r="AA132" s="4">
        <f t="shared" si="45"/>
        <v>5340</v>
      </c>
      <c r="AB132" s="4">
        <v>1966</v>
      </c>
      <c r="AC132" s="4">
        <v>1778</v>
      </c>
      <c r="AD132" s="4">
        <f t="shared" si="46"/>
        <v>3744</v>
      </c>
      <c r="AE132" s="4">
        <v>1739</v>
      </c>
      <c r="AF132" s="4">
        <v>1532</v>
      </c>
      <c r="AG132" s="4">
        <f t="shared" si="47"/>
        <v>3271</v>
      </c>
      <c r="AH132" s="4">
        <v>1</v>
      </c>
      <c r="AI132" s="4">
        <v>4</v>
      </c>
      <c r="AJ132" s="4">
        <f t="shared" si="48"/>
        <v>5</v>
      </c>
      <c r="AK132" s="4">
        <v>2580</v>
      </c>
      <c r="AL132" s="4">
        <v>1967</v>
      </c>
      <c r="AM132" s="4">
        <f t="shared" si="49"/>
        <v>4547</v>
      </c>
      <c r="AN132" s="4">
        <v>3353</v>
      </c>
      <c r="AO132" s="4">
        <v>1811</v>
      </c>
      <c r="AP132" s="4">
        <f t="shared" si="50"/>
        <v>5164</v>
      </c>
      <c r="AQ132" s="4">
        <v>1902</v>
      </c>
      <c r="AR132" s="4">
        <v>5815</v>
      </c>
      <c r="AS132" s="4">
        <f t="shared" si="51"/>
        <v>7717</v>
      </c>
      <c r="AT132" s="4">
        <v>1671</v>
      </c>
      <c r="AU132" s="4">
        <v>1456</v>
      </c>
      <c r="AV132" s="4">
        <f t="shared" si="52"/>
        <v>3127</v>
      </c>
      <c r="AW132" s="4">
        <v>54</v>
      </c>
      <c r="AX132" s="4">
        <v>139</v>
      </c>
      <c r="AY132" s="4">
        <f t="shared" si="53"/>
        <v>193</v>
      </c>
      <c r="AZ132" s="9">
        <v>9972</v>
      </c>
      <c r="BA132" s="9">
        <v>7312</v>
      </c>
      <c r="BB132" s="9">
        <v>17284</v>
      </c>
      <c r="BC132" s="11">
        <v>1986</v>
      </c>
      <c r="BD132" s="11">
        <v>1794</v>
      </c>
      <c r="BE132" s="11">
        <v>3780</v>
      </c>
      <c r="BF132" s="11">
        <v>193</v>
      </c>
      <c r="BG132" s="11">
        <v>67005</v>
      </c>
      <c r="BH132" s="11">
        <v>114858</v>
      </c>
      <c r="BI132" s="11">
        <v>1236</v>
      </c>
      <c r="BJ132" s="11">
        <f t="shared" si="54"/>
        <v>1.0553716016172261</v>
      </c>
      <c r="BK132">
        <f t="shared" si="55"/>
        <v>103121.78979609556</v>
      </c>
      <c r="BL132">
        <f t="shared" si="56"/>
        <v>83.431868767067598</v>
      </c>
      <c r="BM132">
        <v>1.0125</v>
      </c>
      <c r="BN132">
        <v>30.389700000000001</v>
      </c>
    </row>
    <row r="133" spans="1:66" ht="12.5" x14ac:dyDescent="0.25">
      <c r="A133" s="3" t="s">
        <v>33</v>
      </c>
      <c r="B133" s="3" t="s">
        <v>155</v>
      </c>
      <c r="C133" s="3" t="s">
        <v>155</v>
      </c>
      <c r="D133" s="4">
        <v>24</v>
      </c>
      <c r="E133" s="4">
        <v>14</v>
      </c>
      <c r="F133" s="4">
        <f t="shared" si="38"/>
        <v>38</v>
      </c>
      <c r="G133" s="4">
        <v>13738</v>
      </c>
      <c r="H133" s="4">
        <v>12422</v>
      </c>
      <c r="I133" s="4">
        <f t="shared" si="39"/>
        <v>26160</v>
      </c>
      <c r="J133" s="4">
        <v>18986</v>
      </c>
      <c r="K133" s="4">
        <v>12006</v>
      </c>
      <c r="L133" s="4">
        <f t="shared" si="40"/>
        <v>30992</v>
      </c>
      <c r="M133" s="4">
        <v>5245</v>
      </c>
      <c r="N133" s="4">
        <v>4737</v>
      </c>
      <c r="O133" s="4">
        <f t="shared" si="41"/>
        <v>9982</v>
      </c>
      <c r="P133" s="4">
        <v>6134</v>
      </c>
      <c r="Q133" s="4">
        <v>5448</v>
      </c>
      <c r="R133" s="4">
        <f t="shared" si="42"/>
        <v>11582</v>
      </c>
      <c r="S133" s="4">
        <v>22</v>
      </c>
      <c r="T133" s="4">
        <v>13</v>
      </c>
      <c r="U133" s="4">
        <f t="shared" si="43"/>
        <v>35</v>
      </c>
      <c r="V133" s="4">
        <v>12875</v>
      </c>
      <c r="W133" s="4">
        <v>11831</v>
      </c>
      <c r="X133" s="4">
        <f t="shared" si="44"/>
        <v>24706</v>
      </c>
      <c r="Y133" s="4">
        <v>17161</v>
      </c>
      <c r="Z133" s="4">
        <v>11235</v>
      </c>
      <c r="AA133" s="4">
        <f t="shared" si="45"/>
        <v>28396</v>
      </c>
      <c r="AB133" s="4">
        <v>4707</v>
      </c>
      <c r="AC133" s="4">
        <v>4292</v>
      </c>
      <c r="AD133" s="4">
        <f t="shared" si="46"/>
        <v>8999</v>
      </c>
      <c r="AE133" s="4">
        <v>5721</v>
      </c>
      <c r="AF133" s="4">
        <v>5124</v>
      </c>
      <c r="AG133" s="4">
        <f t="shared" si="47"/>
        <v>10845</v>
      </c>
      <c r="AH133" s="4">
        <v>22</v>
      </c>
      <c r="AI133" s="4">
        <v>13</v>
      </c>
      <c r="AJ133" s="4">
        <f t="shared" si="48"/>
        <v>35</v>
      </c>
      <c r="AK133" s="4">
        <v>12591</v>
      </c>
      <c r="AL133" s="4">
        <v>11548</v>
      </c>
      <c r="AM133" s="4">
        <f t="shared" si="49"/>
        <v>24139</v>
      </c>
      <c r="AN133" s="4">
        <v>16851</v>
      </c>
      <c r="AO133" s="4">
        <v>11022</v>
      </c>
      <c r="AP133" s="4">
        <f t="shared" si="50"/>
        <v>27873</v>
      </c>
      <c r="AQ133" s="4">
        <v>4616</v>
      </c>
      <c r="AR133" s="4">
        <v>21960</v>
      </c>
      <c r="AS133" s="4">
        <f t="shared" si="51"/>
        <v>26576</v>
      </c>
      <c r="AT133" s="4">
        <v>5611</v>
      </c>
      <c r="AU133" s="4">
        <v>5031</v>
      </c>
      <c r="AV133" s="4">
        <f t="shared" si="52"/>
        <v>10642</v>
      </c>
      <c r="AW133" s="4">
        <v>168</v>
      </c>
      <c r="AX133" s="4">
        <v>568</v>
      </c>
      <c r="AY133" s="4">
        <f t="shared" si="53"/>
        <v>736</v>
      </c>
      <c r="AZ133" s="9">
        <v>44127</v>
      </c>
      <c r="BA133" s="9">
        <v>34627</v>
      </c>
      <c r="BB133" s="9">
        <v>78754</v>
      </c>
      <c r="BC133" s="11">
        <v>5269</v>
      </c>
      <c r="BD133" s="11">
        <v>4751</v>
      </c>
      <c r="BE133" s="11">
        <v>10020</v>
      </c>
      <c r="BF133" s="11">
        <v>736</v>
      </c>
      <c r="BG133" s="11">
        <v>483841</v>
      </c>
      <c r="BH133" s="11">
        <v>552786</v>
      </c>
      <c r="BI133" s="11">
        <v>1999</v>
      </c>
      <c r="BJ133" s="11">
        <f t="shared" si="54"/>
        <v>1.0134105865964713</v>
      </c>
      <c r="BK133">
        <f t="shared" si="55"/>
        <v>538252.63153182529</v>
      </c>
      <c r="BL133">
        <f t="shared" si="56"/>
        <v>269.26094623903214</v>
      </c>
      <c r="BM133">
        <v>0.98070000000000002</v>
      </c>
      <c r="BN133">
        <v>30.251300000000001</v>
      </c>
    </row>
    <row r="134" spans="1:66" ht="12.5" x14ac:dyDescent="0.25">
      <c r="A134" s="3" t="s">
        <v>22</v>
      </c>
      <c r="B134" s="3" t="s">
        <v>156</v>
      </c>
      <c r="C134" s="3" t="s">
        <v>156</v>
      </c>
      <c r="D134" s="4">
        <v>43</v>
      </c>
      <c r="E134" s="4">
        <v>29</v>
      </c>
      <c r="F134" s="4">
        <f t="shared" si="38"/>
        <v>72</v>
      </c>
      <c r="G134" s="4">
        <v>21329</v>
      </c>
      <c r="H134" s="4">
        <v>11642</v>
      </c>
      <c r="I134" s="4">
        <f t="shared" si="39"/>
        <v>32971</v>
      </c>
      <c r="J134" s="4">
        <v>28992</v>
      </c>
      <c r="K134" s="4">
        <v>10347</v>
      </c>
      <c r="L134" s="4">
        <f t="shared" si="40"/>
        <v>39339</v>
      </c>
      <c r="M134" s="4">
        <v>17593</v>
      </c>
      <c r="N134" s="4">
        <v>17039</v>
      </c>
      <c r="O134" s="4">
        <f t="shared" si="41"/>
        <v>34632</v>
      </c>
      <c r="P134" s="4">
        <v>12177</v>
      </c>
      <c r="Q134" s="4">
        <v>9586</v>
      </c>
      <c r="R134" s="4">
        <f t="shared" si="42"/>
        <v>21763</v>
      </c>
      <c r="S134" s="4">
        <v>35</v>
      </c>
      <c r="T134" s="4">
        <v>22</v>
      </c>
      <c r="U134" s="4">
        <f t="shared" si="43"/>
        <v>57</v>
      </c>
      <c r="V134" s="4">
        <v>20861</v>
      </c>
      <c r="W134" s="4">
        <v>11426</v>
      </c>
      <c r="X134" s="4">
        <f t="shared" si="44"/>
        <v>32287</v>
      </c>
      <c r="Y134" s="4">
        <v>27801</v>
      </c>
      <c r="Z134" s="4">
        <v>9992</v>
      </c>
      <c r="AA134" s="4">
        <f t="shared" si="45"/>
        <v>37793</v>
      </c>
      <c r="AB134" s="4">
        <v>17128</v>
      </c>
      <c r="AC134" s="4">
        <v>16441</v>
      </c>
      <c r="AD134" s="4">
        <f t="shared" si="46"/>
        <v>33569</v>
      </c>
      <c r="AE134" s="4">
        <v>11928</v>
      </c>
      <c r="AF134" s="4">
        <v>9401</v>
      </c>
      <c r="AG134" s="4">
        <f t="shared" si="47"/>
        <v>21329</v>
      </c>
      <c r="AH134" s="4">
        <v>35</v>
      </c>
      <c r="AI134" s="4">
        <v>22</v>
      </c>
      <c r="AJ134" s="4">
        <f t="shared" si="48"/>
        <v>57</v>
      </c>
      <c r="AK134" s="4">
        <v>20653</v>
      </c>
      <c r="AL134" s="4">
        <v>11275</v>
      </c>
      <c r="AM134" s="4">
        <f t="shared" si="49"/>
        <v>31928</v>
      </c>
      <c r="AN134" s="4">
        <v>27536</v>
      </c>
      <c r="AO134" s="4">
        <v>9713</v>
      </c>
      <c r="AP134" s="4">
        <f t="shared" si="50"/>
        <v>37249</v>
      </c>
      <c r="AQ134" s="4">
        <v>16964</v>
      </c>
      <c r="AR134" s="4">
        <v>44904</v>
      </c>
      <c r="AS134" s="4">
        <f t="shared" si="51"/>
        <v>61868</v>
      </c>
      <c r="AT134" s="4">
        <v>11779</v>
      </c>
      <c r="AU134" s="4">
        <v>9227</v>
      </c>
      <c r="AV134" s="4">
        <f t="shared" si="52"/>
        <v>21006</v>
      </c>
      <c r="AW134" s="4">
        <v>961</v>
      </c>
      <c r="AX134" s="4">
        <v>2263</v>
      </c>
      <c r="AY134" s="4">
        <f t="shared" si="53"/>
        <v>3224</v>
      </c>
      <c r="AZ134" s="9">
        <v>80134</v>
      </c>
      <c r="BA134" s="9">
        <v>48643</v>
      </c>
      <c r="BB134" s="9">
        <v>128777</v>
      </c>
      <c r="BC134" s="11">
        <v>17636</v>
      </c>
      <c r="BD134" s="11">
        <v>17068</v>
      </c>
      <c r="BE134" s="11">
        <v>34704</v>
      </c>
      <c r="BF134" s="11">
        <v>3224</v>
      </c>
      <c r="BG134" s="11">
        <v>133506</v>
      </c>
      <c r="BH134" s="23">
        <v>220593</v>
      </c>
      <c r="BI134" s="11">
        <v>4679</v>
      </c>
      <c r="BJ134" s="11">
        <f t="shared" si="54"/>
        <v>1.0514995575728672</v>
      </c>
      <c r="BK134">
        <f t="shared" si="55"/>
        <v>199514.07473072689</v>
      </c>
      <c r="BL134">
        <f t="shared" si="56"/>
        <v>42.640323729584715</v>
      </c>
      <c r="BM134">
        <v>2.6351</v>
      </c>
      <c r="BN134">
        <v>32.002800000000001</v>
      </c>
    </row>
    <row r="135" spans="1:66" ht="12.5" x14ac:dyDescent="0.25">
      <c r="A135" s="3" t="s">
        <v>23</v>
      </c>
      <c r="B135" s="3" t="s">
        <v>157</v>
      </c>
      <c r="C135" s="3" t="s">
        <v>157</v>
      </c>
      <c r="D135" s="4">
        <v>182</v>
      </c>
      <c r="E135" s="4">
        <v>139</v>
      </c>
      <c r="F135" s="4">
        <f t="shared" si="38"/>
        <v>321</v>
      </c>
      <c r="G135" s="4">
        <v>27732</v>
      </c>
      <c r="H135" s="4">
        <v>18316</v>
      </c>
      <c r="I135" s="4">
        <f t="shared" si="39"/>
        <v>46048</v>
      </c>
      <c r="J135" s="4">
        <v>18564</v>
      </c>
      <c r="K135" s="4">
        <v>6591</v>
      </c>
      <c r="L135" s="4">
        <f t="shared" si="40"/>
        <v>25155</v>
      </c>
      <c r="M135" s="4">
        <v>14871</v>
      </c>
      <c r="N135" s="4">
        <v>14695</v>
      </c>
      <c r="O135" s="4">
        <f t="shared" si="41"/>
        <v>29566</v>
      </c>
      <c r="P135" s="4">
        <v>12295</v>
      </c>
      <c r="Q135" s="4">
        <v>10271</v>
      </c>
      <c r="R135" s="4">
        <f t="shared" si="42"/>
        <v>22566</v>
      </c>
      <c r="S135" s="4">
        <v>183</v>
      </c>
      <c r="T135" s="4">
        <v>142</v>
      </c>
      <c r="U135" s="4">
        <f t="shared" si="43"/>
        <v>325</v>
      </c>
      <c r="V135" s="4">
        <v>26061</v>
      </c>
      <c r="W135" s="4">
        <v>16885</v>
      </c>
      <c r="X135" s="4">
        <f t="shared" si="44"/>
        <v>42946</v>
      </c>
      <c r="Y135" s="4">
        <v>16263</v>
      </c>
      <c r="Z135" s="4">
        <v>5879</v>
      </c>
      <c r="AA135" s="4">
        <f t="shared" si="45"/>
        <v>22142</v>
      </c>
      <c r="AB135" s="4">
        <v>13842</v>
      </c>
      <c r="AC135" s="4">
        <v>13739</v>
      </c>
      <c r="AD135" s="4">
        <f t="shared" si="46"/>
        <v>27581</v>
      </c>
      <c r="AE135" s="4">
        <v>11596</v>
      </c>
      <c r="AF135" s="4">
        <v>9691</v>
      </c>
      <c r="AG135" s="4">
        <f t="shared" si="47"/>
        <v>21287</v>
      </c>
      <c r="AH135" s="4">
        <v>183</v>
      </c>
      <c r="AI135" s="4">
        <v>139</v>
      </c>
      <c r="AJ135" s="4">
        <f t="shared" si="48"/>
        <v>322</v>
      </c>
      <c r="AK135" s="4">
        <v>25711</v>
      </c>
      <c r="AL135" s="4">
        <v>17066</v>
      </c>
      <c r="AM135" s="4">
        <f t="shared" si="49"/>
        <v>42777</v>
      </c>
      <c r="AN135" s="4">
        <v>17272</v>
      </c>
      <c r="AO135" s="4">
        <v>5959</v>
      </c>
      <c r="AP135" s="4">
        <f t="shared" si="50"/>
        <v>23231</v>
      </c>
      <c r="AQ135" s="4">
        <v>14115</v>
      </c>
      <c r="AR135" s="4">
        <v>35245</v>
      </c>
      <c r="AS135" s="4">
        <f t="shared" si="51"/>
        <v>49360</v>
      </c>
      <c r="AT135" s="4">
        <v>11418</v>
      </c>
      <c r="AU135" s="4">
        <v>9898</v>
      </c>
      <c r="AV135" s="4">
        <f t="shared" si="52"/>
        <v>21316</v>
      </c>
      <c r="AW135" s="4">
        <v>3581</v>
      </c>
      <c r="AX135" s="4">
        <v>920</v>
      </c>
      <c r="AY135" s="4">
        <f t="shared" si="53"/>
        <v>4501</v>
      </c>
      <c r="AZ135" s="9">
        <v>73644</v>
      </c>
      <c r="BA135" s="9">
        <v>50012</v>
      </c>
      <c r="BB135" s="9">
        <v>123656</v>
      </c>
      <c r="BC135" s="11">
        <v>15053</v>
      </c>
      <c r="BD135" s="11">
        <v>14834</v>
      </c>
      <c r="BE135" s="11">
        <v>29887</v>
      </c>
      <c r="BF135" s="11">
        <v>4501</v>
      </c>
      <c r="BG135" s="11">
        <v>43061</v>
      </c>
      <c r="BH135" s="11">
        <v>142983</v>
      </c>
      <c r="BI135" s="11">
        <v>837</v>
      </c>
      <c r="BJ135" s="11">
        <f t="shared" si="54"/>
        <v>1.1275090316552172</v>
      </c>
      <c r="BK135">
        <f t="shared" si="55"/>
        <v>112471.98143051782</v>
      </c>
      <c r="BL135">
        <f t="shared" si="56"/>
        <v>134.37512715713001</v>
      </c>
      <c r="BM135">
        <v>3.4335</v>
      </c>
      <c r="BN135">
        <v>31.582699999999999</v>
      </c>
    </row>
    <row r="136" spans="1:66" ht="12.5" x14ac:dyDescent="0.25">
      <c r="A136" s="3" t="s">
        <v>22</v>
      </c>
      <c r="B136" s="3" t="s">
        <v>158</v>
      </c>
      <c r="C136" s="3" t="s">
        <v>158</v>
      </c>
      <c r="D136" s="4">
        <v>32</v>
      </c>
      <c r="E136" s="4">
        <v>31</v>
      </c>
      <c r="F136" s="4">
        <f t="shared" si="38"/>
        <v>63</v>
      </c>
      <c r="G136" s="4">
        <v>32008</v>
      </c>
      <c r="H136" s="4">
        <v>16227</v>
      </c>
      <c r="I136" s="4">
        <f t="shared" si="39"/>
        <v>48235</v>
      </c>
      <c r="J136" s="4">
        <v>32259</v>
      </c>
      <c r="K136" s="4">
        <v>8887</v>
      </c>
      <c r="L136" s="4">
        <f t="shared" si="40"/>
        <v>41146</v>
      </c>
      <c r="M136" s="4">
        <v>22107</v>
      </c>
      <c r="N136" s="4">
        <v>18820</v>
      </c>
      <c r="O136" s="4">
        <f t="shared" si="41"/>
        <v>40927</v>
      </c>
      <c r="P136" s="4">
        <v>15104</v>
      </c>
      <c r="Q136" s="4">
        <v>12161</v>
      </c>
      <c r="R136" s="4">
        <f t="shared" si="42"/>
        <v>27265</v>
      </c>
      <c r="S136" s="4">
        <v>32</v>
      </c>
      <c r="T136" s="4">
        <v>30</v>
      </c>
      <c r="U136" s="4">
        <f t="shared" si="43"/>
        <v>62</v>
      </c>
      <c r="V136" s="4">
        <v>31745</v>
      </c>
      <c r="W136" s="4">
        <v>16099</v>
      </c>
      <c r="X136" s="4">
        <f t="shared" si="44"/>
        <v>47844</v>
      </c>
      <c r="Y136" s="4">
        <v>31830</v>
      </c>
      <c r="Z136" s="4">
        <v>8806</v>
      </c>
      <c r="AA136" s="4">
        <f t="shared" si="45"/>
        <v>40636</v>
      </c>
      <c r="AB136" s="4">
        <v>21877</v>
      </c>
      <c r="AC136" s="4">
        <v>18646</v>
      </c>
      <c r="AD136" s="4">
        <f t="shared" si="46"/>
        <v>40523</v>
      </c>
      <c r="AE136" s="4">
        <v>14976</v>
      </c>
      <c r="AF136" s="4">
        <v>12011</v>
      </c>
      <c r="AG136" s="4">
        <f t="shared" si="47"/>
        <v>26987</v>
      </c>
      <c r="AH136" s="4">
        <v>32</v>
      </c>
      <c r="AI136" s="4">
        <v>30</v>
      </c>
      <c r="AJ136" s="4">
        <f t="shared" si="48"/>
        <v>62</v>
      </c>
      <c r="AK136" s="4">
        <v>33513</v>
      </c>
      <c r="AL136" s="4">
        <v>16034</v>
      </c>
      <c r="AM136" s="4">
        <f t="shared" si="49"/>
        <v>49547</v>
      </c>
      <c r="AN136" s="4">
        <v>31714</v>
      </c>
      <c r="AO136" s="4">
        <v>8732</v>
      </c>
      <c r="AP136" s="4">
        <f t="shared" si="50"/>
        <v>40446</v>
      </c>
      <c r="AQ136" s="4">
        <v>21791</v>
      </c>
      <c r="AR136" s="4">
        <v>53384</v>
      </c>
      <c r="AS136" s="4">
        <f t="shared" si="51"/>
        <v>75175</v>
      </c>
      <c r="AT136" s="4">
        <v>14968</v>
      </c>
      <c r="AU136" s="4">
        <v>12083</v>
      </c>
      <c r="AV136" s="4">
        <f t="shared" si="52"/>
        <v>27051</v>
      </c>
      <c r="AW136" s="4">
        <v>1446</v>
      </c>
      <c r="AX136" s="4">
        <v>2492</v>
      </c>
      <c r="AY136" s="4">
        <f t="shared" si="53"/>
        <v>3938</v>
      </c>
      <c r="AZ136" s="9">
        <v>101510</v>
      </c>
      <c r="BA136" s="9">
        <v>56126</v>
      </c>
      <c r="BB136" s="9">
        <v>157636</v>
      </c>
      <c r="BC136" s="11">
        <v>22139</v>
      </c>
      <c r="BD136" s="11">
        <v>18851</v>
      </c>
      <c r="BE136" s="11">
        <v>40990</v>
      </c>
      <c r="BF136" s="11">
        <v>3938</v>
      </c>
      <c r="BG136" s="11">
        <v>142875</v>
      </c>
      <c r="BH136" s="11">
        <v>207339</v>
      </c>
      <c r="BI136" s="11">
        <v>1483</v>
      </c>
      <c r="BJ136" s="11">
        <f t="shared" si="54"/>
        <v>1.0379405414648206</v>
      </c>
      <c r="BK136">
        <f t="shared" si="55"/>
        <v>192458.0354562104</v>
      </c>
      <c r="BL136">
        <f t="shared" si="56"/>
        <v>129.77615337573189</v>
      </c>
      <c r="BM136">
        <v>2.7151999999999998</v>
      </c>
      <c r="BN136">
        <v>32.491999999999997</v>
      </c>
    </row>
    <row r="137" spans="1:66" ht="12.5" x14ac:dyDescent="0.25">
      <c r="A137" s="3" t="s">
        <v>26</v>
      </c>
      <c r="B137" s="3" t="s">
        <v>159</v>
      </c>
      <c r="C137" s="3" t="s">
        <v>159</v>
      </c>
      <c r="D137" s="4">
        <v>6</v>
      </c>
      <c r="E137" s="4">
        <v>10</v>
      </c>
      <c r="F137" s="4">
        <f t="shared" si="38"/>
        <v>16</v>
      </c>
      <c r="G137" s="4">
        <v>20932</v>
      </c>
      <c r="H137" s="4">
        <v>10705</v>
      </c>
      <c r="I137" s="4">
        <f t="shared" si="39"/>
        <v>31637</v>
      </c>
      <c r="J137" s="4">
        <v>24097</v>
      </c>
      <c r="K137" s="4">
        <v>6498</v>
      </c>
      <c r="L137" s="4">
        <f t="shared" si="40"/>
        <v>30595</v>
      </c>
      <c r="M137" s="4">
        <v>12865</v>
      </c>
      <c r="N137" s="4">
        <v>11644</v>
      </c>
      <c r="O137" s="4">
        <f t="shared" si="41"/>
        <v>24509</v>
      </c>
      <c r="P137" s="4">
        <v>11241</v>
      </c>
      <c r="Q137" s="4">
        <v>8075</v>
      </c>
      <c r="R137" s="4">
        <f t="shared" si="42"/>
        <v>19316</v>
      </c>
      <c r="S137" s="4">
        <v>6</v>
      </c>
      <c r="T137" s="4">
        <v>9</v>
      </c>
      <c r="U137" s="4">
        <f t="shared" si="43"/>
        <v>15</v>
      </c>
      <c r="V137" s="4">
        <v>20868</v>
      </c>
      <c r="W137" s="4">
        <v>10683</v>
      </c>
      <c r="X137" s="4">
        <f t="shared" si="44"/>
        <v>31551</v>
      </c>
      <c r="Y137" s="4">
        <v>23937</v>
      </c>
      <c r="Z137" s="4">
        <v>6456</v>
      </c>
      <c r="AA137" s="4">
        <f t="shared" si="45"/>
        <v>30393</v>
      </c>
      <c r="AB137" s="4">
        <v>12809</v>
      </c>
      <c r="AC137" s="4">
        <v>11598</v>
      </c>
      <c r="AD137" s="4">
        <f t="shared" si="46"/>
        <v>24407</v>
      </c>
      <c r="AE137" s="4">
        <v>11218</v>
      </c>
      <c r="AF137" s="4">
        <v>8062</v>
      </c>
      <c r="AG137" s="4">
        <f t="shared" si="47"/>
        <v>19280</v>
      </c>
      <c r="AH137" s="4">
        <v>6</v>
      </c>
      <c r="AI137" s="4">
        <v>9</v>
      </c>
      <c r="AJ137" s="4">
        <f t="shared" si="48"/>
        <v>15</v>
      </c>
      <c r="AK137" s="4">
        <v>20675</v>
      </c>
      <c r="AL137" s="4">
        <v>10557</v>
      </c>
      <c r="AM137" s="4">
        <f t="shared" si="49"/>
        <v>31232</v>
      </c>
      <c r="AN137" s="4">
        <v>23674</v>
      </c>
      <c r="AO137" s="4">
        <v>6360</v>
      </c>
      <c r="AP137" s="4">
        <f t="shared" si="50"/>
        <v>30034</v>
      </c>
      <c r="AQ137" s="4">
        <v>12689</v>
      </c>
      <c r="AR137" s="4">
        <v>32782</v>
      </c>
      <c r="AS137" s="4">
        <f t="shared" si="51"/>
        <v>45471</v>
      </c>
      <c r="AT137" s="4">
        <v>11100</v>
      </c>
      <c r="AU137" s="4">
        <v>7903</v>
      </c>
      <c r="AV137" s="4">
        <f t="shared" si="52"/>
        <v>19003</v>
      </c>
      <c r="AW137" s="4">
        <v>546</v>
      </c>
      <c r="AX137" s="4">
        <v>1385</v>
      </c>
      <c r="AY137" s="4">
        <f t="shared" si="53"/>
        <v>1931</v>
      </c>
      <c r="AZ137" s="9">
        <v>69141</v>
      </c>
      <c r="BA137" s="9">
        <v>36932</v>
      </c>
      <c r="BB137" s="9">
        <v>106073</v>
      </c>
      <c r="BC137" s="11">
        <v>12871</v>
      </c>
      <c r="BD137" s="11">
        <v>11654</v>
      </c>
      <c r="BE137" s="11">
        <v>24525</v>
      </c>
      <c r="BF137" s="11">
        <v>1931</v>
      </c>
      <c r="BG137" s="23">
        <v>104254</v>
      </c>
      <c r="BH137" s="11">
        <v>161069</v>
      </c>
      <c r="BI137" s="11">
        <v>1549</v>
      </c>
      <c r="BJ137" s="11">
        <f t="shared" si="54"/>
        <v>1.044460267475444</v>
      </c>
      <c r="BK137">
        <f t="shared" si="55"/>
        <v>147648.18588602741</v>
      </c>
      <c r="BL137">
        <f t="shared" si="56"/>
        <v>95.31838985540827</v>
      </c>
      <c r="BM137">
        <v>2.5213999999999999</v>
      </c>
      <c r="BN137">
        <v>33.348599999999998</v>
      </c>
    </row>
    <row r="138" spans="1:66" ht="12.5" x14ac:dyDescent="0.25">
      <c r="A138" s="3" t="s">
        <v>26</v>
      </c>
      <c r="B138" s="3" t="s">
        <v>160</v>
      </c>
      <c r="C138" s="3" t="s">
        <v>160</v>
      </c>
      <c r="D138" s="4">
        <v>374</v>
      </c>
      <c r="E138" s="4">
        <v>365</v>
      </c>
      <c r="F138" s="4">
        <f t="shared" si="38"/>
        <v>739</v>
      </c>
      <c r="G138" s="4">
        <v>41437</v>
      </c>
      <c r="H138" s="4">
        <v>19199</v>
      </c>
      <c r="I138" s="4">
        <f t="shared" si="39"/>
        <v>60636</v>
      </c>
      <c r="J138" s="4">
        <v>52122</v>
      </c>
      <c r="K138" s="4">
        <v>18393</v>
      </c>
      <c r="L138" s="4">
        <f t="shared" si="40"/>
        <v>70515</v>
      </c>
      <c r="M138" s="4">
        <v>24524</v>
      </c>
      <c r="N138" s="4">
        <v>22875</v>
      </c>
      <c r="O138" s="4">
        <f t="shared" si="41"/>
        <v>47399</v>
      </c>
      <c r="P138" s="4">
        <v>17057</v>
      </c>
      <c r="Q138" s="4">
        <v>12821</v>
      </c>
      <c r="R138" s="4">
        <f t="shared" si="42"/>
        <v>29878</v>
      </c>
      <c r="S138" s="4">
        <v>374</v>
      </c>
      <c r="T138" s="4">
        <v>365</v>
      </c>
      <c r="U138" s="4">
        <f t="shared" si="43"/>
        <v>739</v>
      </c>
      <c r="V138" s="4">
        <v>41210</v>
      </c>
      <c r="W138" s="4">
        <v>19113</v>
      </c>
      <c r="X138" s="4">
        <f t="shared" si="44"/>
        <v>60323</v>
      </c>
      <c r="Y138" s="4">
        <v>51625</v>
      </c>
      <c r="Z138" s="4">
        <v>18301</v>
      </c>
      <c r="AA138" s="4">
        <f t="shared" si="45"/>
        <v>69926</v>
      </c>
      <c r="AB138" s="4">
        <v>24426</v>
      </c>
      <c r="AC138" s="4">
        <v>22774</v>
      </c>
      <c r="AD138" s="4">
        <f t="shared" si="46"/>
        <v>47200</v>
      </c>
      <c r="AE138" s="4">
        <v>16988</v>
      </c>
      <c r="AF138" s="4">
        <v>12780</v>
      </c>
      <c r="AG138" s="4">
        <f t="shared" si="47"/>
        <v>29768</v>
      </c>
      <c r="AH138" s="4">
        <v>384</v>
      </c>
      <c r="AI138" s="4">
        <v>364</v>
      </c>
      <c r="AJ138" s="4">
        <f t="shared" si="48"/>
        <v>748</v>
      </c>
      <c r="AK138" s="4">
        <v>40123</v>
      </c>
      <c r="AL138" s="4">
        <v>18598</v>
      </c>
      <c r="AM138" s="4">
        <f t="shared" si="49"/>
        <v>58721</v>
      </c>
      <c r="AN138" s="4">
        <v>50412</v>
      </c>
      <c r="AO138" s="4">
        <v>17931</v>
      </c>
      <c r="AP138" s="4">
        <f t="shared" si="50"/>
        <v>68343</v>
      </c>
      <c r="AQ138" s="4">
        <v>23926</v>
      </c>
      <c r="AR138" s="4">
        <v>67889</v>
      </c>
      <c r="AS138" s="4">
        <f t="shared" si="51"/>
        <v>91815</v>
      </c>
      <c r="AT138" s="4">
        <v>16608</v>
      </c>
      <c r="AU138" s="4">
        <v>12472</v>
      </c>
      <c r="AV138" s="4">
        <f t="shared" si="52"/>
        <v>29080</v>
      </c>
      <c r="AW138" s="4">
        <v>4905</v>
      </c>
      <c r="AX138" s="4">
        <v>8306</v>
      </c>
      <c r="AY138" s="4">
        <f t="shared" si="53"/>
        <v>13211</v>
      </c>
      <c r="AZ138" s="9">
        <v>135514</v>
      </c>
      <c r="BA138" s="9">
        <v>73653</v>
      </c>
      <c r="BB138" s="9">
        <v>209167</v>
      </c>
      <c r="BC138" s="11">
        <v>24898</v>
      </c>
      <c r="BD138" s="11">
        <v>23240</v>
      </c>
      <c r="BE138" s="11">
        <v>48138</v>
      </c>
      <c r="BF138" s="11">
        <v>13211</v>
      </c>
      <c r="BG138" s="11">
        <v>383644</v>
      </c>
      <c r="BH138" s="11">
        <v>477464</v>
      </c>
      <c r="BI138" s="11">
        <v>2196</v>
      </c>
      <c r="BJ138" s="11">
        <f t="shared" si="54"/>
        <v>1.0221184369729595</v>
      </c>
      <c r="BK138">
        <f t="shared" si="55"/>
        <v>457023.13780195394</v>
      </c>
      <c r="BL138">
        <f t="shared" si="56"/>
        <v>208.11618296992438</v>
      </c>
      <c r="BM138">
        <v>2.2776000000000001</v>
      </c>
      <c r="BN138">
        <v>32.4467</v>
      </c>
    </row>
    <row r="139" spans="1:66" ht="12.5" x14ac:dyDescent="0.25">
      <c r="A139" s="3" t="s">
        <v>22</v>
      </c>
      <c r="B139" s="3" t="s">
        <v>161</v>
      </c>
      <c r="C139" s="3" t="s">
        <v>161</v>
      </c>
      <c r="D139" s="4">
        <v>31</v>
      </c>
      <c r="E139" s="4">
        <v>30</v>
      </c>
      <c r="F139" s="4">
        <f t="shared" si="38"/>
        <v>61</v>
      </c>
      <c r="G139" s="4">
        <v>54219</v>
      </c>
      <c r="H139" s="4">
        <v>31078</v>
      </c>
      <c r="I139" s="4">
        <f t="shared" si="39"/>
        <v>85297</v>
      </c>
      <c r="J139" s="4">
        <v>50196</v>
      </c>
      <c r="K139" s="4">
        <v>15587</v>
      </c>
      <c r="L139" s="4">
        <f t="shared" si="40"/>
        <v>65783</v>
      </c>
      <c r="M139" s="4">
        <v>28280</v>
      </c>
      <c r="N139" s="4">
        <v>25783</v>
      </c>
      <c r="O139" s="4">
        <f t="shared" si="41"/>
        <v>54063</v>
      </c>
      <c r="P139" s="4">
        <v>24720</v>
      </c>
      <c r="Q139" s="4">
        <v>19438</v>
      </c>
      <c r="R139" s="4">
        <f t="shared" si="42"/>
        <v>44158</v>
      </c>
      <c r="S139" s="4">
        <v>28</v>
      </c>
      <c r="T139" s="4">
        <v>28</v>
      </c>
      <c r="U139" s="4">
        <f t="shared" si="43"/>
        <v>56</v>
      </c>
      <c r="V139" s="4">
        <v>53326</v>
      </c>
      <c r="W139" s="4">
        <v>30584</v>
      </c>
      <c r="X139" s="4">
        <f t="shared" si="44"/>
        <v>83910</v>
      </c>
      <c r="Y139" s="4">
        <v>48916</v>
      </c>
      <c r="Z139" s="4">
        <v>15133</v>
      </c>
      <c r="AA139" s="4">
        <f t="shared" si="45"/>
        <v>64049</v>
      </c>
      <c r="AB139" s="4">
        <v>27836</v>
      </c>
      <c r="AC139" s="4">
        <v>25384</v>
      </c>
      <c r="AD139" s="4">
        <f t="shared" si="46"/>
        <v>53220</v>
      </c>
      <c r="AE139" s="4">
        <v>24232</v>
      </c>
      <c r="AF139" s="4">
        <v>19099</v>
      </c>
      <c r="AG139" s="4">
        <f t="shared" si="47"/>
        <v>43331</v>
      </c>
      <c r="AH139" s="4">
        <v>27</v>
      </c>
      <c r="AI139" s="4">
        <v>28</v>
      </c>
      <c r="AJ139" s="4">
        <f t="shared" si="48"/>
        <v>55</v>
      </c>
      <c r="AK139" s="4">
        <v>52188</v>
      </c>
      <c r="AL139" s="4">
        <v>30135</v>
      </c>
      <c r="AM139" s="4">
        <f t="shared" si="49"/>
        <v>82323</v>
      </c>
      <c r="AN139" s="4">
        <v>48203</v>
      </c>
      <c r="AO139" s="4">
        <v>14753</v>
      </c>
      <c r="AP139" s="4">
        <f t="shared" si="50"/>
        <v>62956</v>
      </c>
      <c r="AQ139" s="4">
        <v>27207</v>
      </c>
      <c r="AR139" s="4">
        <v>71556</v>
      </c>
      <c r="AS139" s="4">
        <f t="shared" si="51"/>
        <v>98763</v>
      </c>
      <c r="AT139" s="4">
        <v>23847</v>
      </c>
      <c r="AU139" s="4">
        <v>18779</v>
      </c>
      <c r="AV139" s="4">
        <f t="shared" si="52"/>
        <v>42626</v>
      </c>
      <c r="AW139" s="4">
        <v>1536</v>
      </c>
      <c r="AX139" s="4">
        <v>3534</v>
      </c>
      <c r="AY139" s="4">
        <f t="shared" si="53"/>
        <v>5070</v>
      </c>
      <c r="AZ139" s="9">
        <v>157446</v>
      </c>
      <c r="BA139" s="9">
        <v>91916</v>
      </c>
      <c r="BB139" s="9">
        <v>249362</v>
      </c>
      <c r="BC139" s="11">
        <v>28311</v>
      </c>
      <c r="BD139" s="11">
        <v>25813</v>
      </c>
      <c r="BE139" s="11">
        <v>54124</v>
      </c>
      <c r="BF139" s="11">
        <v>5070</v>
      </c>
      <c r="BG139" s="11">
        <v>178004</v>
      </c>
      <c r="BH139" s="11">
        <v>240159</v>
      </c>
      <c r="BI139" s="11">
        <v>3326</v>
      </c>
      <c r="BJ139" s="11">
        <f t="shared" si="54"/>
        <v>1.0304025160705272</v>
      </c>
      <c r="BK139">
        <f t="shared" si="55"/>
        <v>226196.06503561873</v>
      </c>
      <c r="BL139">
        <f t="shared" si="56"/>
        <v>68.008438074449401</v>
      </c>
      <c r="BM139">
        <v>2.9430999999999998</v>
      </c>
      <c r="BN139">
        <v>32.808399999999999</v>
      </c>
    </row>
    <row r="140" spans="1:66" ht="12.5" x14ac:dyDescent="0.25">
      <c r="A140" s="3" t="s">
        <v>23</v>
      </c>
      <c r="B140" s="3" t="s">
        <v>162</v>
      </c>
      <c r="C140" s="3" t="s">
        <v>162</v>
      </c>
      <c r="D140" s="4">
        <v>21</v>
      </c>
      <c r="E140" s="4">
        <v>25</v>
      </c>
      <c r="F140" s="4">
        <f t="shared" si="38"/>
        <v>46</v>
      </c>
      <c r="G140" s="4">
        <v>22574</v>
      </c>
      <c r="H140" s="4">
        <v>11574</v>
      </c>
      <c r="I140" s="4">
        <f t="shared" si="39"/>
        <v>34148</v>
      </c>
      <c r="J140" s="4">
        <v>20090</v>
      </c>
      <c r="K140" s="4">
        <v>9304</v>
      </c>
      <c r="L140" s="4">
        <f t="shared" si="40"/>
        <v>29394</v>
      </c>
      <c r="M140" s="4">
        <v>15899</v>
      </c>
      <c r="N140" s="4">
        <v>15085</v>
      </c>
      <c r="O140" s="4">
        <f t="shared" si="41"/>
        <v>30984</v>
      </c>
      <c r="P140" s="4">
        <v>11529</v>
      </c>
      <c r="Q140" s="4">
        <v>9343</v>
      </c>
      <c r="R140" s="4">
        <f t="shared" si="42"/>
        <v>20872</v>
      </c>
      <c r="S140" s="4">
        <v>21</v>
      </c>
      <c r="T140" s="4">
        <v>25</v>
      </c>
      <c r="U140" s="4">
        <f t="shared" si="43"/>
        <v>46</v>
      </c>
      <c r="V140" s="4">
        <v>22302</v>
      </c>
      <c r="W140" s="4">
        <v>11469</v>
      </c>
      <c r="X140" s="4">
        <f t="shared" si="44"/>
        <v>33771</v>
      </c>
      <c r="Y140" s="4">
        <v>19857</v>
      </c>
      <c r="Z140" s="4">
        <v>9211</v>
      </c>
      <c r="AA140" s="4">
        <f t="shared" si="45"/>
        <v>29068</v>
      </c>
      <c r="AB140" s="4">
        <v>15771</v>
      </c>
      <c r="AC140" s="4">
        <v>14968</v>
      </c>
      <c r="AD140" s="4">
        <f t="shared" si="46"/>
        <v>30739</v>
      </c>
      <c r="AE140" s="4">
        <v>11387</v>
      </c>
      <c r="AF140" s="4">
        <v>9264</v>
      </c>
      <c r="AG140" s="4">
        <f t="shared" si="47"/>
        <v>20651</v>
      </c>
      <c r="AH140" s="4">
        <v>21</v>
      </c>
      <c r="AI140" s="4">
        <v>25</v>
      </c>
      <c r="AJ140" s="4">
        <f t="shared" si="48"/>
        <v>46</v>
      </c>
      <c r="AK140" s="4">
        <v>22302</v>
      </c>
      <c r="AL140" s="4">
        <v>11447</v>
      </c>
      <c r="AM140" s="4">
        <f t="shared" si="49"/>
        <v>33749</v>
      </c>
      <c r="AN140" s="4">
        <v>19784</v>
      </c>
      <c r="AO140" s="4">
        <v>9192</v>
      </c>
      <c r="AP140" s="4">
        <f t="shared" si="50"/>
        <v>28976</v>
      </c>
      <c r="AQ140" s="4">
        <v>15618</v>
      </c>
      <c r="AR140" s="4">
        <v>42102</v>
      </c>
      <c r="AS140" s="4">
        <f t="shared" si="51"/>
        <v>57720</v>
      </c>
      <c r="AT140" s="4">
        <v>11547</v>
      </c>
      <c r="AU140" s="4">
        <v>9243</v>
      </c>
      <c r="AV140" s="4">
        <f t="shared" si="52"/>
        <v>20790</v>
      </c>
      <c r="AW140" s="4">
        <v>1282</v>
      </c>
      <c r="AX140" s="4">
        <v>2198</v>
      </c>
      <c r="AY140" s="4">
        <f t="shared" si="53"/>
        <v>3480</v>
      </c>
      <c r="AZ140" s="9">
        <v>70113</v>
      </c>
      <c r="BA140" s="9">
        <v>45331</v>
      </c>
      <c r="BB140" s="9">
        <v>115444</v>
      </c>
      <c r="BC140" s="11">
        <v>15920</v>
      </c>
      <c r="BD140" s="11">
        <v>15110</v>
      </c>
      <c r="BE140" s="11">
        <v>31030</v>
      </c>
      <c r="BF140" s="11">
        <v>3480</v>
      </c>
      <c r="BG140" s="11">
        <v>158037</v>
      </c>
      <c r="BH140" s="11">
        <v>206961</v>
      </c>
      <c r="BI140" s="27">
        <v>877</v>
      </c>
      <c r="BJ140" s="11">
        <f t="shared" si="54"/>
        <v>1.0273371041253969</v>
      </c>
      <c r="BK140">
        <f t="shared" si="55"/>
        <v>196093.21488819527</v>
      </c>
      <c r="BL140">
        <f t="shared" si="56"/>
        <v>223.59545597285666</v>
      </c>
      <c r="BM140">
        <v>2.4738000000000002</v>
      </c>
      <c r="BN140">
        <v>31.399899999999999</v>
      </c>
    </row>
    <row r="141" spans="1:66" ht="12.5" x14ac:dyDescent="0.25">
      <c r="A141" s="3" t="s">
        <v>37</v>
      </c>
      <c r="B141" s="3" t="s">
        <v>163</v>
      </c>
      <c r="C141" s="3" t="s">
        <v>163</v>
      </c>
      <c r="D141" s="4">
        <v>237</v>
      </c>
      <c r="E141" s="4">
        <v>202</v>
      </c>
      <c r="F141" s="4">
        <f t="shared" si="38"/>
        <v>439</v>
      </c>
      <c r="G141" s="4">
        <v>28905</v>
      </c>
      <c r="H141" s="4">
        <v>15169</v>
      </c>
      <c r="I141" s="4">
        <f t="shared" si="39"/>
        <v>44074</v>
      </c>
      <c r="J141" s="4">
        <v>34213</v>
      </c>
      <c r="K141" s="4">
        <v>10579</v>
      </c>
      <c r="L141" s="4">
        <f t="shared" si="40"/>
        <v>44792</v>
      </c>
      <c r="M141" s="4">
        <v>22289</v>
      </c>
      <c r="N141" s="4">
        <v>19831</v>
      </c>
      <c r="O141" s="4">
        <f t="shared" si="41"/>
        <v>42120</v>
      </c>
      <c r="P141" s="4">
        <v>18243</v>
      </c>
      <c r="Q141" s="4">
        <v>14065</v>
      </c>
      <c r="R141" s="4">
        <f t="shared" si="42"/>
        <v>32308</v>
      </c>
      <c r="S141" s="4">
        <v>237</v>
      </c>
      <c r="T141" s="4">
        <v>201</v>
      </c>
      <c r="U141" s="4">
        <f t="shared" si="43"/>
        <v>438</v>
      </c>
      <c r="V141" s="4">
        <v>28819</v>
      </c>
      <c r="W141" s="4">
        <v>15127</v>
      </c>
      <c r="X141" s="4">
        <f t="shared" si="44"/>
        <v>43946</v>
      </c>
      <c r="Y141" s="4">
        <v>34135</v>
      </c>
      <c r="Z141" s="4">
        <v>10436</v>
      </c>
      <c r="AA141" s="4">
        <f t="shared" si="45"/>
        <v>44571</v>
      </c>
      <c r="AB141" s="4">
        <v>22275</v>
      </c>
      <c r="AC141" s="4">
        <v>19718</v>
      </c>
      <c r="AD141" s="4">
        <f t="shared" si="46"/>
        <v>41993</v>
      </c>
      <c r="AE141" s="4">
        <v>18179</v>
      </c>
      <c r="AF141" s="4">
        <v>14057</v>
      </c>
      <c r="AG141" s="4">
        <f t="shared" si="47"/>
        <v>32236</v>
      </c>
      <c r="AH141" s="4">
        <v>236</v>
      </c>
      <c r="AI141" s="4">
        <v>200</v>
      </c>
      <c r="AJ141" s="4">
        <f t="shared" si="48"/>
        <v>436</v>
      </c>
      <c r="AK141" s="4">
        <v>28469</v>
      </c>
      <c r="AL141" s="4">
        <v>14862</v>
      </c>
      <c r="AM141" s="4">
        <f t="shared" si="49"/>
        <v>43331</v>
      </c>
      <c r="AN141" s="4">
        <v>33744</v>
      </c>
      <c r="AO141" s="4">
        <v>10368</v>
      </c>
      <c r="AP141" s="4">
        <f t="shared" si="50"/>
        <v>44112</v>
      </c>
      <c r="AQ141" s="4">
        <v>22046</v>
      </c>
      <c r="AR141" s="4">
        <v>56938</v>
      </c>
      <c r="AS141" s="4">
        <f t="shared" si="51"/>
        <v>78984</v>
      </c>
      <c r="AT141" s="4">
        <v>17914</v>
      </c>
      <c r="AU141" s="4">
        <v>13897</v>
      </c>
      <c r="AV141" s="4">
        <f t="shared" si="52"/>
        <v>31811</v>
      </c>
      <c r="AW141" s="4">
        <v>1805</v>
      </c>
      <c r="AX141" s="4">
        <v>3745</v>
      </c>
      <c r="AY141" s="4">
        <f t="shared" si="53"/>
        <v>5550</v>
      </c>
      <c r="AZ141" s="9">
        <v>103887</v>
      </c>
      <c r="BA141" s="9">
        <v>59846</v>
      </c>
      <c r="BB141" s="9">
        <v>163733</v>
      </c>
      <c r="BC141" s="11">
        <v>22526</v>
      </c>
      <c r="BD141" s="11">
        <v>20033</v>
      </c>
      <c r="BE141" s="11">
        <v>42559</v>
      </c>
      <c r="BF141" s="11">
        <v>5550</v>
      </c>
      <c r="BG141" s="11">
        <v>275128</v>
      </c>
      <c r="BH141" s="23">
        <v>334697</v>
      </c>
      <c r="BI141" s="11">
        <v>796</v>
      </c>
      <c r="BJ141" s="11">
        <f t="shared" si="54"/>
        <v>1.0197922398222241</v>
      </c>
      <c r="BK141">
        <f t="shared" si="55"/>
        <v>321831.3996116129</v>
      </c>
      <c r="BL141">
        <f t="shared" si="56"/>
        <v>404.31080353217703</v>
      </c>
      <c r="BM141">
        <v>1.2009000000000001</v>
      </c>
      <c r="BN141">
        <v>33.707099999999997</v>
      </c>
    </row>
    <row r="142" spans="1:66" ht="12.5" x14ac:dyDescent="0.25">
      <c r="A142" s="3" t="s">
        <v>48</v>
      </c>
      <c r="B142" s="3" t="s">
        <v>164</v>
      </c>
      <c r="C142" s="3" t="s">
        <v>164</v>
      </c>
      <c r="D142" s="4">
        <v>27</v>
      </c>
      <c r="E142" s="4">
        <v>28</v>
      </c>
      <c r="F142" s="4">
        <f t="shared" si="38"/>
        <v>55</v>
      </c>
      <c r="G142" s="4">
        <v>34506</v>
      </c>
      <c r="H142" s="4">
        <v>27284</v>
      </c>
      <c r="I142" s="4">
        <f t="shared" si="39"/>
        <v>61790</v>
      </c>
      <c r="J142" s="4">
        <v>32591</v>
      </c>
      <c r="K142" s="4">
        <v>18299</v>
      </c>
      <c r="L142" s="4">
        <f t="shared" si="40"/>
        <v>50890</v>
      </c>
      <c r="M142" s="4">
        <v>13910</v>
      </c>
      <c r="N142" s="4">
        <v>12982</v>
      </c>
      <c r="O142" s="4">
        <f t="shared" si="41"/>
        <v>26892</v>
      </c>
      <c r="P142" s="4">
        <v>17961</v>
      </c>
      <c r="Q142" s="4">
        <v>15490</v>
      </c>
      <c r="R142" s="4">
        <f t="shared" si="42"/>
        <v>33451</v>
      </c>
      <c r="S142" s="4">
        <v>27</v>
      </c>
      <c r="T142" s="4">
        <v>28</v>
      </c>
      <c r="U142" s="4">
        <f t="shared" si="43"/>
        <v>55</v>
      </c>
      <c r="V142" s="4">
        <v>34304</v>
      </c>
      <c r="W142" s="4">
        <v>27403</v>
      </c>
      <c r="X142" s="4">
        <f t="shared" si="44"/>
        <v>61707</v>
      </c>
      <c r="Y142" s="4">
        <v>32266</v>
      </c>
      <c r="Z142" s="4">
        <v>18073</v>
      </c>
      <c r="AA142" s="4">
        <f t="shared" si="45"/>
        <v>50339</v>
      </c>
      <c r="AB142" s="4">
        <v>13867</v>
      </c>
      <c r="AC142" s="4">
        <v>12990</v>
      </c>
      <c r="AD142" s="4">
        <f t="shared" si="46"/>
        <v>26857</v>
      </c>
      <c r="AE142" s="4">
        <v>17915</v>
      </c>
      <c r="AF142" s="4">
        <v>15469</v>
      </c>
      <c r="AG142" s="4">
        <f t="shared" si="47"/>
        <v>33384</v>
      </c>
      <c r="AH142" s="4">
        <v>27</v>
      </c>
      <c r="AI142" s="4">
        <v>28</v>
      </c>
      <c r="AJ142" s="4">
        <f t="shared" si="48"/>
        <v>55</v>
      </c>
      <c r="AK142" s="4">
        <v>33981</v>
      </c>
      <c r="AL142" s="4">
        <v>26854</v>
      </c>
      <c r="AM142" s="4">
        <f t="shared" si="49"/>
        <v>60835</v>
      </c>
      <c r="AN142" s="4">
        <v>31915</v>
      </c>
      <c r="AO142" s="4">
        <v>17936</v>
      </c>
      <c r="AP142" s="4">
        <f t="shared" si="50"/>
        <v>49851</v>
      </c>
      <c r="AQ142" s="4">
        <v>13743</v>
      </c>
      <c r="AR142" s="4">
        <v>48294</v>
      </c>
      <c r="AS142" s="4">
        <f t="shared" si="51"/>
        <v>62037</v>
      </c>
      <c r="AT142" s="4">
        <v>17739</v>
      </c>
      <c r="AU142" s="4">
        <v>15302</v>
      </c>
      <c r="AV142" s="4">
        <f t="shared" si="52"/>
        <v>33041</v>
      </c>
      <c r="AW142" s="4">
        <v>399</v>
      </c>
      <c r="AX142" s="4">
        <v>1230</v>
      </c>
      <c r="AY142" s="4">
        <f t="shared" si="53"/>
        <v>1629</v>
      </c>
      <c r="AZ142" s="9">
        <v>98995</v>
      </c>
      <c r="BA142" s="9">
        <v>74083</v>
      </c>
      <c r="BB142" s="9">
        <v>173078</v>
      </c>
      <c r="BC142" s="11">
        <v>13937</v>
      </c>
      <c r="BD142" s="11">
        <v>13010</v>
      </c>
      <c r="BE142" s="11">
        <v>26947</v>
      </c>
      <c r="BF142" s="11">
        <v>1629</v>
      </c>
      <c r="BG142" s="11">
        <v>276746</v>
      </c>
      <c r="BH142" s="11">
        <v>346885</v>
      </c>
      <c r="BI142" s="11">
        <v>1528</v>
      </c>
      <c r="BJ142" s="11">
        <f t="shared" si="54"/>
        <v>1.0228463902031422</v>
      </c>
      <c r="BK142">
        <f t="shared" si="55"/>
        <v>331561.95130568655</v>
      </c>
      <c r="BL142">
        <f t="shared" si="56"/>
        <v>216.99080582832889</v>
      </c>
      <c r="BM142">
        <v>0.70830000000000004</v>
      </c>
      <c r="BN142">
        <v>31.354199999999999</v>
      </c>
    </row>
    <row r="143" spans="1:66" ht="12.5" x14ac:dyDescent="0.25">
      <c r="A143" s="3" t="s">
        <v>77</v>
      </c>
      <c r="B143" s="3" t="s">
        <v>165</v>
      </c>
      <c r="C143" s="3" t="s">
        <v>165</v>
      </c>
      <c r="D143" s="4">
        <v>0</v>
      </c>
      <c r="E143" s="4">
        <v>0</v>
      </c>
      <c r="F143" s="4">
        <f t="shared" si="38"/>
        <v>0</v>
      </c>
      <c r="G143" s="4">
        <v>278</v>
      </c>
      <c r="H143" s="4">
        <v>487</v>
      </c>
      <c r="I143" s="4">
        <f t="shared" si="39"/>
        <v>765</v>
      </c>
      <c r="J143" s="4">
        <v>915</v>
      </c>
      <c r="K143" s="4">
        <v>1956</v>
      </c>
      <c r="L143" s="4">
        <f t="shared" si="40"/>
        <v>2871</v>
      </c>
      <c r="M143" s="4">
        <v>150</v>
      </c>
      <c r="N143" s="4">
        <v>151</v>
      </c>
      <c r="O143" s="4">
        <f t="shared" si="41"/>
        <v>301</v>
      </c>
      <c r="P143" s="4">
        <v>99</v>
      </c>
      <c r="Q143" s="4">
        <v>107</v>
      </c>
      <c r="R143" s="4">
        <f t="shared" si="42"/>
        <v>206</v>
      </c>
      <c r="S143" s="4">
        <v>0</v>
      </c>
      <c r="T143" s="4">
        <v>0</v>
      </c>
      <c r="U143" s="4">
        <f t="shared" si="43"/>
        <v>0</v>
      </c>
      <c r="V143" s="4">
        <v>263</v>
      </c>
      <c r="W143" s="4">
        <v>477</v>
      </c>
      <c r="X143" s="4">
        <f t="shared" si="44"/>
        <v>740</v>
      </c>
      <c r="Y143" s="4">
        <v>865</v>
      </c>
      <c r="Z143" s="4">
        <v>1932</v>
      </c>
      <c r="AA143" s="4">
        <f t="shared" si="45"/>
        <v>2797</v>
      </c>
      <c r="AB143" s="4">
        <v>147</v>
      </c>
      <c r="AC143" s="4">
        <v>143</v>
      </c>
      <c r="AD143" s="4">
        <f t="shared" si="46"/>
        <v>290</v>
      </c>
      <c r="AE143" s="4">
        <v>94</v>
      </c>
      <c r="AF143" s="4">
        <v>105</v>
      </c>
      <c r="AG143" s="4">
        <f t="shared" si="47"/>
        <v>199</v>
      </c>
      <c r="AH143" s="4">
        <v>0</v>
      </c>
      <c r="AI143" s="4">
        <v>0</v>
      </c>
      <c r="AJ143" s="4">
        <f t="shared" si="48"/>
        <v>0</v>
      </c>
      <c r="AK143" s="4">
        <v>248</v>
      </c>
      <c r="AL143" s="4">
        <v>468</v>
      </c>
      <c r="AM143" s="4">
        <f t="shared" si="49"/>
        <v>716</v>
      </c>
      <c r="AN143" s="4">
        <v>844</v>
      </c>
      <c r="AO143" s="4">
        <v>1890</v>
      </c>
      <c r="AP143" s="4">
        <f t="shared" si="50"/>
        <v>2734</v>
      </c>
      <c r="AQ143" s="4">
        <v>139</v>
      </c>
      <c r="AR143" s="4">
        <v>2407</v>
      </c>
      <c r="AS143" s="4">
        <f t="shared" si="51"/>
        <v>2546</v>
      </c>
      <c r="AT143" s="4">
        <v>91</v>
      </c>
      <c r="AU143" s="4">
        <v>98</v>
      </c>
      <c r="AV143" s="4">
        <f t="shared" si="52"/>
        <v>189</v>
      </c>
      <c r="AW143" s="4">
        <v>9</v>
      </c>
      <c r="AX143" s="4">
        <v>35</v>
      </c>
      <c r="AY143" s="4">
        <f t="shared" si="53"/>
        <v>44</v>
      </c>
      <c r="AZ143" s="9">
        <v>1442</v>
      </c>
      <c r="BA143" s="9">
        <v>2701</v>
      </c>
      <c r="BB143" s="9">
        <v>4143</v>
      </c>
      <c r="BC143" s="11">
        <v>150</v>
      </c>
      <c r="BD143" s="11">
        <v>151</v>
      </c>
      <c r="BE143" s="11">
        <v>301</v>
      </c>
      <c r="BF143" s="11">
        <v>44</v>
      </c>
      <c r="BG143" s="11">
        <v>196896</v>
      </c>
      <c r="BH143" s="11">
        <v>249454</v>
      </c>
      <c r="BI143" s="11">
        <v>660</v>
      </c>
      <c r="BJ143" s="11">
        <f t="shared" si="54"/>
        <v>1.023942001537578</v>
      </c>
      <c r="BK143">
        <f t="shared" si="55"/>
        <v>237924.82386849006</v>
      </c>
      <c r="BL143">
        <f t="shared" si="56"/>
        <v>360.49215737650007</v>
      </c>
      <c r="BM143">
        <v>1.1516999999999999</v>
      </c>
      <c r="BN143">
        <v>29.8352</v>
      </c>
    </row>
    <row r="144" spans="1:66" ht="12.5" x14ac:dyDescent="0.25">
      <c r="A144" s="3" t="s">
        <v>33</v>
      </c>
      <c r="B144" s="3" t="s">
        <v>166</v>
      </c>
      <c r="C144" s="3" t="s">
        <v>166</v>
      </c>
      <c r="D144" s="4">
        <v>7</v>
      </c>
      <c r="E144" s="4">
        <v>3</v>
      </c>
      <c r="F144" s="4">
        <f t="shared" si="38"/>
        <v>10</v>
      </c>
      <c r="G144" s="4">
        <v>6203</v>
      </c>
      <c r="H144" s="4">
        <v>5460</v>
      </c>
      <c r="I144" s="4">
        <f t="shared" si="39"/>
        <v>11663</v>
      </c>
      <c r="J144" s="4">
        <v>8744</v>
      </c>
      <c r="K144" s="4">
        <v>5201</v>
      </c>
      <c r="L144" s="4">
        <f t="shared" si="40"/>
        <v>13945</v>
      </c>
      <c r="M144" s="4">
        <v>2516</v>
      </c>
      <c r="N144" s="4">
        <v>2391</v>
      </c>
      <c r="O144" s="4">
        <f t="shared" si="41"/>
        <v>4907</v>
      </c>
      <c r="P144" s="4">
        <v>2989</v>
      </c>
      <c r="Q144" s="4">
        <v>2718</v>
      </c>
      <c r="R144" s="4">
        <f t="shared" si="42"/>
        <v>5707</v>
      </c>
      <c r="S144" s="4">
        <v>6</v>
      </c>
      <c r="T144" s="4">
        <v>3</v>
      </c>
      <c r="U144" s="4">
        <f t="shared" si="43"/>
        <v>9</v>
      </c>
      <c r="V144" s="4">
        <v>6230</v>
      </c>
      <c r="W144" s="4">
        <v>5487</v>
      </c>
      <c r="X144" s="4">
        <f t="shared" si="44"/>
        <v>11717</v>
      </c>
      <c r="Y144" s="4">
        <v>8669</v>
      </c>
      <c r="Z144" s="4">
        <v>5169</v>
      </c>
      <c r="AA144" s="4">
        <f t="shared" si="45"/>
        <v>13838</v>
      </c>
      <c r="AB144" s="4">
        <v>2521</v>
      </c>
      <c r="AC144" s="4">
        <v>2387</v>
      </c>
      <c r="AD144" s="4">
        <f t="shared" si="46"/>
        <v>4908</v>
      </c>
      <c r="AE144" s="4">
        <v>2994</v>
      </c>
      <c r="AF144" s="4">
        <v>2730</v>
      </c>
      <c r="AG144" s="4">
        <f t="shared" si="47"/>
        <v>5724</v>
      </c>
      <c r="AH144" s="4">
        <v>6</v>
      </c>
      <c r="AI144" s="4">
        <v>3</v>
      </c>
      <c r="AJ144" s="4">
        <f t="shared" si="48"/>
        <v>9</v>
      </c>
      <c r="AK144" s="4">
        <v>6225</v>
      </c>
      <c r="AL144" s="4">
        <v>5486</v>
      </c>
      <c r="AM144" s="4">
        <f t="shared" si="49"/>
        <v>11711</v>
      </c>
      <c r="AN144" s="4">
        <v>8663</v>
      </c>
      <c r="AO144" s="4">
        <v>5159</v>
      </c>
      <c r="AP144" s="4">
        <f t="shared" si="50"/>
        <v>13822</v>
      </c>
      <c r="AQ144" s="4">
        <v>2519</v>
      </c>
      <c r="AR144" s="4">
        <v>10822</v>
      </c>
      <c r="AS144" s="4">
        <f t="shared" si="51"/>
        <v>13341</v>
      </c>
      <c r="AT144" s="4">
        <v>2992</v>
      </c>
      <c r="AU144" s="4">
        <v>2730</v>
      </c>
      <c r="AV144" s="4">
        <f t="shared" si="52"/>
        <v>5722</v>
      </c>
      <c r="AW144" s="4">
        <v>45</v>
      </c>
      <c r="AX144" s="4">
        <v>141</v>
      </c>
      <c r="AY144" s="4">
        <f t="shared" si="53"/>
        <v>186</v>
      </c>
      <c r="AZ144" s="9">
        <v>20459</v>
      </c>
      <c r="BA144" s="9">
        <v>15773</v>
      </c>
      <c r="BB144" s="9">
        <v>36232</v>
      </c>
      <c r="BC144" s="11">
        <v>2523</v>
      </c>
      <c r="BD144" s="11">
        <v>2394</v>
      </c>
      <c r="BE144" s="11">
        <v>4917</v>
      </c>
      <c r="BF144" s="11">
        <v>186</v>
      </c>
      <c r="BG144" s="11">
        <v>129149</v>
      </c>
      <c r="BH144" s="11">
        <v>168211</v>
      </c>
      <c r="BI144" s="11">
        <v>1096</v>
      </c>
      <c r="BJ144" s="11">
        <f t="shared" si="54"/>
        <v>1.0267774791355662</v>
      </c>
      <c r="BK144">
        <f t="shared" si="55"/>
        <v>159551.80573008087</v>
      </c>
      <c r="BL144">
        <f t="shared" si="56"/>
        <v>145.57646508219057</v>
      </c>
      <c r="BM144">
        <v>0.26419999999999999</v>
      </c>
      <c r="BN144">
        <v>30.1084</v>
      </c>
    </row>
    <row r="145" spans="1:66" ht="12.5" x14ac:dyDescent="0.25">
      <c r="A145" s="3" t="s">
        <v>77</v>
      </c>
      <c r="B145" s="3" t="s">
        <v>167</v>
      </c>
      <c r="C145" s="3" t="s">
        <v>167</v>
      </c>
      <c r="D145" s="4">
        <v>1</v>
      </c>
      <c r="E145" s="4">
        <v>0</v>
      </c>
      <c r="F145" s="4">
        <f t="shared" si="38"/>
        <v>1</v>
      </c>
      <c r="G145" s="4">
        <v>1432</v>
      </c>
      <c r="H145" s="4">
        <v>1296</v>
      </c>
      <c r="I145" s="4">
        <f t="shared" si="39"/>
        <v>2728</v>
      </c>
      <c r="J145" s="4">
        <v>1888</v>
      </c>
      <c r="K145" s="4">
        <v>1438</v>
      </c>
      <c r="L145" s="4">
        <f t="shared" si="40"/>
        <v>3326</v>
      </c>
      <c r="M145" s="4">
        <v>653</v>
      </c>
      <c r="N145" s="4">
        <v>586</v>
      </c>
      <c r="O145" s="4">
        <f t="shared" si="41"/>
        <v>1239</v>
      </c>
      <c r="P145" s="4">
        <v>693</v>
      </c>
      <c r="Q145" s="4">
        <v>662</v>
      </c>
      <c r="R145" s="4">
        <f t="shared" si="42"/>
        <v>1355</v>
      </c>
      <c r="S145" s="4">
        <v>1</v>
      </c>
      <c r="T145" s="4">
        <v>0</v>
      </c>
      <c r="U145" s="4">
        <f t="shared" si="43"/>
        <v>1</v>
      </c>
      <c r="V145" s="4">
        <v>1410</v>
      </c>
      <c r="W145" s="4">
        <v>1283</v>
      </c>
      <c r="X145" s="4">
        <f t="shared" si="44"/>
        <v>2693</v>
      </c>
      <c r="Y145" s="4">
        <v>1840</v>
      </c>
      <c r="Z145" s="4">
        <v>1398</v>
      </c>
      <c r="AA145" s="4">
        <f t="shared" si="45"/>
        <v>3238</v>
      </c>
      <c r="AB145" s="4">
        <v>647</v>
      </c>
      <c r="AC145" s="4">
        <v>576</v>
      </c>
      <c r="AD145" s="4">
        <f t="shared" si="46"/>
        <v>1223</v>
      </c>
      <c r="AE145" s="4">
        <v>678</v>
      </c>
      <c r="AF145" s="4">
        <v>653</v>
      </c>
      <c r="AG145" s="4">
        <f t="shared" si="47"/>
        <v>1331</v>
      </c>
      <c r="AH145" s="4">
        <v>1</v>
      </c>
      <c r="AI145" s="4">
        <v>0</v>
      </c>
      <c r="AJ145" s="4">
        <f t="shared" si="48"/>
        <v>1</v>
      </c>
      <c r="AK145" s="4">
        <v>1278</v>
      </c>
      <c r="AL145" s="4">
        <v>1165</v>
      </c>
      <c r="AM145" s="4">
        <f t="shared" si="49"/>
        <v>2443</v>
      </c>
      <c r="AN145" s="4">
        <v>1675</v>
      </c>
      <c r="AO145" s="4">
        <v>1276</v>
      </c>
      <c r="AP145" s="4">
        <f t="shared" si="50"/>
        <v>2951</v>
      </c>
      <c r="AQ145" s="4">
        <v>594</v>
      </c>
      <c r="AR145" s="4">
        <v>2622</v>
      </c>
      <c r="AS145" s="4">
        <f t="shared" si="51"/>
        <v>3216</v>
      </c>
      <c r="AT145" s="4">
        <v>615</v>
      </c>
      <c r="AU145" s="4">
        <v>599</v>
      </c>
      <c r="AV145" s="4">
        <f t="shared" si="52"/>
        <v>1214</v>
      </c>
      <c r="AW145" s="4">
        <v>10</v>
      </c>
      <c r="AX145" s="4">
        <v>50</v>
      </c>
      <c r="AY145" s="4">
        <f t="shared" si="53"/>
        <v>60</v>
      </c>
      <c r="AZ145" s="9">
        <v>4667</v>
      </c>
      <c r="BA145" s="9">
        <v>3982</v>
      </c>
      <c r="BB145" s="9">
        <v>8649</v>
      </c>
      <c r="BC145" s="11">
        <v>654</v>
      </c>
      <c r="BD145" s="11">
        <v>586</v>
      </c>
      <c r="BE145" s="11">
        <v>1240</v>
      </c>
      <c r="BF145" s="11">
        <v>60</v>
      </c>
      <c r="BG145" s="11">
        <v>100726</v>
      </c>
      <c r="BH145" s="11">
        <v>132355</v>
      </c>
      <c r="BI145" s="27">
        <v>426</v>
      </c>
      <c r="BJ145" s="11">
        <f t="shared" si="54"/>
        <v>1.027684665909369</v>
      </c>
      <c r="BK145">
        <f t="shared" si="55"/>
        <v>125320.06153056327</v>
      </c>
      <c r="BL145">
        <f t="shared" si="56"/>
        <v>294.17854819381051</v>
      </c>
      <c r="BM145">
        <v>1.1326000000000001</v>
      </c>
      <c r="BN145">
        <v>30.043399999999998</v>
      </c>
    </row>
    <row r="146" spans="1:66" ht="12.5" x14ac:dyDescent="0.25">
      <c r="A146" s="3" t="s">
        <v>77</v>
      </c>
      <c r="B146" s="3" t="s">
        <v>168</v>
      </c>
      <c r="C146" s="3" t="s">
        <v>168</v>
      </c>
      <c r="D146" s="4">
        <v>20</v>
      </c>
      <c r="E146" s="4">
        <v>4</v>
      </c>
      <c r="F146" s="4">
        <f t="shared" si="38"/>
        <v>24</v>
      </c>
      <c r="G146" s="4">
        <v>9766</v>
      </c>
      <c r="H146" s="4">
        <v>8704</v>
      </c>
      <c r="I146" s="4">
        <f t="shared" si="39"/>
        <v>18470</v>
      </c>
      <c r="J146" s="4">
        <v>13313</v>
      </c>
      <c r="K146" s="4">
        <v>9567</v>
      </c>
      <c r="L146" s="4">
        <f t="shared" si="40"/>
        <v>22880</v>
      </c>
      <c r="M146" s="4">
        <v>4370</v>
      </c>
      <c r="N146" s="4">
        <v>4042</v>
      </c>
      <c r="O146" s="4">
        <f t="shared" si="41"/>
        <v>8412</v>
      </c>
      <c r="P146" s="4">
        <v>4452</v>
      </c>
      <c r="Q146" s="4">
        <v>4191</v>
      </c>
      <c r="R146" s="4">
        <f t="shared" si="42"/>
        <v>8643</v>
      </c>
      <c r="S146" s="4">
        <v>10</v>
      </c>
      <c r="T146" s="4">
        <v>3</v>
      </c>
      <c r="U146" s="4">
        <f t="shared" si="43"/>
        <v>13</v>
      </c>
      <c r="V146" s="4">
        <v>9625</v>
      </c>
      <c r="W146" s="4">
        <v>8559</v>
      </c>
      <c r="X146" s="4">
        <f t="shared" si="44"/>
        <v>18184</v>
      </c>
      <c r="Y146" s="4">
        <v>12950</v>
      </c>
      <c r="Z146" s="4">
        <v>9301</v>
      </c>
      <c r="AA146" s="4">
        <f t="shared" si="45"/>
        <v>22251</v>
      </c>
      <c r="AB146" s="4">
        <v>4202</v>
      </c>
      <c r="AC146" s="4">
        <v>3906</v>
      </c>
      <c r="AD146" s="4">
        <f t="shared" si="46"/>
        <v>8108</v>
      </c>
      <c r="AE146" s="4">
        <v>4331</v>
      </c>
      <c r="AF146" s="4">
        <v>4067</v>
      </c>
      <c r="AG146" s="4">
        <f t="shared" si="47"/>
        <v>8398</v>
      </c>
      <c r="AH146" s="4">
        <v>10</v>
      </c>
      <c r="AI146" s="4">
        <v>3</v>
      </c>
      <c r="AJ146" s="4">
        <f t="shared" si="48"/>
        <v>13</v>
      </c>
      <c r="AK146" s="4">
        <v>8914</v>
      </c>
      <c r="AL146" s="4">
        <v>8285</v>
      </c>
      <c r="AM146" s="4">
        <f t="shared" si="49"/>
        <v>17199</v>
      </c>
      <c r="AN146" s="4">
        <v>12244</v>
      </c>
      <c r="AO146" s="4">
        <v>8870</v>
      </c>
      <c r="AP146" s="4">
        <f t="shared" si="50"/>
        <v>21114</v>
      </c>
      <c r="AQ146" s="4">
        <v>3948</v>
      </c>
      <c r="AR146" s="4">
        <v>18103</v>
      </c>
      <c r="AS146" s="4">
        <f t="shared" si="51"/>
        <v>22051</v>
      </c>
      <c r="AT146" s="4">
        <v>4079</v>
      </c>
      <c r="AU146" s="4">
        <v>3822</v>
      </c>
      <c r="AV146" s="4">
        <f t="shared" si="52"/>
        <v>7901</v>
      </c>
      <c r="AW146" s="4">
        <v>107</v>
      </c>
      <c r="AX146" s="4">
        <v>498</v>
      </c>
      <c r="AY146" s="4">
        <f t="shared" si="53"/>
        <v>605</v>
      </c>
      <c r="AZ146" s="9">
        <v>31921</v>
      </c>
      <c r="BA146" s="9">
        <v>26508</v>
      </c>
      <c r="BB146" s="9">
        <v>58429</v>
      </c>
      <c r="BC146" s="11">
        <v>4390</v>
      </c>
      <c r="BD146" s="11">
        <v>4046</v>
      </c>
      <c r="BE146" s="11">
        <v>8436</v>
      </c>
      <c r="BF146" s="11">
        <v>605</v>
      </c>
      <c r="BG146" s="23">
        <v>314694</v>
      </c>
      <c r="BH146" s="11">
        <v>376110</v>
      </c>
      <c r="BI146" s="27">
        <v>1381</v>
      </c>
      <c r="BJ146" s="11">
        <f t="shared" si="54"/>
        <v>1.0179879606332198</v>
      </c>
      <c r="BK146">
        <f t="shared" si="55"/>
        <v>362935.62272039993</v>
      </c>
      <c r="BL146">
        <f t="shared" si="56"/>
        <v>262.80638864619834</v>
      </c>
      <c r="BM146">
        <v>0.75180000000000002</v>
      </c>
      <c r="BN146">
        <v>29.927800000000001</v>
      </c>
    </row>
    <row r="147" spans="1:66" ht="12.5" x14ac:dyDescent="0.25">
      <c r="A147" s="3" t="s">
        <v>33</v>
      </c>
      <c r="B147" s="3" t="s">
        <v>169</v>
      </c>
      <c r="C147" s="3" t="s">
        <v>169</v>
      </c>
      <c r="D147" s="4">
        <v>0</v>
      </c>
      <c r="E147" s="4">
        <v>0</v>
      </c>
      <c r="F147" s="4">
        <f t="shared" si="38"/>
        <v>0</v>
      </c>
      <c r="G147" s="4">
        <v>736</v>
      </c>
      <c r="H147" s="4">
        <v>776</v>
      </c>
      <c r="I147" s="4">
        <f t="shared" si="39"/>
        <v>1512</v>
      </c>
      <c r="J147" s="4">
        <v>1851</v>
      </c>
      <c r="K147" s="4">
        <v>1242</v>
      </c>
      <c r="L147" s="4">
        <f t="shared" si="40"/>
        <v>3093</v>
      </c>
      <c r="M147" s="4">
        <v>310</v>
      </c>
      <c r="N147" s="4">
        <v>281</v>
      </c>
      <c r="O147" s="4">
        <f t="shared" si="41"/>
        <v>591</v>
      </c>
      <c r="P147" s="4">
        <v>333</v>
      </c>
      <c r="Q147" s="4">
        <v>266</v>
      </c>
      <c r="R147" s="4">
        <f t="shared" si="42"/>
        <v>599</v>
      </c>
      <c r="S147" s="4">
        <v>0</v>
      </c>
      <c r="T147" s="4">
        <v>0</v>
      </c>
      <c r="U147" s="4">
        <f t="shared" si="43"/>
        <v>0</v>
      </c>
      <c r="V147" s="4">
        <v>689</v>
      </c>
      <c r="W147" s="4">
        <v>748</v>
      </c>
      <c r="X147" s="4">
        <f t="shared" si="44"/>
        <v>1437</v>
      </c>
      <c r="Y147" s="4">
        <v>1752</v>
      </c>
      <c r="Z147" s="4">
        <v>1187</v>
      </c>
      <c r="AA147" s="4">
        <f t="shared" si="45"/>
        <v>2939</v>
      </c>
      <c r="AB147" s="4">
        <v>294</v>
      </c>
      <c r="AC147" s="4">
        <v>273</v>
      </c>
      <c r="AD147" s="4">
        <f t="shared" si="46"/>
        <v>567</v>
      </c>
      <c r="AE147" s="4">
        <v>309</v>
      </c>
      <c r="AF147" s="4">
        <v>254</v>
      </c>
      <c r="AG147" s="4">
        <f t="shared" si="47"/>
        <v>563</v>
      </c>
      <c r="AH147" s="4">
        <v>0</v>
      </c>
      <c r="AI147" s="4">
        <v>0</v>
      </c>
      <c r="AJ147" s="4">
        <f t="shared" si="48"/>
        <v>0</v>
      </c>
      <c r="AK147" s="4">
        <v>660</v>
      </c>
      <c r="AL147" s="4">
        <v>724</v>
      </c>
      <c r="AM147" s="4">
        <f t="shared" si="49"/>
        <v>1384</v>
      </c>
      <c r="AN147" s="4">
        <v>1678</v>
      </c>
      <c r="AO147" s="4">
        <v>1133</v>
      </c>
      <c r="AP147" s="4">
        <f t="shared" si="50"/>
        <v>2811</v>
      </c>
      <c r="AQ147" s="4">
        <v>287</v>
      </c>
      <c r="AR147" s="4">
        <v>1813</v>
      </c>
      <c r="AS147" s="4">
        <f t="shared" si="51"/>
        <v>2100</v>
      </c>
      <c r="AT147" s="4">
        <v>301</v>
      </c>
      <c r="AU147" s="4">
        <v>247</v>
      </c>
      <c r="AV147" s="4">
        <f t="shared" si="52"/>
        <v>548</v>
      </c>
      <c r="AW147" s="4">
        <v>20</v>
      </c>
      <c r="AX147" s="4">
        <v>67</v>
      </c>
      <c r="AY147" s="4">
        <f t="shared" si="53"/>
        <v>87</v>
      </c>
      <c r="AZ147" s="9">
        <v>3230</v>
      </c>
      <c r="BA147" s="9">
        <v>2565</v>
      </c>
      <c r="BB147" s="9">
        <v>5795</v>
      </c>
      <c r="BC147" s="11">
        <v>310</v>
      </c>
      <c r="BD147" s="11">
        <v>281</v>
      </c>
      <c r="BE147" s="11">
        <v>591</v>
      </c>
      <c r="BF147" s="11">
        <v>87</v>
      </c>
      <c r="BG147" s="11">
        <v>127725</v>
      </c>
      <c r="BH147" s="11">
        <v>162967</v>
      </c>
      <c r="BI147" s="27">
        <v>542</v>
      </c>
      <c r="BJ147" s="11">
        <f t="shared" si="54"/>
        <v>1.0246661181240813</v>
      </c>
      <c r="BK147">
        <f t="shared" si="55"/>
        <v>155215.43949778439</v>
      </c>
      <c r="BL147">
        <f t="shared" si="56"/>
        <v>286.37534962690847</v>
      </c>
      <c r="BM147">
        <v>0.74760000000000004</v>
      </c>
      <c r="BN147">
        <v>30.481999999999999</v>
      </c>
    </row>
    <row r="148" spans="1:66" ht="12.5" x14ac:dyDescent="0.25">
      <c r="A148" s="3" t="s">
        <v>48</v>
      </c>
      <c r="B148" s="3" t="s">
        <v>170</v>
      </c>
      <c r="C148" s="3" t="s">
        <v>170</v>
      </c>
      <c r="D148" s="4">
        <v>4</v>
      </c>
      <c r="E148" s="4">
        <v>4</v>
      </c>
      <c r="F148" s="4">
        <f t="shared" si="38"/>
        <v>8</v>
      </c>
      <c r="G148" s="4">
        <v>12149</v>
      </c>
      <c r="H148" s="4">
        <v>9672</v>
      </c>
      <c r="I148" s="4">
        <f t="shared" si="39"/>
        <v>21821</v>
      </c>
      <c r="J148" s="4">
        <v>19652</v>
      </c>
      <c r="K148" s="4">
        <v>12655</v>
      </c>
      <c r="L148" s="4">
        <f t="shared" si="40"/>
        <v>32307</v>
      </c>
      <c r="M148" s="4">
        <v>7345</v>
      </c>
      <c r="N148" s="4">
        <v>6558</v>
      </c>
      <c r="O148" s="4">
        <f t="shared" si="41"/>
        <v>13903</v>
      </c>
      <c r="P148" s="4">
        <v>7039</v>
      </c>
      <c r="Q148" s="4">
        <v>6126</v>
      </c>
      <c r="R148" s="4">
        <f t="shared" si="42"/>
        <v>13165</v>
      </c>
      <c r="S148" s="4">
        <v>4</v>
      </c>
      <c r="T148" s="4">
        <v>4</v>
      </c>
      <c r="U148" s="4">
        <f t="shared" si="43"/>
        <v>8</v>
      </c>
      <c r="V148" s="4">
        <v>11753</v>
      </c>
      <c r="W148" s="4">
        <v>9365</v>
      </c>
      <c r="X148" s="4">
        <f t="shared" si="44"/>
        <v>21118</v>
      </c>
      <c r="Y148" s="4">
        <v>18960</v>
      </c>
      <c r="Z148" s="4">
        <v>12214</v>
      </c>
      <c r="AA148" s="4">
        <f t="shared" si="45"/>
        <v>31174</v>
      </c>
      <c r="AB148" s="4">
        <v>7062</v>
      </c>
      <c r="AC148" s="4">
        <v>6314</v>
      </c>
      <c r="AD148" s="4">
        <f t="shared" si="46"/>
        <v>13376</v>
      </c>
      <c r="AE148" s="4">
        <v>6786</v>
      </c>
      <c r="AF148" s="4">
        <v>5920</v>
      </c>
      <c r="AG148" s="4">
        <f t="shared" si="47"/>
        <v>12706</v>
      </c>
      <c r="AH148" s="4">
        <v>4</v>
      </c>
      <c r="AI148" s="4">
        <v>4</v>
      </c>
      <c r="AJ148" s="4">
        <f t="shared" si="48"/>
        <v>8</v>
      </c>
      <c r="AK148" s="4">
        <v>11824</v>
      </c>
      <c r="AL148" s="4">
        <v>9381</v>
      </c>
      <c r="AM148" s="4">
        <f t="shared" si="49"/>
        <v>21205</v>
      </c>
      <c r="AN148" s="4">
        <v>19261</v>
      </c>
      <c r="AO148" s="4">
        <v>12392</v>
      </c>
      <c r="AP148" s="4">
        <f t="shared" si="50"/>
        <v>31653</v>
      </c>
      <c r="AQ148" s="4">
        <v>7165</v>
      </c>
      <c r="AR148" s="4">
        <v>28941</v>
      </c>
      <c r="AS148" s="4">
        <f t="shared" si="51"/>
        <v>36106</v>
      </c>
      <c r="AT148" s="4">
        <v>6821</v>
      </c>
      <c r="AU148" s="4">
        <v>5927</v>
      </c>
      <c r="AV148" s="4">
        <f t="shared" si="52"/>
        <v>12748</v>
      </c>
      <c r="AW148" s="4">
        <v>434</v>
      </c>
      <c r="AX148" s="4">
        <v>1410</v>
      </c>
      <c r="AY148" s="4">
        <f t="shared" si="53"/>
        <v>1844</v>
      </c>
      <c r="AZ148" s="9">
        <v>46189</v>
      </c>
      <c r="BA148" s="9">
        <v>35015</v>
      </c>
      <c r="BB148" s="9">
        <v>81204</v>
      </c>
      <c r="BC148" s="11">
        <v>7349</v>
      </c>
      <c r="BD148" s="11">
        <v>6562</v>
      </c>
      <c r="BE148" s="11">
        <v>13911</v>
      </c>
      <c r="BF148" s="11">
        <v>1844</v>
      </c>
      <c r="BG148" s="11">
        <v>252597</v>
      </c>
      <c r="BH148" s="11">
        <v>305971</v>
      </c>
      <c r="BI148" s="11">
        <v>2317</v>
      </c>
      <c r="BJ148" s="11">
        <f t="shared" si="54"/>
        <v>1.0193544138203419</v>
      </c>
      <c r="BK148">
        <f t="shared" si="55"/>
        <v>294462.40198202303</v>
      </c>
      <c r="BL148">
        <f t="shared" si="56"/>
        <v>127.08778678550843</v>
      </c>
      <c r="BM148">
        <v>6.3799999999999996E-2</v>
      </c>
      <c r="BN148">
        <v>31.354199999999999</v>
      </c>
    </row>
    <row r="149" spans="1:66" ht="12.5" x14ac:dyDescent="0.25">
      <c r="A149" s="3" t="s">
        <v>30</v>
      </c>
      <c r="B149" s="3" t="s">
        <v>171</v>
      </c>
      <c r="C149" s="3" t="s">
        <v>171</v>
      </c>
      <c r="D149" s="4">
        <v>38</v>
      </c>
      <c r="E149" s="4">
        <v>42</v>
      </c>
      <c r="F149" s="4">
        <f t="shared" si="38"/>
        <v>80</v>
      </c>
      <c r="G149" s="4">
        <v>29522</v>
      </c>
      <c r="H149" s="4">
        <v>16135</v>
      </c>
      <c r="I149" s="4">
        <f t="shared" si="39"/>
        <v>45657</v>
      </c>
      <c r="J149" s="4">
        <v>24644</v>
      </c>
      <c r="K149" s="4">
        <v>7470</v>
      </c>
      <c r="L149" s="4">
        <f t="shared" si="40"/>
        <v>32114</v>
      </c>
      <c r="M149" s="4">
        <v>12158</v>
      </c>
      <c r="N149" s="4">
        <v>11639</v>
      </c>
      <c r="O149" s="4">
        <f t="shared" si="41"/>
        <v>23797</v>
      </c>
      <c r="P149" s="4">
        <v>14071</v>
      </c>
      <c r="Q149" s="4">
        <v>11806</v>
      </c>
      <c r="R149" s="4">
        <f t="shared" si="42"/>
        <v>25877</v>
      </c>
      <c r="S149" s="4">
        <v>38</v>
      </c>
      <c r="T149" s="4">
        <v>42</v>
      </c>
      <c r="U149" s="4">
        <f t="shared" si="43"/>
        <v>80</v>
      </c>
      <c r="V149" s="4">
        <v>29399</v>
      </c>
      <c r="W149" s="4">
        <v>16180</v>
      </c>
      <c r="X149" s="4">
        <f t="shared" si="44"/>
        <v>45579</v>
      </c>
      <c r="Y149" s="4">
        <v>24290</v>
      </c>
      <c r="Z149" s="4">
        <v>7384</v>
      </c>
      <c r="AA149" s="4">
        <f t="shared" si="45"/>
        <v>31674</v>
      </c>
      <c r="AB149" s="4">
        <v>12038</v>
      </c>
      <c r="AC149" s="4">
        <v>11522</v>
      </c>
      <c r="AD149" s="4">
        <f t="shared" si="46"/>
        <v>23560</v>
      </c>
      <c r="AE149" s="4">
        <v>14004</v>
      </c>
      <c r="AF149" s="4">
        <v>11772</v>
      </c>
      <c r="AG149" s="4">
        <f t="shared" si="47"/>
        <v>25776</v>
      </c>
      <c r="AH149" s="4">
        <v>38</v>
      </c>
      <c r="AI149" s="4">
        <v>42</v>
      </c>
      <c r="AJ149" s="4">
        <f t="shared" si="48"/>
        <v>80</v>
      </c>
      <c r="AK149" s="4">
        <v>28028</v>
      </c>
      <c r="AL149" s="4">
        <v>15479</v>
      </c>
      <c r="AM149" s="4">
        <f t="shared" si="49"/>
        <v>43507</v>
      </c>
      <c r="AN149" s="4">
        <v>23347</v>
      </c>
      <c r="AO149" s="4">
        <v>7130</v>
      </c>
      <c r="AP149" s="4">
        <f t="shared" si="50"/>
        <v>30477</v>
      </c>
      <c r="AQ149" s="4">
        <v>11572</v>
      </c>
      <c r="AR149" s="4">
        <v>31516</v>
      </c>
      <c r="AS149" s="4">
        <f t="shared" si="51"/>
        <v>43088</v>
      </c>
      <c r="AT149" s="4">
        <v>13342</v>
      </c>
      <c r="AU149" s="4">
        <v>11310</v>
      </c>
      <c r="AV149" s="4">
        <f t="shared" si="52"/>
        <v>24652</v>
      </c>
      <c r="AW149" s="4">
        <v>1100</v>
      </c>
      <c r="AX149" s="4">
        <v>2124</v>
      </c>
      <c r="AY149" s="4">
        <f t="shared" si="53"/>
        <v>3224</v>
      </c>
      <c r="AZ149" s="9">
        <v>80433</v>
      </c>
      <c r="BA149" s="9">
        <v>47092</v>
      </c>
      <c r="BB149" s="9">
        <v>127525</v>
      </c>
      <c r="BC149" s="11">
        <v>12196</v>
      </c>
      <c r="BD149" s="11">
        <v>11681</v>
      </c>
      <c r="BE149" s="11">
        <v>23877</v>
      </c>
      <c r="BF149" s="11">
        <v>3224</v>
      </c>
      <c r="BG149" s="11">
        <v>285903</v>
      </c>
      <c r="BH149" s="11">
        <v>358123</v>
      </c>
      <c r="BI149" s="11">
        <v>1495</v>
      </c>
      <c r="BJ149" s="11">
        <f t="shared" si="54"/>
        <v>1.02277793496547</v>
      </c>
      <c r="BK149">
        <f t="shared" si="55"/>
        <v>342349.35472987837</v>
      </c>
      <c r="BL149">
        <f t="shared" si="56"/>
        <v>228.99622389958418</v>
      </c>
      <c r="BM149">
        <v>1.4994000000000001</v>
      </c>
      <c r="BN149">
        <v>33.548999999999999</v>
      </c>
    </row>
    <row r="150" spans="1:66" ht="12.5" x14ac:dyDescent="0.25">
      <c r="A150" s="3" t="s">
        <v>33</v>
      </c>
      <c r="B150" s="3" t="s">
        <v>172</v>
      </c>
      <c r="C150" s="3" t="s">
        <v>172</v>
      </c>
      <c r="D150" s="4">
        <v>0</v>
      </c>
      <c r="E150" s="4">
        <v>0</v>
      </c>
      <c r="F150" s="4">
        <f t="shared" si="38"/>
        <v>0</v>
      </c>
      <c r="G150" s="4">
        <v>856</v>
      </c>
      <c r="H150" s="4">
        <v>849</v>
      </c>
      <c r="I150" s="4">
        <f t="shared" si="39"/>
        <v>1705</v>
      </c>
      <c r="J150" s="4">
        <v>1519</v>
      </c>
      <c r="K150" s="4">
        <v>1224</v>
      </c>
      <c r="L150" s="4">
        <f t="shared" si="40"/>
        <v>2743</v>
      </c>
      <c r="M150" s="4">
        <v>397</v>
      </c>
      <c r="N150" s="4">
        <v>313</v>
      </c>
      <c r="O150" s="4">
        <f t="shared" si="41"/>
        <v>710</v>
      </c>
      <c r="P150" s="4">
        <v>350</v>
      </c>
      <c r="Q150" s="4">
        <v>364</v>
      </c>
      <c r="R150" s="4">
        <f t="shared" si="42"/>
        <v>714</v>
      </c>
      <c r="S150" s="4">
        <v>0</v>
      </c>
      <c r="T150" s="4">
        <v>0</v>
      </c>
      <c r="U150" s="4">
        <f t="shared" si="43"/>
        <v>0</v>
      </c>
      <c r="V150" s="4">
        <v>817</v>
      </c>
      <c r="W150" s="4">
        <v>841</v>
      </c>
      <c r="X150" s="4">
        <f t="shared" si="44"/>
        <v>1658</v>
      </c>
      <c r="Y150" s="4">
        <v>1405</v>
      </c>
      <c r="Z150" s="4">
        <v>1148</v>
      </c>
      <c r="AA150" s="4">
        <f t="shared" si="45"/>
        <v>2553</v>
      </c>
      <c r="AB150" s="4">
        <v>364</v>
      </c>
      <c r="AC150" s="4">
        <v>288</v>
      </c>
      <c r="AD150" s="4">
        <f t="shared" si="46"/>
        <v>652</v>
      </c>
      <c r="AE150" s="4">
        <v>332</v>
      </c>
      <c r="AF150" s="4">
        <v>344</v>
      </c>
      <c r="AG150" s="4">
        <f t="shared" si="47"/>
        <v>676</v>
      </c>
      <c r="AH150" s="4">
        <v>0</v>
      </c>
      <c r="AI150" s="4">
        <v>0</v>
      </c>
      <c r="AJ150" s="4">
        <f t="shared" si="48"/>
        <v>0</v>
      </c>
      <c r="AK150" s="4">
        <v>817</v>
      </c>
      <c r="AL150" s="4">
        <v>841</v>
      </c>
      <c r="AM150" s="4">
        <f t="shared" si="49"/>
        <v>1658</v>
      </c>
      <c r="AN150" s="4">
        <v>1405</v>
      </c>
      <c r="AO150" s="4">
        <v>1147</v>
      </c>
      <c r="AP150" s="4">
        <f t="shared" si="50"/>
        <v>2552</v>
      </c>
      <c r="AQ150" s="4">
        <v>364</v>
      </c>
      <c r="AR150" s="4">
        <v>2068</v>
      </c>
      <c r="AS150" s="4">
        <f t="shared" si="51"/>
        <v>2432</v>
      </c>
      <c r="AT150" s="4">
        <v>332</v>
      </c>
      <c r="AU150" s="4">
        <v>343</v>
      </c>
      <c r="AV150" s="4">
        <f t="shared" si="52"/>
        <v>675</v>
      </c>
      <c r="AW150" s="4">
        <v>1</v>
      </c>
      <c r="AX150" s="4">
        <v>28</v>
      </c>
      <c r="AY150" s="4">
        <f t="shared" si="53"/>
        <v>29</v>
      </c>
      <c r="AZ150" s="9">
        <v>3122</v>
      </c>
      <c r="BA150" s="9">
        <v>2750</v>
      </c>
      <c r="BB150" s="9">
        <v>5872</v>
      </c>
      <c r="BC150" s="11">
        <v>397</v>
      </c>
      <c r="BD150" s="11">
        <v>313</v>
      </c>
      <c r="BE150" s="11">
        <v>710</v>
      </c>
      <c r="BF150" s="11">
        <v>29</v>
      </c>
      <c r="BG150" s="11">
        <v>207343</v>
      </c>
      <c r="BH150" s="11">
        <v>252275</v>
      </c>
      <c r="BI150" s="11">
        <v>327</v>
      </c>
      <c r="BJ150" s="11">
        <f t="shared" si="54"/>
        <v>1.0198081624285462</v>
      </c>
      <c r="BK150">
        <f t="shared" si="55"/>
        <v>242570.08895505124</v>
      </c>
      <c r="BL150">
        <f t="shared" si="56"/>
        <v>741.80455337936155</v>
      </c>
      <c r="BM150">
        <v>0.55149999999999999</v>
      </c>
      <c r="BN150">
        <v>30.389700000000001</v>
      </c>
    </row>
    <row r="151" spans="1:66" ht="12.5" x14ac:dyDescent="0.25">
      <c r="A151" s="3" t="s">
        <v>39</v>
      </c>
      <c r="B151" s="3" t="s">
        <v>173</v>
      </c>
      <c r="C151" s="3" t="s">
        <v>173</v>
      </c>
      <c r="D151" s="4">
        <v>2</v>
      </c>
      <c r="E151" s="4">
        <v>10</v>
      </c>
      <c r="F151" s="4">
        <f t="shared" si="38"/>
        <v>12</v>
      </c>
      <c r="G151" s="4">
        <v>11950</v>
      </c>
      <c r="H151" s="4">
        <v>8040</v>
      </c>
      <c r="I151" s="4">
        <f t="shared" si="39"/>
        <v>19990</v>
      </c>
      <c r="J151" s="4">
        <v>20819</v>
      </c>
      <c r="K151" s="4">
        <v>11510</v>
      </c>
      <c r="L151" s="4">
        <f t="shared" si="40"/>
        <v>32329</v>
      </c>
      <c r="M151" s="4">
        <v>7192</v>
      </c>
      <c r="N151" s="4">
        <v>6036</v>
      </c>
      <c r="O151" s="4">
        <f t="shared" si="41"/>
        <v>13228</v>
      </c>
      <c r="P151" s="4">
        <v>6076</v>
      </c>
      <c r="Q151" s="4">
        <v>4945</v>
      </c>
      <c r="R151" s="4">
        <f t="shared" si="42"/>
        <v>11021</v>
      </c>
      <c r="S151" s="4">
        <v>2</v>
      </c>
      <c r="T151" s="4">
        <v>7</v>
      </c>
      <c r="U151" s="4">
        <f t="shared" si="43"/>
        <v>9</v>
      </c>
      <c r="V151" s="4">
        <v>11436</v>
      </c>
      <c r="W151" s="4">
        <v>7683</v>
      </c>
      <c r="X151" s="4">
        <f t="shared" si="44"/>
        <v>19119</v>
      </c>
      <c r="Y151" s="4">
        <v>19269</v>
      </c>
      <c r="Z151" s="4">
        <v>10611</v>
      </c>
      <c r="AA151" s="4">
        <f t="shared" si="45"/>
        <v>29880</v>
      </c>
      <c r="AB151" s="4">
        <v>6782</v>
      </c>
      <c r="AC151" s="4">
        <v>5623</v>
      </c>
      <c r="AD151" s="4">
        <f t="shared" si="46"/>
        <v>12405</v>
      </c>
      <c r="AE151" s="4">
        <v>5831</v>
      </c>
      <c r="AF151" s="4">
        <v>4754</v>
      </c>
      <c r="AG151" s="4">
        <f t="shared" si="47"/>
        <v>10585</v>
      </c>
      <c r="AH151" s="4">
        <v>3</v>
      </c>
      <c r="AI151" s="4">
        <v>8</v>
      </c>
      <c r="AJ151" s="4">
        <f t="shared" si="48"/>
        <v>11</v>
      </c>
      <c r="AK151" s="4">
        <v>10844</v>
      </c>
      <c r="AL151" s="4">
        <v>7300</v>
      </c>
      <c r="AM151" s="4">
        <f t="shared" si="49"/>
        <v>18144</v>
      </c>
      <c r="AN151" s="4">
        <v>18422</v>
      </c>
      <c r="AO151" s="4">
        <v>10187</v>
      </c>
      <c r="AP151" s="4">
        <f t="shared" si="50"/>
        <v>28609</v>
      </c>
      <c r="AQ151" s="4">
        <v>6450</v>
      </c>
      <c r="AR151" s="4">
        <v>24455</v>
      </c>
      <c r="AS151" s="4">
        <f t="shared" si="51"/>
        <v>30905</v>
      </c>
      <c r="AT151" s="4">
        <v>5572</v>
      </c>
      <c r="AU151" s="4">
        <v>4515</v>
      </c>
      <c r="AV151" s="4">
        <f t="shared" si="52"/>
        <v>10087</v>
      </c>
      <c r="AW151" s="4">
        <v>573</v>
      </c>
      <c r="AX151" s="4">
        <v>1327</v>
      </c>
      <c r="AY151" s="4">
        <f t="shared" si="53"/>
        <v>1900</v>
      </c>
      <c r="AZ151" s="9">
        <v>46039</v>
      </c>
      <c r="BA151" s="9">
        <v>30541</v>
      </c>
      <c r="BB151" s="9">
        <v>76580</v>
      </c>
      <c r="BC151" s="11">
        <v>7194</v>
      </c>
      <c r="BD151" s="11">
        <v>6046</v>
      </c>
      <c r="BE151" s="11">
        <v>13240</v>
      </c>
      <c r="BF151" s="11">
        <v>1900</v>
      </c>
      <c r="BG151" s="11">
        <v>242421</v>
      </c>
      <c r="BH151" s="11">
        <v>298363</v>
      </c>
      <c r="BI151" s="11">
        <v>383</v>
      </c>
      <c r="BJ151" s="11">
        <f t="shared" si="54"/>
        <v>1.0209805593314605</v>
      </c>
      <c r="BK151">
        <f t="shared" si="55"/>
        <v>286226.61855376657</v>
      </c>
      <c r="BL151">
        <f t="shared" si="56"/>
        <v>747.32798578006941</v>
      </c>
      <c r="BM151">
        <v>1.2302</v>
      </c>
      <c r="BN151">
        <v>34.249099999999999</v>
      </c>
    </row>
    <row r="152" spans="1:66" ht="12.5" x14ac:dyDescent="0.25">
      <c r="A152" s="3" t="s">
        <v>30</v>
      </c>
      <c r="B152" s="3" t="s">
        <v>174</v>
      </c>
      <c r="C152" s="3" t="s">
        <v>174</v>
      </c>
      <c r="D152" s="4">
        <v>36</v>
      </c>
      <c r="E152" s="4">
        <v>27</v>
      </c>
      <c r="F152" s="4">
        <f t="shared" si="38"/>
        <v>63</v>
      </c>
      <c r="G152" s="4">
        <v>14985</v>
      </c>
      <c r="H152" s="4">
        <v>7622</v>
      </c>
      <c r="I152" s="4">
        <f t="shared" si="39"/>
        <v>22607</v>
      </c>
      <c r="J152" s="4">
        <v>25420</v>
      </c>
      <c r="K152" s="4">
        <v>10322</v>
      </c>
      <c r="L152" s="4">
        <f t="shared" si="40"/>
        <v>35742</v>
      </c>
      <c r="M152" s="4">
        <v>7118</v>
      </c>
      <c r="N152" s="4">
        <v>6982</v>
      </c>
      <c r="O152" s="4">
        <f t="shared" si="41"/>
        <v>14100</v>
      </c>
      <c r="P152" s="4">
        <v>5504</v>
      </c>
      <c r="Q152" s="4">
        <v>4707</v>
      </c>
      <c r="R152" s="4">
        <f t="shared" si="42"/>
        <v>10211</v>
      </c>
      <c r="S152" s="4">
        <v>33</v>
      </c>
      <c r="T152" s="4">
        <v>24</v>
      </c>
      <c r="U152" s="4">
        <f t="shared" si="43"/>
        <v>57</v>
      </c>
      <c r="V152" s="4">
        <v>14457</v>
      </c>
      <c r="W152" s="4">
        <v>7283</v>
      </c>
      <c r="X152" s="4">
        <f t="shared" si="44"/>
        <v>21740</v>
      </c>
      <c r="Y152" s="4">
        <v>23632</v>
      </c>
      <c r="Z152" s="4">
        <v>9015</v>
      </c>
      <c r="AA152" s="4">
        <f t="shared" si="45"/>
        <v>32647</v>
      </c>
      <c r="AB152" s="4">
        <v>6523</v>
      </c>
      <c r="AC152" s="4">
        <v>6217</v>
      </c>
      <c r="AD152" s="4">
        <f t="shared" si="46"/>
        <v>12740</v>
      </c>
      <c r="AE152" s="4">
        <v>5120</v>
      </c>
      <c r="AF152" s="4">
        <v>4336</v>
      </c>
      <c r="AG152" s="4">
        <f t="shared" si="47"/>
        <v>9456</v>
      </c>
      <c r="AH152" s="4">
        <v>32</v>
      </c>
      <c r="AI152" s="4">
        <v>19</v>
      </c>
      <c r="AJ152" s="4">
        <f t="shared" si="48"/>
        <v>51</v>
      </c>
      <c r="AK152" s="4">
        <v>13811</v>
      </c>
      <c r="AL152" s="4">
        <v>7232</v>
      </c>
      <c r="AM152" s="4">
        <f t="shared" si="49"/>
        <v>21043</v>
      </c>
      <c r="AN152" s="4">
        <v>24176</v>
      </c>
      <c r="AO152" s="4">
        <v>8706</v>
      </c>
      <c r="AP152" s="4">
        <f t="shared" si="50"/>
        <v>32882</v>
      </c>
      <c r="AQ152" s="4">
        <v>6360</v>
      </c>
      <c r="AR152" s="4">
        <v>22674</v>
      </c>
      <c r="AS152" s="4">
        <f t="shared" si="51"/>
        <v>29034</v>
      </c>
      <c r="AT152" s="4">
        <v>4948</v>
      </c>
      <c r="AU152" s="4">
        <v>4202</v>
      </c>
      <c r="AV152" s="4">
        <f t="shared" si="52"/>
        <v>9150</v>
      </c>
      <c r="AW152" s="4">
        <v>1182</v>
      </c>
      <c r="AX152" s="4">
        <v>2853</v>
      </c>
      <c r="AY152" s="4">
        <f t="shared" si="53"/>
        <v>4035</v>
      </c>
      <c r="AZ152" s="9">
        <v>53063</v>
      </c>
      <c r="BA152" s="9">
        <v>29660</v>
      </c>
      <c r="BB152" s="9">
        <v>82723</v>
      </c>
      <c r="BC152" s="11">
        <v>7154</v>
      </c>
      <c r="BD152" s="11">
        <v>7009</v>
      </c>
      <c r="BE152" s="11">
        <v>14163</v>
      </c>
      <c r="BF152" s="11">
        <v>4035</v>
      </c>
      <c r="BG152" s="11">
        <v>98501</v>
      </c>
      <c r="BH152" s="11">
        <v>134199</v>
      </c>
      <c r="BI152" s="27">
        <v>205</v>
      </c>
      <c r="BJ152" s="11">
        <f t="shared" si="54"/>
        <v>1.0314088748419097</v>
      </c>
      <c r="BK152">
        <f t="shared" si="55"/>
        <v>126150.08620476829</v>
      </c>
      <c r="BL152">
        <f t="shared" si="56"/>
        <v>615.36627416960141</v>
      </c>
    </row>
    <row r="153" spans="1:66" ht="12.5" x14ac:dyDescent="0.25">
      <c r="A153" s="3" t="s">
        <v>30</v>
      </c>
      <c r="B153" s="3" t="s">
        <v>175</v>
      </c>
      <c r="C153" s="3" t="s">
        <v>175</v>
      </c>
      <c r="D153" s="4">
        <v>29</v>
      </c>
      <c r="E153" s="4">
        <v>23</v>
      </c>
      <c r="F153" s="4">
        <f t="shared" si="38"/>
        <v>52</v>
      </c>
      <c r="G153" s="4">
        <v>25529</v>
      </c>
      <c r="H153" s="4">
        <v>12101</v>
      </c>
      <c r="I153" s="4">
        <f t="shared" si="39"/>
        <v>37630</v>
      </c>
      <c r="J153" s="4">
        <v>27622</v>
      </c>
      <c r="K153" s="4">
        <v>7729</v>
      </c>
      <c r="L153" s="4">
        <f t="shared" si="40"/>
        <v>35351</v>
      </c>
      <c r="M153" s="4">
        <v>11199</v>
      </c>
      <c r="N153" s="4">
        <v>10249</v>
      </c>
      <c r="O153" s="4">
        <f t="shared" si="41"/>
        <v>21448</v>
      </c>
      <c r="P153" s="4">
        <v>10868</v>
      </c>
      <c r="Q153" s="4">
        <v>8505</v>
      </c>
      <c r="R153" s="4">
        <f t="shared" si="42"/>
        <v>19373</v>
      </c>
      <c r="S153" s="4">
        <v>29</v>
      </c>
      <c r="T153" s="4">
        <v>23</v>
      </c>
      <c r="U153" s="4">
        <f t="shared" si="43"/>
        <v>52</v>
      </c>
      <c r="V153" s="4">
        <v>25629</v>
      </c>
      <c r="W153" s="4">
        <v>12081</v>
      </c>
      <c r="X153" s="4">
        <f t="shared" si="44"/>
        <v>37710</v>
      </c>
      <c r="Y153" s="4">
        <v>27722</v>
      </c>
      <c r="Z153" s="4">
        <v>7720</v>
      </c>
      <c r="AA153" s="4">
        <f t="shared" si="45"/>
        <v>35442</v>
      </c>
      <c r="AB153" s="4">
        <v>11199</v>
      </c>
      <c r="AC153" s="4">
        <v>10249</v>
      </c>
      <c r="AD153" s="4">
        <f t="shared" si="46"/>
        <v>21448</v>
      </c>
      <c r="AE153" s="4">
        <v>10868</v>
      </c>
      <c r="AF153" s="4">
        <v>8504</v>
      </c>
      <c r="AG153" s="4">
        <f t="shared" si="47"/>
        <v>19372</v>
      </c>
      <c r="AH153" s="4">
        <v>29</v>
      </c>
      <c r="AI153" s="4">
        <v>22</v>
      </c>
      <c r="AJ153" s="4">
        <f t="shared" si="48"/>
        <v>51</v>
      </c>
      <c r="AK153" s="4">
        <v>24919</v>
      </c>
      <c r="AL153" s="4">
        <v>11793</v>
      </c>
      <c r="AM153" s="4">
        <f t="shared" si="49"/>
        <v>36712</v>
      </c>
      <c r="AN153" s="4">
        <v>27379</v>
      </c>
      <c r="AO153" s="4">
        <v>7541</v>
      </c>
      <c r="AP153" s="4">
        <f t="shared" si="50"/>
        <v>34920</v>
      </c>
      <c r="AQ153" s="4">
        <v>10827</v>
      </c>
      <c r="AR153" s="4">
        <v>30490</v>
      </c>
      <c r="AS153" s="4">
        <f t="shared" si="51"/>
        <v>41317</v>
      </c>
      <c r="AT153" s="4">
        <v>10550</v>
      </c>
      <c r="AU153" s="4">
        <v>8320</v>
      </c>
      <c r="AV153" s="4">
        <f t="shared" si="52"/>
        <v>18870</v>
      </c>
      <c r="AW153" s="4">
        <v>1799</v>
      </c>
      <c r="AX153" s="4">
        <v>4416</v>
      </c>
      <c r="AY153" s="4">
        <f t="shared" si="53"/>
        <v>6215</v>
      </c>
      <c r="AZ153" s="9">
        <v>75247</v>
      </c>
      <c r="BA153" s="9">
        <v>38607</v>
      </c>
      <c r="BB153" s="9">
        <v>113854</v>
      </c>
      <c r="BC153" s="11">
        <v>11228</v>
      </c>
      <c r="BD153" s="11">
        <v>10272</v>
      </c>
      <c r="BE153" s="11">
        <v>21500</v>
      </c>
      <c r="BF153" s="11">
        <v>6215</v>
      </c>
      <c r="BG153" s="11">
        <v>198332</v>
      </c>
      <c r="BH153" s="23">
        <v>266189</v>
      </c>
      <c r="BI153" s="11">
        <v>1034</v>
      </c>
      <c r="BJ153" s="11">
        <f t="shared" si="54"/>
        <v>1.0298636541449853</v>
      </c>
      <c r="BK153">
        <f t="shared" si="55"/>
        <v>250975.10352472824</v>
      </c>
      <c r="BL153">
        <f t="shared" si="56"/>
        <v>242.72253725795767</v>
      </c>
      <c r="BM153">
        <v>1.7229000000000001</v>
      </c>
      <c r="BN153">
        <v>33.527999999999999</v>
      </c>
    </row>
    <row r="154" spans="1:66" ht="12.5" x14ac:dyDescent="0.25">
      <c r="A154" s="3" t="s">
        <v>48</v>
      </c>
      <c r="B154" s="3"/>
      <c r="C154" s="3" t="s">
        <v>48</v>
      </c>
      <c r="D154" s="4">
        <v>1339</v>
      </c>
      <c r="E154" s="4">
        <v>733</v>
      </c>
      <c r="F154" s="4">
        <f t="shared" si="38"/>
        <v>2072</v>
      </c>
      <c r="G154" s="4">
        <v>192865</v>
      </c>
      <c r="H154" s="4">
        <v>165274</v>
      </c>
      <c r="I154" s="4">
        <f t="shared" si="39"/>
        <v>358139</v>
      </c>
      <c r="J154" s="4">
        <v>259725</v>
      </c>
      <c r="K154" s="4">
        <v>171811</v>
      </c>
      <c r="L154" s="4">
        <f t="shared" si="40"/>
        <v>431536</v>
      </c>
      <c r="M154" s="4">
        <v>113146</v>
      </c>
      <c r="N154" s="4">
        <v>103660</v>
      </c>
      <c r="O154" s="4">
        <f t="shared" si="41"/>
        <v>216806</v>
      </c>
      <c r="P154" s="4">
        <v>112849</v>
      </c>
      <c r="Q154" s="4">
        <v>102941</v>
      </c>
      <c r="R154" s="4">
        <f t="shared" si="42"/>
        <v>215790</v>
      </c>
      <c r="S154" s="4">
        <v>725</v>
      </c>
      <c r="T154" s="4">
        <v>486</v>
      </c>
      <c r="U154" s="4">
        <f t="shared" si="43"/>
        <v>1211</v>
      </c>
      <c r="V154" s="4">
        <v>178463</v>
      </c>
      <c r="W154" s="4">
        <v>156663</v>
      </c>
      <c r="X154" s="4">
        <f t="shared" si="44"/>
        <v>335126</v>
      </c>
      <c r="Y154" s="4">
        <v>224150</v>
      </c>
      <c r="Z154" s="4">
        <v>146990</v>
      </c>
      <c r="AA154" s="4">
        <f t="shared" si="45"/>
        <v>371140</v>
      </c>
      <c r="AB154" s="4">
        <v>91774</v>
      </c>
      <c r="AC154" s="4">
        <v>86491</v>
      </c>
      <c r="AD154" s="4">
        <f t="shared" si="46"/>
        <v>178265</v>
      </c>
      <c r="AE154" s="4">
        <v>102124</v>
      </c>
      <c r="AF154" s="4">
        <v>94817</v>
      </c>
      <c r="AG154" s="4">
        <f t="shared" si="47"/>
        <v>196941</v>
      </c>
      <c r="AH154" s="4">
        <v>705</v>
      </c>
      <c r="AI154" s="4">
        <v>445</v>
      </c>
      <c r="AJ154" s="4">
        <f t="shared" si="48"/>
        <v>1150</v>
      </c>
      <c r="AK154" s="4">
        <v>178284</v>
      </c>
      <c r="AL154" s="4">
        <v>154458</v>
      </c>
      <c r="AM154" s="4">
        <f t="shared" si="49"/>
        <v>332742</v>
      </c>
      <c r="AN154" s="4">
        <v>224357</v>
      </c>
      <c r="AO154" s="4">
        <v>147515</v>
      </c>
      <c r="AP154" s="4">
        <f t="shared" si="50"/>
        <v>371872</v>
      </c>
      <c r="AQ154" s="4">
        <v>91528</v>
      </c>
      <c r="AR154" s="4">
        <v>352389</v>
      </c>
      <c r="AS154" s="4">
        <f t="shared" si="51"/>
        <v>443917</v>
      </c>
      <c r="AT154" s="4">
        <v>101700</v>
      </c>
      <c r="AU154" s="4">
        <v>94130</v>
      </c>
      <c r="AV154" s="4">
        <f t="shared" si="52"/>
        <v>195830</v>
      </c>
      <c r="AW154" s="4">
        <v>3810</v>
      </c>
      <c r="AX154" s="4">
        <v>13930</v>
      </c>
      <c r="AY154" s="4">
        <f t="shared" si="53"/>
        <v>17740</v>
      </c>
      <c r="AZ154" s="9">
        <v>679924</v>
      </c>
      <c r="BA154" s="9">
        <v>544419</v>
      </c>
      <c r="BB154" s="9">
        <v>1224343</v>
      </c>
      <c r="BC154" s="11">
        <v>114485</v>
      </c>
      <c r="BD154" s="11">
        <v>104393</v>
      </c>
      <c r="BE154" s="11">
        <v>218878</v>
      </c>
      <c r="BF154" s="11">
        <v>17740</v>
      </c>
      <c r="BG154" s="11"/>
      <c r="BH154" s="11"/>
      <c r="BI154" s="11"/>
      <c r="BJ154" s="11" t="e">
        <f t="shared" si="54"/>
        <v>#DIV/0!</v>
      </c>
      <c r="BK154" t="e">
        <f t="shared" si="55"/>
        <v>#DIV/0!</v>
      </c>
      <c r="BL154" t="e">
        <f t="shared" si="56"/>
        <v>#DIV/0!</v>
      </c>
    </row>
    <row r="155" spans="1:66" ht="12.5" x14ac:dyDescent="0.25">
      <c r="A155" s="3" t="s">
        <v>23</v>
      </c>
      <c r="B155" s="3" t="s">
        <v>176</v>
      </c>
      <c r="C155" s="3" t="s">
        <v>176</v>
      </c>
      <c r="D155" s="4">
        <v>60</v>
      </c>
      <c r="E155" s="4">
        <v>84</v>
      </c>
      <c r="F155" s="4">
        <f t="shared" si="38"/>
        <v>144</v>
      </c>
      <c r="G155" s="4">
        <v>71062</v>
      </c>
      <c r="H155" s="4">
        <v>31823</v>
      </c>
      <c r="I155" s="4">
        <f t="shared" si="39"/>
        <v>102885</v>
      </c>
      <c r="J155" s="4">
        <v>49469</v>
      </c>
      <c r="K155" s="4">
        <v>17145</v>
      </c>
      <c r="L155" s="4">
        <f t="shared" si="40"/>
        <v>66614</v>
      </c>
      <c r="M155" s="4">
        <v>32834</v>
      </c>
      <c r="N155" s="4">
        <v>29734</v>
      </c>
      <c r="O155" s="4">
        <f t="shared" si="41"/>
        <v>62568</v>
      </c>
      <c r="P155" s="4">
        <v>26526</v>
      </c>
      <c r="Q155" s="4">
        <v>21095</v>
      </c>
      <c r="R155" s="4">
        <f t="shared" si="42"/>
        <v>47621</v>
      </c>
      <c r="S155" s="4">
        <v>51</v>
      </c>
      <c r="T155" s="4">
        <v>80</v>
      </c>
      <c r="U155" s="4">
        <f t="shared" si="43"/>
        <v>131</v>
      </c>
      <c r="V155" s="4">
        <v>47157</v>
      </c>
      <c r="W155" s="4">
        <v>30372</v>
      </c>
      <c r="X155" s="4">
        <f t="shared" si="44"/>
        <v>77529</v>
      </c>
      <c r="Y155" s="4">
        <v>43254</v>
      </c>
      <c r="Z155" s="4">
        <v>15577</v>
      </c>
      <c r="AA155" s="4">
        <f t="shared" si="45"/>
        <v>58831</v>
      </c>
      <c r="AB155" s="4">
        <v>29884</v>
      </c>
      <c r="AC155" s="4">
        <v>27594</v>
      </c>
      <c r="AD155" s="4">
        <f t="shared" si="46"/>
        <v>57478</v>
      </c>
      <c r="AE155" s="4">
        <v>25160</v>
      </c>
      <c r="AF155" s="4">
        <v>20188</v>
      </c>
      <c r="AG155" s="4">
        <f t="shared" si="47"/>
        <v>45348</v>
      </c>
      <c r="AH155" s="4">
        <v>50</v>
      </c>
      <c r="AI155" s="4">
        <v>79</v>
      </c>
      <c r="AJ155" s="4">
        <f t="shared" si="48"/>
        <v>129</v>
      </c>
      <c r="AK155" s="4">
        <v>46907</v>
      </c>
      <c r="AL155" s="4">
        <v>30141</v>
      </c>
      <c r="AM155" s="4">
        <f t="shared" si="49"/>
        <v>77048</v>
      </c>
      <c r="AN155" s="4">
        <v>42628</v>
      </c>
      <c r="AO155" s="4">
        <v>15321</v>
      </c>
      <c r="AP155" s="4">
        <f t="shared" si="50"/>
        <v>57949</v>
      </c>
      <c r="AQ155" s="4">
        <v>30098</v>
      </c>
      <c r="AR155" s="4">
        <v>77823</v>
      </c>
      <c r="AS155" s="4">
        <f t="shared" si="51"/>
        <v>107921</v>
      </c>
      <c r="AT155" s="4">
        <v>25021</v>
      </c>
      <c r="AU155" s="4">
        <v>20023</v>
      </c>
      <c r="AV155" s="4">
        <f t="shared" si="52"/>
        <v>45044</v>
      </c>
      <c r="AW155" s="4">
        <v>1568</v>
      </c>
      <c r="AX155" s="4">
        <v>3905</v>
      </c>
      <c r="AY155" s="4">
        <f t="shared" si="53"/>
        <v>5473</v>
      </c>
      <c r="AZ155" s="9">
        <v>179951</v>
      </c>
      <c r="BA155" s="9">
        <v>99881</v>
      </c>
      <c r="BB155" s="9">
        <v>279832</v>
      </c>
      <c r="BC155" s="11">
        <v>32894</v>
      </c>
      <c r="BD155" s="11">
        <v>29818</v>
      </c>
      <c r="BE155" s="11">
        <v>62712</v>
      </c>
      <c r="BF155" s="11">
        <v>5473</v>
      </c>
      <c r="BG155" s="11">
        <v>199303</v>
      </c>
      <c r="BH155" s="11">
        <v>323253</v>
      </c>
      <c r="BI155" s="11">
        <v>1200</v>
      </c>
      <c r="BJ155" s="11">
        <f t="shared" si="54"/>
        <v>1.0495493712969339</v>
      </c>
      <c r="BK155">
        <f t="shared" si="55"/>
        <v>293451.82750509772</v>
      </c>
      <c r="BL155">
        <f t="shared" si="56"/>
        <v>244.54318958758142</v>
      </c>
      <c r="BM155">
        <v>3.1709999999999998</v>
      </c>
      <c r="BN155">
        <v>31.1252</v>
      </c>
    </row>
    <row r="156" spans="1:66" ht="12.5" x14ac:dyDescent="0.25">
      <c r="A156" s="3" t="s">
        <v>30</v>
      </c>
      <c r="B156" s="3"/>
      <c r="C156" s="3" t="s">
        <v>30</v>
      </c>
      <c r="D156" s="4">
        <v>309</v>
      </c>
      <c r="E156" s="4">
        <v>239</v>
      </c>
      <c r="F156" s="4">
        <f t="shared" si="38"/>
        <v>548</v>
      </c>
      <c r="G156" s="4">
        <v>254449</v>
      </c>
      <c r="H156" s="4">
        <v>141456</v>
      </c>
      <c r="I156" s="4">
        <f t="shared" si="39"/>
        <v>395905</v>
      </c>
      <c r="J156" s="4">
        <v>288385</v>
      </c>
      <c r="K156" s="4">
        <v>244730</v>
      </c>
      <c r="L156" s="4">
        <f t="shared" si="40"/>
        <v>533115</v>
      </c>
      <c r="M156" s="4">
        <v>123694</v>
      </c>
      <c r="N156" s="4">
        <v>113279</v>
      </c>
      <c r="O156" s="4">
        <f t="shared" si="41"/>
        <v>236973</v>
      </c>
      <c r="P156" s="4">
        <v>120967</v>
      </c>
      <c r="Q156" s="4">
        <v>94805</v>
      </c>
      <c r="R156" s="4">
        <f t="shared" si="42"/>
        <v>215772</v>
      </c>
      <c r="S156" s="4">
        <v>296</v>
      </c>
      <c r="T156" s="4">
        <v>224</v>
      </c>
      <c r="U156" s="4">
        <f t="shared" si="43"/>
        <v>520</v>
      </c>
      <c r="V156" s="4">
        <v>252422</v>
      </c>
      <c r="W156" s="4">
        <v>140072</v>
      </c>
      <c r="X156" s="4">
        <f t="shared" si="44"/>
        <v>392494</v>
      </c>
      <c r="Y156" s="4">
        <v>283545</v>
      </c>
      <c r="Z156" s="4">
        <v>106386</v>
      </c>
      <c r="AA156" s="4">
        <f t="shared" si="45"/>
        <v>389931</v>
      </c>
      <c r="AB156" s="4">
        <v>122164</v>
      </c>
      <c r="AC156" s="4">
        <v>111453</v>
      </c>
      <c r="AD156" s="4">
        <f t="shared" si="46"/>
        <v>233617</v>
      </c>
      <c r="AE156" s="4">
        <v>119946</v>
      </c>
      <c r="AF156" s="4">
        <v>93863</v>
      </c>
      <c r="AG156" s="4">
        <f t="shared" si="47"/>
        <v>213809</v>
      </c>
      <c r="AH156" s="4">
        <v>287</v>
      </c>
      <c r="AI156" s="4">
        <v>216</v>
      </c>
      <c r="AJ156" s="4">
        <f t="shared" si="48"/>
        <v>503</v>
      </c>
      <c r="AK156" s="4">
        <v>256629</v>
      </c>
      <c r="AL156" s="4">
        <v>138147</v>
      </c>
      <c r="AM156" s="4">
        <f t="shared" si="49"/>
        <v>394776</v>
      </c>
      <c r="AN156" s="4">
        <v>280899</v>
      </c>
      <c r="AO156" s="4">
        <v>104917</v>
      </c>
      <c r="AP156" s="4">
        <f t="shared" si="50"/>
        <v>385816</v>
      </c>
      <c r="AQ156" s="4">
        <v>121726</v>
      </c>
      <c r="AR156" s="4">
        <v>366463</v>
      </c>
      <c r="AS156" s="4">
        <f t="shared" si="51"/>
        <v>488189</v>
      </c>
      <c r="AT156" s="4">
        <v>118059</v>
      </c>
      <c r="AU156" s="4">
        <v>92509</v>
      </c>
      <c r="AV156" s="4">
        <f t="shared" si="52"/>
        <v>210568</v>
      </c>
      <c r="AW156" s="4">
        <v>12405</v>
      </c>
      <c r="AX156" s="4">
        <v>27876</v>
      </c>
      <c r="AY156" s="4">
        <f t="shared" si="53"/>
        <v>40281</v>
      </c>
      <c r="AZ156" s="9">
        <v>787804</v>
      </c>
      <c r="BA156" s="9">
        <v>594509</v>
      </c>
      <c r="BB156" s="9">
        <v>1382313</v>
      </c>
      <c r="BC156" s="11">
        <v>124003</v>
      </c>
      <c r="BD156" s="11">
        <v>113518</v>
      </c>
      <c r="BE156" s="11">
        <v>237521</v>
      </c>
      <c r="BF156" s="11">
        <v>40281</v>
      </c>
      <c r="BG156" s="11">
        <v>1819708</v>
      </c>
      <c r="BH156" s="11">
        <v>2462387</v>
      </c>
      <c r="BI156" s="11">
        <v>11650</v>
      </c>
      <c r="BJ156" s="11">
        <f t="shared" si="54"/>
        <v>1.0307075576791365</v>
      </c>
      <c r="BK156">
        <f t="shared" si="55"/>
        <v>2317850.3282408766</v>
      </c>
      <c r="BL156">
        <f t="shared" si="56"/>
        <v>198.9571097202469</v>
      </c>
      <c r="BM156">
        <v>1.7159</v>
      </c>
      <c r="BN156">
        <v>33.6111</v>
      </c>
    </row>
    <row r="157" spans="1:66" ht="12.5" x14ac:dyDescent="0.25">
      <c r="A157" s="3" t="s">
        <v>54</v>
      </c>
      <c r="B157" s="3"/>
      <c r="C157" s="3" t="s">
        <v>54</v>
      </c>
      <c r="D157" s="4">
        <v>559</v>
      </c>
      <c r="E157" s="4">
        <v>421</v>
      </c>
      <c r="F157" s="4">
        <f t="shared" si="38"/>
        <v>980</v>
      </c>
      <c r="G157" s="4">
        <v>169824</v>
      </c>
      <c r="H157" s="4">
        <v>125534</v>
      </c>
      <c r="I157" s="4">
        <f t="shared" si="39"/>
        <v>295358</v>
      </c>
      <c r="J157" s="4">
        <v>254696</v>
      </c>
      <c r="K157" s="4">
        <v>146304</v>
      </c>
      <c r="L157" s="4">
        <f t="shared" si="40"/>
        <v>401000</v>
      </c>
      <c r="M157" s="4">
        <v>101940</v>
      </c>
      <c r="N157" s="4">
        <v>94186</v>
      </c>
      <c r="O157" s="4">
        <f t="shared" si="41"/>
        <v>196126</v>
      </c>
      <c r="P157" s="4">
        <v>88224</v>
      </c>
      <c r="Q157" s="4">
        <v>73119</v>
      </c>
      <c r="R157" s="4">
        <f t="shared" si="42"/>
        <v>161343</v>
      </c>
      <c r="S157" s="4">
        <v>513</v>
      </c>
      <c r="T157" s="4">
        <v>376</v>
      </c>
      <c r="U157" s="4">
        <f t="shared" si="43"/>
        <v>889</v>
      </c>
      <c r="V157" s="4">
        <v>161822</v>
      </c>
      <c r="W157" s="4">
        <v>120635</v>
      </c>
      <c r="X157" s="4">
        <f t="shared" si="44"/>
        <v>282457</v>
      </c>
      <c r="Y157" s="4">
        <v>234098</v>
      </c>
      <c r="Z157" s="4">
        <v>136567</v>
      </c>
      <c r="AA157" s="4">
        <f t="shared" si="45"/>
        <v>370665</v>
      </c>
      <c r="AB157" s="4">
        <v>97462</v>
      </c>
      <c r="AC157" s="4">
        <v>89743</v>
      </c>
      <c r="AD157" s="4">
        <f t="shared" si="46"/>
        <v>187205</v>
      </c>
      <c r="AE157" s="4">
        <v>84850</v>
      </c>
      <c r="AF157" s="4">
        <v>70279</v>
      </c>
      <c r="AG157" s="4">
        <f t="shared" si="47"/>
        <v>155129</v>
      </c>
      <c r="AH157" s="4">
        <v>522</v>
      </c>
      <c r="AI157" s="4">
        <v>404</v>
      </c>
      <c r="AJ157" s="4">
        <f t="shared" si="48"/>
        <v>926</v>
      </c>
      <c r="AK157" s="4">
        <v>160522</v>
      </c>
      <c r="AL157" s="4">
        <v>121400</v>
      </c>
      <c r="AM157" s="4">
        <f t="shared" si="49"/>
        <v>281922</v>
      </c>
      <c r="AN157" s="4">
        <v>232771</v>
      </c>
      <c r="AO157" s="4">
        <v>135941</v>
      </c>
      <c r="AP157" s="4">
        <f t="shared" si="50"/>
        <v>368712</v>
      </c>
      <c r="AQ157" s="4">
        <v>97394</v>
      </c>
      <c r="AR157" s="4">
        <v>346695</v>
      </c>
      <c r="AS157" s="4">
        <f t="shared" si="51"/>
        <v>444089</v>
      </c>
      <c r="AT157" s="4">
        <v>84161</v>
      </c>
      <c r="AU157" s="4">
        <v>70261</v>
      </c>
      <c r="AV157" s="4">
        <f t="shared" si="52"/>
        <v>154422</v>
      </c>
      <c r="AW157" s="4">
        <v>5044</v>
      </c>
      <c r="AX157" s="4">
        <v>11860</v>
      </c>
      <c r="AY157" s="4">
        <f t="shared" si="53"/>
        <v>16904</v>
      </c>
      <c r="AZ157" s="9">
        <v>615243</v>
      </c>
      <c r="BA157" s="9">
        <v>439564</v>
      </c>
      <c r="BB157" s="9">
        <v>1054807</v>
      </c>
      <c r="BC157" s="11">
        <v>102499</v>
      </c>
      <c r="BD157" s="11">
        <v>94607</v>
      </c>
      <c r="BE157" s="11">
        <v>197106</v>
      </c>
      <c r="BF157" s="11">
        <v>16904</v>
      </c>
      <c r="BG157" s="11">
        <v>1587531</v>
      </c>
      <c r="BH157" s="11">
        <v>2154161</v>
      </c>
      <c r="BI157" s="11">
        <v>8383</v>
      </c>
      <c r="BJ157" s="11">
        <f t="shared" si="54"/>
        <v>1.0309927099382574</v>
      </c>
      <c r="BK157">
        <f t="shared" si="55"/>
        <v>2026595.0151379425</v>
      </c>
      <c r="BL157">
        <f t="shared" si="56"/>
        <v>241.75056842871794</v>
      </c>
      <c r="BM157">
        <v>0.3886</v>
      </c>
      <c r="BN157">
        <v>30.343599999999999</v>
      </c>
    </row>
    <row r="158" spans="1:66" ht="12.5" x14ac:dyDescent="0.25">
      <c r="A158" s="3" t="s">
        <v>37</v>
      </c>
      <c r="B158" s="3" t="s">
        <v>177</v>
      </c>
      <c r="C158" s="3" t="s">
        <v>177</v>
      </c>
      <c r="D158" s="4">
        <v>71</v>
      </c>
      <c r="E158" s="4">
        <v>45</v>
      </c>
      <c r="F158" s="4">
        <f t="shared" si="38"/>
        <v>116</v>
      </c>
      <c r="G158" s="4">
        <v>66397</v>
      </c>
      <c r="H158" s="4">
        <v>41640</v>
      </c>
      <c r="I158" s="4">
        <f t="shared" si="39"/>
        <v>108037</v>
      </c>
      <c r="J158" s="4">
        <v>78921</v>
      </c>
      <c r="K158" s="4">
        <v>29027</v>
      </c>
      <c r="L158" s="4">
        <f t="shared" si="40"/>
        <v>107948</v>
      </c>
      <c r="M158" s="4">
        <v>55333</v>
      </c>
      <c r="N158" s="4">
        <v>48024</v>
      </c>
      <c r="O158" s="4">
        <f t="shared" si="41"/>
        <v>103357</v>
      </c>
      <c r="P158" s="4">
        <v>46064</v>
      </c>
      <c r="Q158" s="4">
        <v>38475</v>
      </c>
      <c r="R158" s="4">
        <f t="shared" si="42"/>
        <v>84539</v>
      </c>
      <c r="S158" s="4">
        <v>77</v>
      </c>
      <c r="T158" s="4">
        <v>43</v>
      </c>
      <c r="U158" s="4">
        <f t="shared" si="43"/>
        <v>120</v>
      </c>
      <c r="V158" s="4">
        <v>61339</v>
      </c>
      <c r="W158" s="4">
        <v>37755</v>
      </c>
      <c r="X158" s="4">
        <f t="shared" si="44"/>
        <v>99094</v>
      </c>
      <c r="Y158" s="4">
        <v>74758</v>
      </c>
      <c r="Z158" s="4">
        <v>27162</v>
      </c>
      <c r="AA158" s="4">
        <f t="shared" si="45"/>
        <v>101920</v>
      </c>
      <c r="AB158" s="4">
        <v>67345</v>
      </c>
      <c r="AC158" s="4">
        <v>45265</v>
      </c>
      <c r="AD158" s="4">
        <f t="shared" si="46"/>
        <v>112610</v>
      </c>
      <c r="AE158" s="4">
        <v>42597</v>
      </c>
      <c r="AF158" s="4">
        <v>35161</v>
      </c>
      <c r="AG158" s="4">
        <f t="shared" si="47"/>
        <v>77758</v>
      </c>
      <c r="AH158" s="4">
        <v>70</v>
      </c>
      <c r="AI158" s="4">
        <v>43</v>
      </c>
      <c r="AJ158" s="4">
        <f t="shared" si="48"/>
        <v>113</v>
      </c>
      <c r="AK158" s="4">
        <v>64710</v>
      </c>
      <c r="AL158" s="4">
        <v>39984</v>
      </c>
      <c r="AM158" s="4">
        <f t="shared" si="49"/>
        <v>104694</v>
      </c>
      <c r="AN158" s="4">
        <v>76210</v>
      </c>
      <c r="AO158" s="4">
        <v>28353</v>
      </c>
      <c r="AP158" s="4">
        <f t="shared" si="50"/>
        <v>104563</v>
      </c>
      <c r="AQ158" s="4">
        <v>52526</v>
      </c>
      <c r="AR158" s="4">
        <v>137927</v>
      </c>
      <c r="AS158" s="4">
        <f t="shared" si="51"/>
        <v>190453</v>
      </c>
      <c r="AT158" s="4">
        <v>44885</v>
      </c>
      <c r="AU158" s="4">
        <v>36990</v>
      </c>
      <c r="AV158" s="4">
        <f t="shared" si="52"/>
        <v>81875</v>
      </c>
      <c r="AW158" s="4">
        <v>2101</v>
      </c>
      <c r="AX158" s="4">
        <v>4111</v>
      </c>
      <c r="AY158" s="4">
        <f t="shared" si="53"/>
        <v>6212</v>
      </c>
      <c r="AZ158" s="9">
        <v>246786</v>
      </c>
      <c r="BA158" s="9">
        <v>157211</v>
      </c>
      <c r="BB158" s="9">
        <v>403997</v>
      </c>
      <c r="BC158" s="11">
        <v>55404</v>
      </c>
      <c r="BD158" s="11">
        <v>48069</v>
      </c>
      <c r="BE158" s="11">
        <v>103473</v>
      </c>
      <c r="BF158" s="11">
        <v>6212</v>
      </c>
      <c r="BG158" s="11">
        <v>1881415</v>
      </c>
      <c r="BH158" s="11">
        <v>2372489</v>
      </c>
      <c r="BI158" s="11">
        <v>4504</v>
      </c>
      <c r="BJ158" s="11">
        <f t="shared" si="54"/>
        <v>1.0234625611089589</v>
      </c>
      <c r="BK158">
        <f t="shared" si="55"/>
        <v>2264958.6952759158</v>
      </c>
      <c r="BL158">
        <f t="shared" si="56"/>
        <v>502.87715259234363</v>
      </c>
      <c r="BM158">
        <v>0.3886</v>
      </c>
      <c r="BN158">
        <v>30.343599999999999</v>
      </c>
    </row>
    <row r="159" spans="1:66" ht="12.5" x14ac:dyDescent="0.25">
      <c r="A159" s="3" t="s">
        <v>48</v>
      </c>
      <c r="B159" s="3" t="s">
        <v>178</v>
      </c>
      <c r="C159" s="3" t="s">
        <v>178</v>
      </c>
      <c r="D159" s="4">
        <v>1150</v>
      </c>
      <c r="E159" s="4">
        <v>596</v>
      </c>
      <c r="F159" s="4">
        <f t="shared" si="38"/>
        <v>1746</v>
      </c>
      <c r="G159" s="4">
        <v>47826</v>
      </c>
      <c r="H159" s="4">
        <v>39707</v>
      </c>
      <c r="I159" s="4">
        <f t="shared" si="39"/>
        <v>87533</v>
      </c>
      <c r="J159" s="4">
        <v>98081</v>
      </c>
      <c r="K159" s="4">
        <v>67855</v>
      </c>
      <c r="L159" s="4">
        <f t="shared" si="40"/>
        <v>165936</v>
      </c>
      <c r="M159" s="4">
        <v>43163</v>
      </c>
      <c r="N159" s="4">
        <v>37670</v>
      </c>
      <c r="O159" s="4">
        <f t="shared" si="41"/>
        <v>80833</v>
      </c>
      <c r="P159" s="4">
        <v>32887</v>
      </c>
      <c r="Q159" s="4">
        <v>30113</v>
      </c>
      <c r="R159" s="4">
        <f t="shared" si="42"/>
        <v>63000</v>
      </c>
      <c r="S159" s="4">
        <v>561</v>
      </c>
      <c r="T159" s="4">
        <v>358</v>
      </c>
      <c r="U159" s="4">
        <f t="shared" si="43"/>
        <v>919</v>
      </c>
      <c r="V159" s="4">
        <v>36163</v>
      </c>
      <c r="W159" s="4">
        <v>30495</v>
      </c>
      <c r="X159" s="4">
        <f t="shared" si="44"/>
        <v>66658</v>
      </c>
      <c r="Y159" s="4">
        <v>68089</v>
      </c>
      <c r="Z159" s="4">
        <v>46954</v>
      </c>
      <c r="AA159" s="4">
        <f t="shared" si="45"/>
        <v>115043</v>
      </c>
      <c r="AB159" s="4">
        <v>26165</v>
      </c>
      <c r="AC159" s="4">
        <v>23960</v>
      </c>
      <c r="AD159" s="4">
        <f t="shared" si="46"/>
        <v>50125</v>
      </c>
      <c r="AE159" s="4">
        <v>23745</v>
      </c>
      <c r="AF159" s="4">
        <v>23328</v>
      </c>
      <c r="AG159" s="4">
        <f t="shared" si="47"/>
        <v>47073</v>
      </c>
      <c r="AH159" s="4">
        <v>534</v>
      </c>
      <c r="AI159" s="4">
        <v>318</v>
      </c>
      <c r="AJ159" s="4">
        <f t="shared" si="48"/>
        <v>852</v>
      </c>
      <c r="AK159" s="4">
        <v>36756</v>
      </c>
      <c r="AL159" s="4">
        <v>32165</v>
      </c>
      <c r="AM159" s="4">
        <f t="shared" si="49"/>
        <v>68921</v>
      </c>
      <c r="AN159" s="4">
        <v>67977</v>
      </c>
      <c r="AO159" s="4">
        <v>47817</v>
      </c>
      <c r="AP159" s="4">
        <f t="shared" si="50"/>
        <v>115794</v>
      </c>
      <c r="AQ159" s="4">
        <v>26133</v>
      </c>
      <c r="AR159" s="4">
        <v>105870</v>
      </c>
      <c r="AS159" s="4">
        <f t="shared" si="51"/>
        <v>132003</v>
      </c>
      <c r="AT159" s="4">
        <v>23866</v>
      </c>
      <c r="AU159" s="4">
        <v>23261</v>
      </c>
      <c r="AV159" s="4">
        <f t="shared" si="52"/>
        <v>47127</v>
      </c>
      <c r="AW159" s="4">
        <v>968</v>
      </c>
      <c r="AX159" s="4">
        <v>4358</v>
      </c>
      <c r="AY159" s="4">
        <f t="shared" si="53"/>
        <v>5326</v>
      </c>
      <c r="AZ159" s="9">
        <v>223107</v>
      </c>
      <c r="BA159" s="9">
        <v>175941</v>
      </c>
      <c r="BB159" s="9">
        <v>399048</v>
      </c>
      <c r="BC159" s="11">
        <v>44313</v>
      </c>
      <c r="BD159" s="11">
        <v>38266</v>
      </c>
      <c r="BE159" s="11">
        <v>82579</v>
      </c>
      <c r="BF159" s="11">
        <v>5326</v>
      </c>
      <c r="BG159" s="11">
        <v>1997418</v>
      </c>
      <c r="BH159" s="11">
        <v>3411177</v>
      </c>
      <c r="BI159" s="11">
        <v>1884</v>
      </c>
      <c r="BJ159" s="11">
        <f t="shared" si="54"/>
        <v>1.0549783070228487</v>
      </c>
      <c r="BK159">
        <f t="shared" si="55"/>
        <v>3064906.2563770222</v>
      </c>
      <c r="BL159">
        <f t="shared" si="56"/>
        <v>1626.807991707549</v>
      </c>
      <c r="BM159">
        <v>6.3E-2</v>
      </c>
      <c r="BN159">
        <v>32.4467</v>
      </c>
    </row>
    <row r="160" spans="1:66" ht="12.5" x14ac:dyDescent="0.25">
      <c r="A160" s="3" t="s">
        <v>23</v>
      </c>
      <c r="B160" s="3"/>
      <c r="C160" s="3" t="s">
        <v>23</v>
      </c>
      <c r="D160" s="4">
        <v>957</v>
      </c>
      <c r="E160" s="4">
        <v>747</v>
      </c>
      <c r="F160" s="4">
        <f t="shared" si="38"/>
        <v>1704</v>
      </c>
      <c r="G160" s="4">
        <v>452703</v>
      </c>
      <c r="H160" s="4">
        <v>276795</v>
      </c>
      <c r="I160" s="4">
        <f t="shared" si="39"/>
        <v>729498</v>
      </c>
      <c r="J160" s="4">
        <v>445298</v>
      </c>
      <c r="K160" s="4">
        <v>168294</v>
      </c>
      <c r="L160" s="4">
        <f t="shared" si="40"/>
        <v>613592</v>
      </c>
      <c r="M160" s="4">
        <v>294750</v>
      </c>
      <c r="N160" s="4">
        <v>278283</v>
      </c>
      <c r="O160" s="4">
        <f t="shared" si="41"/>
        <v>573033</v>
      </c>
      <c r="P160" s="4">
        <v>227446</v>
      </c>
      <c r="Q160" s="4">
        <v>184432</v>
      </c>
      <c r="R160" s="4">
        <f t="shared" si="42"/>
        <v>411878</v>
      </c>
      <c r="S160" s="4">
        <v>881</v>
      </c>
      <c r="T160" s="4">
        <v>714</v>
      </c>
      <c r="U160" s="4">
        <f t="shared" si="43"/>
        <v>1595</v>
      </c>
      <c r="V160" s="4">
        <v>419260</v>
      </c>
      <c r="W160" s="4">
        <v>268080</v>
      </c>
      <c r="X160" s="4">
        <f t="shared" si="44"/>
        <v>687340</v>
      </c>
      <c r="Y160" s="4">
        <v>414135</v>
      </c>
      <c r="Z160" s="4">
        <v>161478</v>
      </c>
      <c r="AA160" s="4">
        <f t="shared" si="45"/>
        <v>575613</v>
      </c>
      <c r="AB160" s="4">
        <v>285638</v>
      </c>
      <c r="AC160" s="4">
        <v>282589</v>
      </c>
      <c r="AD160" s="4">
        <f t="shared" si="46"/>
        <v>568227</v>
      </c>
      <c r="AE160" s="4">
        <v>220562</v>
      </c>
      <c r="AF160" s="4">
        <v>179855</v>
      </c>
      <c r="AG160" s="4">
        <f t="shared" si="47"/>
        <v>400417</v>
      </c>
      <c r="AH160" s="4">
        <v>870</v>
      </c>
      <c r="AI160" s="4">
        <v>707</v>
      </c>
      <c r="AJ160" s="4">
        <f t="shared" si="48"/>
        <v>1577</v>
      </c>
      <c r="AK160" s="4">
        <v>616509</v>
      </c>
      <c r="AL160" s="4">
        <v>268822</v>
      </c>
      <c r="AM160" s="4">
        <f t="shared" si="49"/>
        <v>885331</v>
      </c>
      <c r="AN160" s="4">
        <v>411392</v>
      </c>
      <c r="AO160" s="4">
        <v>160809</v>
      </c>
      <c r="AP160" s="4">
        <f t="shared" si="50"/>
        <v>572201</v>
      </c>
      <c r="AQ160" s="4">
        <v>284493</v>
      </c>
      <c r="AR160" s="4">
        <v>758645</v>
      </c>
      <c r="AS160" s="4">
        <f t="shared" si="51"/>
        <v>1043138</v>
      </c>
      <c r="AT160" s="4">
        <v>219769</v>
      </c>
      <c r="AU160" s="4">
        <v>184322</v>
      </c>
      <c r="AV160" s="4">
        <f t="shared" si="52"/>
        <v>404091</v>
      </c>
      <c r="AW160" s="4">
        <v>17432</v>
      </c>
      <c r="AX160" s="4">
        <v>32150</v>
      </c>
      <c r="AY160" s="4">
        <f t="shared" si="53"/>
        <v>49582</v>
      </c>
      <c r="AZ160" s="9">
        <v>1421154</v>
      </c>
      <c r="BA160" s="9">
        <v>908551</v>
      </c>
      <c r="BB160" s="9">
        <v>2329705</v>
      </c>
      <c r="BC160" s="11">
        <v>295707</v>
      </c>
      <c r="BD160" s="11">
        <v>279030</v>
      </c>
      <c r="BE160" s="11">
        <v>574737</v>
      </c>
      <c r="BF160" s="11">
        <v>49582</v>
      </c>
      <c r="BG160" s="11">
        <v>2296403</v>
      </c>
      <c r="BH160" s="11">
        <v>3316255</v>
      </c>
      <c r="BI160" s="11">
        <v>10757</v>
      </c>
      <c r="BJ160" s="11">
        <f t="shared" si="54"/>
        <v>1.0374328154666972</v>
      </c>
      <c r="BK160">
        <f t="shared" si="55"/>
        <v>3081257.2276607966</v>
      </c>
      <c r="BL160">
        <f t="shared" si="56"/>
        <v>286.44205890683247</v>
      </c>
    </row>
    <row r="161" spans="1:66" ht="12.5" x14ac:dyDescent="0.25">
      <c r="A161" s="3" t="s">
        <v>23</v>
      </c>
      <c r="B161" s="3" t="s">
        <v>179</v>
      </c>
      <c r="C161" s="3" t="s">
        <v>179</v>
      </c>
      <c r="D161" s="4">
        <v>141</v>
      </c>
      <c r="E161" s="4">
        <v>30</v>
      </c>
      <c r="F161" s="4">
        <f t="shared" si="38"/>
        <v>171</v>
      </c>
      <c r="G161" s="4">
        <v>80742</v>
      </c>
      <c r="H161" s="4">
        <v>51733</v>
      </c>
      <c r="I161" s="4">
        <f t="shared" si="39"/>
        <v>132475</v>
      </c>
      <c r="J161" s="4">
        <v>81911</v>
      </c>
      <c r="K161" s="4">
        <v>28666</v>
      </c>
      <c r="L161" s="4">
        <f t="shared" si="40"/>
        <v>110577</v>
      </c>
      <c r="M161" s="4">
        <v>66584</v>
      </c>
      <c r="N161" s="4">
        <v>63228</v>
      </c>
      <c r="O161" s="4">
        <f t="shared" si="41"/>
        <v>129812</v>
      </c>
      <c r="P161" s="4">
        <v>42423</v>
      </c>
      <c r="Q161" s="4">
        <v>34129</v>
      </c>
      <c r="R161" s="4">
        <f t="shared" si="42"/>
        <v>76552</v>
      </c>
      <c r="S161" s="4">
        <v>112</v>
      </c>
      <c r="T161" s="4">
        <v>22</v>
      </c>
      <c r="U161" s="4">
        <f t="shared" si="43"/>
        <v>134</v>
      </c>
      <c r="V161" s="4">
        <v>79821</v>
      </c>
      <c r="W161" s="4">
        <v>50961</v>
      </c>
      <c r="X161" s="4">
        <f t="shared" si="44"/>
        <v>130782</v>
      </c>
      <c r="Y161" s="4">
        <v>79949</v>
      </c>
      <c r="Z161" s="4">
        <v>28167</v>
      </c>
      <c r="AA161" s="4">
        <f t="shared" si="45"/>
        <v>108116</v>
      </c>
      <c r="AB161" s="4">
        <v>66095</v>
      </c>
      <c r="AC161" s="4">
        <v>62873</v>
      </c>
      <c r="AD161" s="4">
        <f t="shared" si="46"/>
        <v>128968</v>
      </c>
      <c r="AE161" s="4">
        <v>42230</v>
      </c>
      <c r="AF161" s="4">
        <v>34430</v>
      </c>
      <c r="AG161" s="4">
        <f t="shared" si="47"/>
        <v>76660</v>
      </c>
      <c r="AH161" s="4">
        <v>111</v>
      </c>
      <c r="AI161" s="4">
        <v>22</v>
      </c>
      <c r="AJ161" s="4">
        <f t="shared" si="48"/>
        <v>133</v>
      </c>
      <c r="AK161" s="4">
        <v>270263</v>
      </c>
      <c r="AL161" s="4">
        <v>52136</v>
      </c>
      <c r="AM161" s="4">
        <f t="shared" si="49"/>
        <v>322399</v>
      </c>
      <c r="AN161" s="4">
        <v>79300</v>
      </c>
      <c r="AO161" s="4">
        <v>27956</v>
      </c>
      <c r="AP161" s="4">
        <f t="shared" si="50"/>
        <v>107256</v>
      </c>
      <c r="AQ161" s="4">
        <v>65902</v>
      </c>
      <c r="AR161" s="4">
        <v>166327</v>
      </c>
      <c r="AS161" s="4">
        <f t="shared" si="51"/>
        <v>232229</v>
      </c>
      <c r="AT161" s="4">
        <v>41913</v>
      </c>
      <c r="AU161" s="4">
        <v>34203</v>
      </c>
      <c r="AV161" s="4">
        <f t="shared" si="52"/>
        <v>76116</v>
      </c>
      <c r="AW161" s="4">
        <v>2029</v>
      </c>
      <c r="AX161" s="4">
        <v>4263</v>
      </c>
      <c r="AY161" s="4">
        <f t="shared" si="53"/>
        <v>6292</v>
      </c>
      <c r="AZ161" s="9">
        <v>271801</v>
      </c>
      <c r="BA161" s="9">
        <v>177786</v>
      </c>
      <c r="BB161" s="9">
        <v>449587</v>
      </c>
      <c r="BC161" s="11">
        <v>66725</v>
      </c>
      <c r="BD161" s="11">
        <v>63258</v>
      </c>
      <c r="BE161" s="11">
        <v>129983</v>
      </c>
      <c r="BF161" s="11">
        <v>6292</v>
      </c>
      <c r="BG161" s="11">
        <v>484822</v>
      </c>
      <c r="BH161" s="11">
        <v>945100</v>
      </c>
      <c r="BI161" s="11">
        <v>2323</v>
      </c>
      <c r="BJ161" s="11">
        <f t="shared" si="54"/>
        <v>1.0690291422253964</v>
      </c>
      <c r="BK161">
        <f t="shared" si="55"/>
        <v>826986.98413947492</v>
      </c>
      <c r="BL161">
        <f t="shared" si="56"/>
        <v>355.99956269456516</v>
      </c>
      <c r="BM161">
        <v>3.4698000000000002</v>
      </c>
      <c r="BN161">
        <v>31.2483</v>
      </c>
    </row>
    <row r="162" spans="1:66" ht="12.5" x14ac:dyDescent="0.25">
      <c r="A162" s="3" t="s">
        <v>23</v>
      </c>
      <c r="B162" s="3" t="s">
        <v>180</v>
      </c>
      <c r="C162" s="3" t="s">
        <v>180</v>
      </c>
      <c r="D162" s="4">
        <v>19</v>
      </c>
      <c r="E162" s="4">
        <v>22</v>
      </c>
      <c r="F162" s="4">
        <f t="shared" si="38"/>
        <v>41</v>
      </c>
      <c r="G162" s="4">
        <v>22421</v>
      </c>
      <c r="H162" s="4">
        <v>13545</v>
      </c>
      <c r="I162" s="4">
        <f t="shared" si="39"/>
        <v>35966</v>
      </c>
      <c r="J162" s="4">
        <v>25914</v>
      </c>
      <c r="K162" s="4">
        <v>11059</v>
      </c>
      <c r="L162" s="4">
        <f t="shared" si="40"/>
        <v>36973</v>
      </c>
      <c r="M162" s="4">
        <v>21108</v>
      </c>
      <c r="N162" s="4">
        <v>19263</v>
      </c>
      <c r="O162" s="4">
        <f t="shared" si="41"/>
        <v>40371</v>
      </c>
      <c r="P162" s="4">
        <v>11123</v>
      </c>
      <c r="Q162" s="4">
        <v>9461</v>
      </c>
      <c r="R162" s="4">
        <f t="shared" si="42"/>
        <v>20584</v>
      </c>
      <c r="S162" s="4">
        <v>11</v>
      </c>
      <c r="T162" s="4">
        <v>9</v>
      </c>
      <c r="U162" s="4">
        <f t="shared" si="43"/>
        <v>20</v>
      </c>
      <c r="V162" s="4">
        <v>21587</v>
      </c>
      <c r="W162" s="4">
        <v>13186</v>
      </c>
      <c r="X162" s="4">
        <f t="shared" si="44"/>
        <v>34773</v>
      </c>
      <c r="Y162" s="4">
        <v>24885</v>
      </c>
      <c r="Z162" s="4">
        <v>10430</v>
      </c>
      <c r="AA162" s="4">
        <f t="shared" si="45"/>
        <v>35315</v>
      </c>
      <c r="AB162" s="4">
        <v>19994</v>
      </c>
      <c r="AC162" s="4">
        <v>28160</v>
      </c>
      <c r="AD162" s="4">
        <f t="shared" si="46"/>
        <v>48154</v>
      </c>
      <c r="AE162" s="4">
        <v>10727</v>
      </c>
      <c r="AF162" s="4">
        <v>9108</v>
      </c>
      <c r="AG162" s="4">
        <f t="shared" si="47"/>
        <v>19835</v>
      </c>
      <c r="AH162" s="4">
        <v>8</v>
      </c>
      <c r="AI162" s="4">
        <v>8</v>
      </c>
      <c r="AJ162" s="4">
        <f t="shared" si="48"/>
        <v>16</v>
      </c>
      <c r="AK162" s="4">
        <v>20893</v>
      </c>
      <c r="AL162" s="4">
        <v>12778</v>
      </c>
      <c r="AM162" s="4">
        <f t="shared" si="49"/>
        <v>33671</v>
      </c>
      <c r="AN162" s="4">
        <v>23766</v>
      </c>
      <c r="AO162" s="4">
        <v>10204</v>
      </c>
      <c r="AP162" s="4">
        <f t="shared" si="50"/>
        <v>33970</v>
      </c>
      <c r="AQ162" s="4">
        <v>19365</v>
      </c>
      <c r="AR162" s="4">
        <v>50347</v>
      </c>
      <c r="AS162" s="4">
        <f t="shared" si="51"/>
        <v>69712</v>
      </c>
      <c r="AT162" s="4">
        <v>10297</v>
      </c>
      <c r="AU162" s="4">
        <v>8699</v>
      </c>
      <c r="AV162" s="4">
        <f t="shared" si="52"/>
        <v>18996</v>
      </c>
      <c r="AW162" s="4">
        <v>640</v>
      </c>
      <c r="AX162" s="4">
        <v>1234</v>
      </c>
      <c r="AY162" s="4"/>
      <c r="AZ162" s="9">
        <v>80585</v>
      </c>
      <c r="BA162" s="9">
        <v>53350</v>
      </c>
      <c r="BB162" s="9">
        <v>133935</v>
      </c>
      <c r="BC162" s="11">
        <v>21127</v>
      </c>
      <c r="BD162" s="11">
        <v>19285</v>
      </c>
      <c r="BE162" s="11">
        <v>40412</v>
      </c>
      <c r="BF162" s="11">
        <v>1874</v>
      </c>
      <c r="BG162" s="11">
        <v>240081</v>
      </c>
      <c r="BH162" s="11">
        <v>312621</v>
      </c>
      <c r="BI162" s="27">
        <v>939</v>
      </c>
      <c r="BJ162" s="11">
        <f t="shared" si="54"/>
        <v>1.0267531304923041</v>
      </c>
      <c r="BK162">
        <f t="shared" si="55"/>
        <v>296541.90737441363</v>
      </c>
      <c r="BL162">
        <f t="shared" si="56"/>
        <v>315.80607814101558</v>
      </c>
      <c r="BM162">
        <v>2.4882</v>
      </c>
      <c r="BN162">
        <v>30.849900000000002</v>
      </c>
    </row>
    <row r="163" spans="1:66" ht="13" x14ac:dyDescent="0.3">
      <c r="A163" s="3"/>
      <c r="B163" s="3"/>
      <c r="C163" s="5" t="s">
        <v>181</v>
      </c>
      <c r="D163" s="6">
        <f>SUM(D2:D162)</f>
        <v>19828</v>
      </c>
      <c r="E163" s="6">
        <f>SUM(E2:E162)</f>
        <v>15590</v>
      </c>
      <c r="F163" s="6">
        <f>SUM(F2:F162)</f>
        <v>35418</v>
      </c>
      <c r="G163" s="6">
        <f>SUM(G2:G162)</f>
        <v>5565126</v>
      </c>
      <c r="H163" s="6">
        <v>3641278</v>
      </c>
      <c r="I163" s="6">
        <f>SUM(I2:I162)</f>
        <v>9206404</v>
      </c>
      <c r="J163" s="6">
        <f>SUM(J2:J162)</f>
        <v>7101224</v>
      </c>
      <c r="K163" s="6">
        <v>3640916</v>
      </c>
      <c r="L163" s="6">
        <f>SUM(L2:L162)</f>
        <v>10742140</v>
      </c>
      <c r="M163" s="6">
        <f>SUM(M2:M162)</f>
        <v>3935886</v>
      </c>
      <c r="N163" s="6">
        <v>3597184</v>
      </c>
      <c r="O163" s="6">
        <f>SUM(O2:O162)</f>
        <v>7533070</v>
      </c>
      <c r="P163" s="6">
        <f>SUM(P2:P162)</f>
        <v>3086926</v>
      </c>
      <c r="Q163" s="6">
        <v>2533198</v>
      </c>
      <c r="R163" s="6">
        <f>SUM(R2:R162)</f>
        <v>5620124</v>
      </c>
      <c r="S163" s="6">
        <f>SUM(S2:S162)</f>
        <v>15828</v>
      </c>
      <c r="T163" s="6">
        <v>12632</v>
      </c>
      <c r="U163" s="6"/>
      <c r="V163" s="6">
        <f>SUM(V2:V162)</f>
        <v>5329468</v>
      </c>
      <c r="W163" s="6">
        <v>3498370</v>
      </c>
      <c r="X163" s="6"/>
      <c r="Y163" s="6">
        <f>SUM(Y2:Y162)</f>
        <v>6650412</v>
      </c>
      <c r="Z163" s="6">
        <v>3127996</v>
      </c>
      <c r="AA163" s="6"/>
      <c r="AB163" s="6">
        <f>SUM(AB2:AB162)</f>
        <v>3792410</v>
      </c>
      <c r="AC163" s="6">
        <v>3465126</v>
      </c>
      <c r="AD163" s="6"/>
      <c r="AE163" s="6">
        <f>SUM(AE2:AE162)</f>
        <v>2975862</v>
      </c>
      <c r="AF163" s="6">
        <v>2440442</v>
      </c>
      <c r="AG163" s="6"/>
      <c r="AH163" s="6">
        <f>SUM(AH2:AH162)</f>
        <v>15628</v>
      </c>
      <c r="AI163" s="6">
        <v>12528</v>
      </c>
      <c r="AJ163" s="6"/>
      <c r="AK163" s="6">
        <f>SUM(AK2:AK162)</f>
        <v>5718122</v>
      </c>
      <c r="AL163" s="6">
        <v>3486994</v>
      </c>
      <c r="AM163" s="6"/>
      <c r="AN163" s="6">
        <f>SUM(AN2:AN162)</f>
        <v>6606464</v>
      </c>
      <c r="AO163" s="6">
        <v>3113264</v>
      </c>
      <c r="AP163" s="6"/>
      <c r="AQ163" s="6">
        <f>SUM(AQ2:AQ162)</f>
        <v>3733688</v>
      </c>
      <c r="AR163" s="6">
        <v>11061218</v>
      </c>
      <c r="AS163" s="6"/>
      <c r="AT163" s="6">
        <f>SUM(AT2:AT162)</f>
        <v>2945074</v>
      </c>
      <c r="AU163" s="6">
        <v>2436578</v>
      </c>
      <c r="AV163" s="6"/>
      <c r="AW163" s="6">
        <f>SUM(AW2:AW162)</f>
        <v>263020</v>
      </c>
      <c r="AX163" s="6">
        <f>SUM(AX2:AX162)</f>
        <v>562330</v>
      </c>
      <c r="AY163" s="6"/>
      <c r="AZ163" s="9">
        <v>19708990</v>
      </c>
      <c r="BA163" s="9">
        <v>13428166</v>
      </c>
      <c r="BB163" s="9">
        <f>SUM(BB2:BB162)</f>
        <v>33137156</v>
      </c>
      <c r="BC163" s="12">
        <v>3955714</v>
      </c>
      <c r="BD163" s="12">
        <v>3612774</v>
      </c>
      <c r="BE163" s="11">
        <v>7568488</v>
      </c>
      <c r="BF163" s="12">
        <v>825350</v>
      </c>
      <c r="BG163" s="13"/>
      <c r="BH163" s="13"/>
      <c r="BI163" s="13"/>
      <c r="BJ163" s="13"/>
    </row>
    <row r="164" spans="1:66" ht="13" x14ac:dyDescent="0.3">
      <c r="A164" s="3"/>
      <c r="B164" s="18" t="s">
        <v>224</v>
      </c>
      <c r="C164" s="3"/>
      <c r="BC164" s="13"/>
      <c r="BD164" s="13"/>
      <c r="BE164" s="13"/>
      <c r="BF164" s="13"/>
      <c r="BG164" s="13"/>
      <c r="BH164" s="13"/>
      <c r="BI164" s="13"/>
      <c r="BJ164" s="13"/>
    </row>
    <row r="165" spans="1:66" ht="15.75" customHeight="1" x14ac:dyDescent="0.3">
      <c r="B165" s="15" t="s">
        <v>219</v>
      </c>
      <c r="C165">
        <f>SUMIF(A2:A162, "West Nile", F2:F162)</f>
        <v>3408</v>
      </c>
      <c r="E165" s="15" t="s">
        <v>225</v>
      </c>
      <c r="H165" s="17" t="s">
        <v>227</v>
      </c>
      <c r="BG165" s="13"/>
      <c r="BH165" s="13"/>
      <c r="BI165" s="13"/>
      <c r="BJ165" s="13"/>
    </row>
    <row r="166" spans="1:66" ht="15.75" customHeight="1" x14ac:dyDescent="0.3">
      <c r="B166" s="3" t="s">
        <v>22</v>
      </c>
      <c r="C166">
        <f>SUMIF(A2:A162, "Acholi", F2:F162)</f>
        <v>2030</v>
      </c>
      <c r="E166" s="15" t="s">
        <v>226</v>
      </c>
      <c r="F166">
        <f>SUMIF(A1:A162, "West Nile", L1:L162)</f>
        <v>1227184</v>
      </c>
      <c r="H166" s="15" t="s">
        <v>226</v>
      </c>
      <c r="I166">
        <f>SUMIF(A1:A162, "West Nile", O1:O162)</f>
        <v>1146066</v>
      </c>
      <c r="K166" s="19" t="s">
        <v>231</v>
      </c>
      <c r="BG166" s="13"/>
      <c r="BH166" s="13"/>
      <c r="BI166" s="13"/>
      <c r="BJ166" s="13"/>
    </row>
    <row r="167" spans="1:66" ht="15.75" customHeight="1" x14ac:dyDescent="0.25">
      <c r="B167" s="3" t="s">
        <v>220</v>
      </c>
      <c r="C167">
        <f>SUMIF(A1:A162, "Ankole", F1:F162)</f>
        <v>4056</v>
      </c>
      <c r="E167" s="3" t="s">
        <v>22</v>
      </c>
      <c r="F167">
        <f>SUMIF(A1:A162, "Acholi", L1:L162)</f>
        <v>871730</v>
      </c>
      <c r="H167" s="3" t="s">
        <v>22</v>
      </c>
      <c r="I167">
        <f>SUMIF(A1:A162, "Acholi", O1:O162)</f>
        <v>722748</v>
      </c>
      <c r="K167" s="15" t="s">
        <v>226</v>
      </c>
      <c r="L167">
        <f>SUMIF(A1:A162, "West Nile", BB1:BB162)</f>
        <v>4659410</v>
      </c>
      <c r="BG167" s="13"/>
      <c r="BH167" s="13"/>
      <c r="BI167" s="13"/>
      <c r="BJ167" s="13"/>
    </row>
    <row r="168" spans="1:66" ht="15.75" customHeight="1" x14ac:dyDescent="0.25">
      <c r="B168" s="3" t="s">
        <v>39</v>
      </c>
      <c r="C168">
        <f>SUMIF(A2:A162, "Bugisu", F2:F162)</f>
        <v>426</v>
      </c>
      <c r="E168" s="3" t="s">
        <v>220</v>
      </c>
      <c r="F168">
        <f>SUMIF(A1:A162, "Ankole", L1:L162)</f>
        <v>589904</v>
      </c>
      <c r="H168" s="3" t="s">
        <v>220</v>
      </c>
      <c r="I168">
        <f>SUMIF(A1:A162, "Ankole", O1:O162)</f>
        <v>208850</v>
      </c>
      <c r="K168" s="3" t="s">
        <v>22</v>
      </c>
      <c r="L168">
        <f>SUMIF(A1:A162, "Acholi", BB1:BB162)</f>
        <v>3239594</v>
      </c>
      <c r="BG168" s="13"/>
      <c r="BH168" s="13"/>
      <c r="BI168" s="13"/>
      <c r="BJ168" s="13"/>
    </row>
    <row r="169" spans="1:66" ht="15.75" customHeight="1" x14ac:dyDescent="0.25">
      <c r="B169" s="3" t="s">
        <v>41</v>
      </c>
      <c r="C169">
        <f>SUMIF(A2:A162, "Busoga", F2:F162)</f>
        <v>3252</v>
      </c>
      <c r="E169" s="3" t="s">
        <v>39</v>
      </c>
      <c r="F169">
        <f>SUMIF(A1:A162, "Bugisu", L1:L162)</f>
        <v>383678</v>
      </c>
      <c r="H169" s="3" t="s">
        <v>39</v>
      </c>
      <c r="I169">
        <f>SUMIF(A1:A162, "Bugisu", O1:O162)</f>
        <v>204402</v>
      </c>
      <c r="K169" s="3" t="s">
        <v>220</v>
      </c>
      <c r="L169">
        <f>SUMIF(A1:A162, "Ankole", BB1:BB162)</f>
        <v>1478640</v>
      </c>
      <c r="BG169" s="13"/>
      <c r="BH169" s="13"/>
      <c r="BI169" s="13"/>
      <c r="BJ169" s="13"/>
    </row>
    <row r="170" spans="1:66" ht="15.75" customHeight="1" x14ac:dyDescent="0.25">
      <c r="B170" s="3" t="s">
        <v>37</v>
      </c>
      <c r="C170">
        <f>SUMIF(A2:A162, "Bukedi", F2:F162)</f>
        <v>2934</v>
      </c>
      <c r="E170" s="3" t="s">
        <v>41</v>
      </c>
      <c r="F170">
        <f>SUMIF(A1:A162, "Busoga", L1:L162)</f>
        <v>1310976</v>
      </c>
      <c r="H170" s="3" t="s">
        <v>41</v>
      </c>
      <c r="I170">
        <f>SUMIF(A1:A162, "Busoga", O1:O162)</f>
        <v>1100448</v>
      </c>
      <c r="K170" s="3" t="s">
        <v>39</v>
      </c>
      <c r="L170">
        <f>SUMIF(A1:A162, "Bugisu", BB1:BB162)</f>
        <v>988072</v>
      </c>
      <c r="BG170" s="13"/>
      <c r="BH170" s="13"/>
      <c r="BI170" s="13"/>
      <c r="BJ170" s="13"/>
    </row>
    <row r="171" spans="1:66" ht="15.75" customHeight="1" x14ac:dyDescent="0.25">
      <c r="B171" s="3" t="s">
        <v>52</v>
      </c>
      <c r="C171">
        <f>SUMIF(A2:A162, "Bunyoro", F2:F162)</f>
        <v>812</v>
      </c>
      <c r="E171" s="3" t="s">
        <v>37</v>
      </c>
      <c r="F171">
        <f>SUMIF(A1:A162, "Bukedi", L1:L162)</f>
        <v>823414</v>
      </c>
      <c r="H171" s="3" t="s">
        <v>37</v>
      </c>
      <c r="I171">
        <f>SUMIF(A1:A162, "Bukedi", O1:O162)</f>
        <v>846850</v>
      </c>
      <c r="K171" s="3" t="s">
        <v>41</v>
      </c>
      <c r="L171">
        <f>SUMIF(A1:A162, "Busoga", BB1:BB162)</f>
        <v>3951040</v>
      </c>
      <c r="BG171" s="13"/>
      <c r="BH171" s="13"/>
      <c r="BI171" s="13"/>
      <c r="BJ171" s="13"/>
    </row>
    <row r="172" spans="1:66" ht="15.75" customHeight="1" x14ac:dyDescent="0.25">
      <c r="B172" s="3" t="s">
        <v>20</v>
      </c>
      <c r="C172">
        <f>SUMIF(A2:A162, "Karamoja", F2:F162)</f>
        <v>1310</v>
      </c>
      <c r="E172" s="3" t="s">
        <v>52</v>
      </c>
      <c r="F172">
        <f>SUMIF(A1:A162, "Bunyoro", L1:L162)</f>
        <v>456426</v>
      </c>
      <c r="H172" s="3" t="s">
        <v>52</v>
      </c>
      <c r="I172">
        <f>SUMIF(A1:A162, "Bunyoro", O1:O162)</f>
        <v>392238</v>
      </c>
      <c r="K172" s="3" t="s">
        <v>37</v>
      </c>
      <c r="L172">
        <f>SUMIF(A1:A162, "Bukedi", BB1:BB162)</f>
        <v>3042110</v>
      </c>
      <c r="BG172" s="13"/>
      <c r="BH172" s="13"/>
      <c r="BI172" s="13"/>
      <c r="BJ172" s="13"/>
    </row>
    <row r="173" spans="1:66" ht="15.75" customHeight="1" x14ac:dyDescent="0.25">
      <c r="B173" s="3" t="s">
        <v>77</v>
      </c>
      <c r="C173">
        <f>SUMIF(A2:A162, "Kigezi", F2:F162)</f>
        <v>158</v>
      </c>
      <c r="E173" s="3" t="s">
        <v>20</v>
      </c>
      <c r="F173">
        <f>SUMIF(A1:A162, "Karamoja", L1:L162)</f>
        <v>304352</v>
      </c>
      <c r="H173" s="3" t="s">
        <v>20</v>
      </c>
      <c r="I173">
        <f>SUMIF(A1:A162, "Karamoja", O1:O162)</f>
        <v>394606</v>
      </c>
      <c r="K173" s="3" t="s">
        <v>52</v>
      </c>
      <c r="L173">
        <f>SUMIF(A1:A162, "Bunyoro", BB1:BB162)</f>
        <v>1541502</v>
      </c>
      <c r="BG173" s="13"/>
      <c r="BH173" s="13"/>
      <c r="BI173" s="13"/>
      <c r="BJ173" s="13"/>
    </row>
    <row r="174" spans="1:66" ht="15.75" customHeight="1" x14ac:dyDescent="0.25">
      <c r="B174" s="3" t="s">
        <v>26</v>
      </c>
      <c r="C174">
        <f>SUMIF(A2:A162, "Lango", F2:F162)</f>
        <v>2270</v>
      </c>
      <c r="E174" s="3" t="s">
        <v>77</v>
      </c>
      <c r="F174">
        <f>SUMIF(A1:A162, "Kigezi", L1:L162)</f>
        <v>139614</v>
      </c>
      <c r="H174" s="3" t="s">
        <v>77</v>
      </c>
      <c r="I174">
        <f>SUMIF(A1:A162, "Kigezi", O1:O162)</f>
        <v>49510</v>
      </c>
      <c r="K174" s="3" t="s">
        <v>20</v>
      </c>
      <c r="L174">
        <f>SUMIF(A1:A162, "KARAMOJA", BB1:BB162)</f>
        <v>1052738</v>
      </c>
      <c r="BG174" s="13"/>
      <c r="BH174" s="13"/>
      <c r="BI174" s="13"/>
      <c r="BJ174" s="13"/>
    </row>
    <row r="175" spans="1:66" ht="15.75" customHeight="1" x14ac:dyDescent="0.25">
      <c r="B175" s="3" t="s">
        <v>45</v>
      </c>
      <c r="C175">
        <f>SUMIF(A2:A162, "North Central", F2:F162)</f>
        <v>2420</v>
      </c>
      <c r="E175" s="3" t="s">
        <v>26</v>
      </c>
      <c r="F175">
        <f>SUMIF(A1:A162, "Lango", L1:L162)</f>
        <v>762378</v>
      </c>
      <c r="H175" s="3" t="s">
        <v>26</v>
      </c>
      <c r="I175">
        <f>SUMIF(A1:A162, "Lango", O1:O162)</f>
        <v>572336</v>
      </c>
      <c r="K175" s="3" t="s">
        <v>77</v>
      </c>
      <c r="L175">
        <f>SUMIF(A1:A162, "KIGEZI", BB1:BB162)</f>
        <v>338824</v>
      </c>
      <c r="BG175" s="13"/>
      <c r="BH175" s="13"/>
      <c r="BI175" s="13"/>
      <c r="BJ175" s="13"/>
    </row>
    <row r="176" spans="1:66" ht="15.75" customHeight="1" x14ac:dyDescent="0.25">
      <c r="B176" s="3" t="s">
        <v>48</v>
      </c>
      <c r="C176">
        <f>SUMIF(A2:A162, "South Central", F2:F162)</f>
        <v>4144</v>
      </c>
      <c r="E176" s="3" t="s">
        <v>45</v>
      </c>
      <c r="F176">
        <f>SUMIF(A1:A162, "North Central", L1:L162)</f>
        <v>863722</v>
      </c>
      <c r="H176" s="3" t="s">
        <v>45</v>
      </c>
      <c r="I176">
        <f>SUMIF(A1:A162, "North Central", O1:O162)</f>
        <v>488290</v>
      </c>
      <c r="K176" s="3" t="s">
        <v>26</v>
      </c>
      <c r="L176">
        <f>SUMIF(A1:A162, "LANGO", BB1:BB162)</f>
        <v>2465034</v>
      </c>
      <c r="BG176" s="13"/>
      <c r="BH176" s="13"/>
      <c r="BI176" s="13"/>
      <c r="BJ176" s="13"/>
    </row>
    <row r="177" spans="2:62" ht="15.75" customHeight="1" x14ac:dyDescent="0.25">
      <c r="B177" s="3" t="s">
        <v>87</v>
      </c>
      <c r="C177">
        <f>SUMIF(A2:A162, "Kampala", F2:F162)</f>
        <v>5142</v>
      </c>
      <c r="E177" s="3" t="s">
        <v>48</v>
      </c>
      <c r="F177">
        <f>SUMIF(A1:A162, "South Central", L1:L162)</f>
        <v>863072</v>
      </c>
      <c r="H177" s="3" t="s">
        <v>48</v>
      </c>
      <c r="I177">
        <f>SUMIF(A1:A162, "South Central", O1:O162)</f>
        <v>433612</v>
      </c>
      <c r="K177" s="3" t="s">
        <v>45</v>
      </c>
      <c r="L177">
        <f>SUMIF(A1:A162, "NORTH CENTRAL", BB1:BB162)</f>
        <v>2462162</v>
      </c>
      <c r="BG177" s="13"/>
      <c r="BH177" s="13"/>
      <c r="BI177" s="13"/>
      <c r="BJ177" s="13"/>
    </row>
    <row r="178" spans="2:62" ht="15.75" customHeight="1" x14ac:dyDescent="0.25">
      <c r="B178" s="3" t="s">
        <v>30</v>
      </c>
      <c r="C178">
        <f>SUMIF(A2:A162, "Teso", F2:F162)</f>
        <v>1096</v>
      </c>
      <c r="E178" s="3" t="s">
        <v>87</v>
      </c>
      <c r="F178">
        <f>SUMIF(A1:A162, "Kampala", L1:L162)</f>
        <v>277460</v>
      </c>
      <c r="H178" s="3" t="s">
        <v>87</v>
      </c>
      <c r="I178">
        <f>SUMIF(A1:A162, "Kampala", O1:O162)</f>
        <v>106916</v>
      </c>
      <c r="K178" s="3" t="s">
        <v>48</v>
      </c>
      <c r="L178">
        <f>SUMIF(A1:A162, "South central", BB1:BB162)</f>
        <v>2448686</v>
      </c>
      <c r="BG178" s="13"/>
      <c r="BH178" s="13"/>
      <c r="BI178" s="13"/>
      <c r="BJ178" s="13"/>
    </row>
    <row r="179" spans="2:62" ht="15.75" customHeight="1" x14ac:dyDescent="0.25">
      <c r="B179" s="3" t="s">
        <v>54</v>
      </c>
      <c r="C179">
        <f>SUMIF(A2:A162, "Tooro", F2:F162)</f>
        <v>1960</v>
      </c>
      <c r="E179" s="3" t="s">
        <v>30</v>
      </c>
      <c r="F179">
        <f>SUMIF(A1:A162, "teso", L1:L162)</f>
        <v>1066230</v>
      </c>
      <c r="H179" s="3" t="s">
        <v>30</v>
      </c>
      <c r="I179">
        <f>SUMIF(A1:A162, "teso", O1:O162)</f>
        <v>473946</v>
      </c>
      <c r="K179" s="3" t="s">
        <v>87</v>
      </c>
      <c r="L179">
        <f>SUMIF(A1:A162, "kampala", BB1:BB162)</f>
        <v>595104</v>
      </c>
      <c r="BG179" s="13"/>
      <c r="BH179" s="13"/>
      <c r="BI179" s="13"/>
      <c r="BJ179" s="13"/>
    </row>
    <row r="180" spans="2:62" ht="15.75" customHeight="1" x14ac:dyDescent="0.3">
      <c r="B180" s="16" t="s">
        <v>221</v>
      </c>
      <c r="C180">
        <f>SUM(C165:C179)</f>
        <v>35418</v>
      </c>
      <c r="E180" s="3" t="s">
        <v>54</v>
      </c>
      <c r="F180">
        <f>SUMIF(A1:A162, "Tooro", L1:L162)</f>
        <v>802000</v>
      </c>
      <c r="H180" s="3" t="s">
        <v>54</v>
      </c>
      <c r="I180">
        <f>SUMIF(A1:A162, "Tooro", O1:O162)</f>
        <v>392252</v>
      </c>
      <c r="K180" s="3" t="s">
        <v>30</v>
      </c>
      <c r="L180">
        <f>SUMIF(A1:A162, "teso", BB1:BB162)</f>
        <v>2764626</v>
      </c>
      <c r="BG180" s="13"/>
      <c r="BH180" s="13"/>
      <c r="BI180" s="13"/>
      <c r="BJ180" s="13"/>
    </row>
    <row r="181" spans="2:62" ht="15.75" customHeight="1" x14ac:dyDescent="0.25">
      <c r="F181">
        <f>SUM(F166:F180)</f>
        <v>10742140</v>
      </c>
      <c r="I181">
        <f>SUM(I166:I180)</f>
        <v>7533070</v>
      </c>
      <c r="K181" s="3" t="s">
        <v>54</v>
      </c>
      <c r="L181">
        <f>SUMIF(A1:A162, "tooro", BB1:BB162)</f>
        <v>2109614</v>
      </c>
      <c r="BG181" s="13"/>
      <c r="BH181" s="13"/>
      <c r="BI181" s="13"/>
      <c r="BJ181" s="13"/>
    </row>
    <row r="182" spans="2:62" ht="15.75" customHeight="1" x14ac:dyDescent="0.3">
      <c r="B182" s="17" t="s">
        <v>222</v>
      </c>
      <c r="L182">
        <f>SUM(L167:L181)</f>
        <v>33137156</v>
      </c>
      <c r="BG182" s="13"/>
      <c r="BH182" s="13"/>
      <c r="BI182" s="13"/>
      <c r="BJ182" s="13"/>
    </row>
    <row r="183" spans="2:62" ht="15.75" customHeight="1" x14ac:dyDescent="0.3">
      <c r="B183" s="15" t="s">
        <v>223</v>
      </c>
      <c r="C183">
        <f>SUMIF(A1:A162, "West Nile", I1:I162)</f>
        <v>1458996</v>
      </c>
      <c r="E183" s="17" t="s">
        <v>228</v>
      </c>
      <c r="H183" s="17" t="s">
        <v>229</v>
      </c>
      <c r="K183" s="17" t="s">
        <v>230</v>
      </c>
      <c r="BG183" s="13"/>
      <c r="BH183" s="13"/>
      <c r="BI183" s="13"/>
      <c r="BJ183" s="13"/>
    </row>
    <row r="184" spans="2:62" ht="15.75" customHeight="1" x14ac:dyDescent="0.25">
      <c r="B184" s="3" t="s">
        <v>22</v>
      </c>
      <c r="C184">
        <f>SUMIF(A1:A162, "Acholi", I1:I162)</f>
        <v>1079498</v>
      </c>
      <c r="E184" s="15" t="s">
        <v>226</v>
      </c>
      <c r="F184">
        <f>SUMIF(A1:A162, "WeST nILE", R1:R162)</f>
        <v>823756</v>
      </c>
      <c r="H184" s="15" t="s">
        <v>226</v>
      </c>
      <c r="I184">
        <f>SUMIF(A1:A162, "West Nile", BE1:BE162)</f>
        <v>1149474</v>
      </c>
      <c r="K184" s="15" t="s">
        <v>226</v>
      </c>
      <c r="L184">
        <f>SUMIF(A1:A162, "West nILE", BF1:BF162)</f>
        <v>99164</v>
      </c>
      <c r="M184">
        <f>SUMIF(A1:A162, "", BF1:BF162)</f>
        <v>0</v>
      </c>
      <c r="BG184" s="13"/>
      <c r="BH184" s="13"/>
      <c r="BI184" s="13"/>
      <c r="BJ184" s="13"/>
    </row>
    <row r="185" spans="2:62" ht="15.75" customHeight="1" x14ac:dyDescent="0.25">
      <c r="B185" s="3" t="s">
        <v>220</v>
      </c>
      <c r="C185">
        <f>SUMIF(A1:A162, "Ankole", I1:I162)</f>
        <v>453824</v>
      </c>
      <c r="E185" s="3" t="s">
        <v>22</v>
      </c>
      <c r="F185">
        <f>SUMIF(A1:A162, "aCHOLI", R1:R162)</f>
        <v>563588</v>
      </c>
      <c r="H185" s="3" t="s">
        <v>22</v>
      </c>
      <c r="I185">
        <f>SUMIF(A1:A162, "ACHOLI", BE1:BE162)</f>
        <v>724778</v>
      </c>
      <c r="K185" s="3" t="s">
        <v>22</v>
      </c>
      <c r="L185">
        <f>SUMIF(A1:A162, "Acholi", BF1:BF162)</f>
        <v>64404</v>
      </c>
      <c r="BG185" s="13"/>
      <c r="BH185" s="13"/>
      <c r="BI185" s="13"/>
      <c r="BJ185" s="13"/>
    </row>
    <row r="186" spans="2:62" ht="15.75" customHeight="1" x14ac:dyDescent="0.25">
      <c r="B186" s="3" t="s">
        <v>39</v>
      </c>
      <c r="C186">
        <f>SUMIF(A1:A162, "Bugisu", I1:I162)</f>
        <v>253406</v>
      </c>
      <c r="E186" s="3" t="s">
        <v>220</v>
      </c>
      <c r="F186">
        <f>SUMIF(A1:A162, "Ankole", R1:R162)</f>
        <v>222006</v>
      </c>
      <c r="H186" s="3" t="s">
        <v>220</v>
      </c>
      <c r="I186">
        <f>SUMIF(A1:A162, "Ankole", BE1:BE162)</f>
        <v>212906</v>
      </c>
      <c r="K186" s="3" t="s">
        <v>220</v>
      </c>
      <c r="L186">
        <f>SUMIF(A1:A162, "ANkole", BF1:BF162)</f>
        <v>14442</v>
      </c>
      <c r="BG186" s="13"/>
      <c r="BH186" s="13"/>
      <c r="BI186" s="13"/>
      <c r="BJ186" s="13"/>
    </row>
    <row r="187" spans="2:62" ht="15.75" customHeight="1" x14ac:dyDescent="0.25">
      <c r="B187" s="3" t="s">
        <v>41</v>
      </c>
      <c r="C187">
        <f>SUMIF(A1:A162, "Busoga", I1:I162)</f>
        <v>857798</v>
      </c>
      <c r="E187" s="3" t="s">
        <v>39</v>
      </c>
      <c r="F187">
        <f>SUMIF(A1:A162, "BUGISU", R1:R162)</f>
        <v>146160</v>
      </c>
      <c r="H187" s="3" t="s">
        <v>39</v>
      </c>
      <c r="I187">
        <f>SUMIF(A1:A162, "Bugisu", BE1:BE162)</f>
        <v>204828</v>
      </c>
      <c r="K187" s="3" t="s">
        <v>39</v>
      </c>
      <c r="L187">
        <f>SUMIF(A1:A162, "bugisu", BF1:BF162)</f>
        <v>28090</v>
      </c>
      <c r="BG187" s="13"/>
      <c r="BH187" s="13"/>
      <c r="BI187" s="13"/>
      <c r="BJ187" s="13"/>
    </row>
    <row r="188" spans="2:62" ht="15.75" customHeight="1" x14ac:dyDescent="0.25">
      <c r="B188" s="3" t="s">
        <v>37</v>
      </c>
      <c r="C188">
        <f>SUMIF(A1:A162, "Bukedi", I1:I162)</f>
        <v>754798</v>
      </c>
      <c r="E188" s="3" t="s">
        <v>41</v>
      </c>
      <c r="F188">
        <f>SUMIF(A1:A162, "Busoga", R1:R162)</f>
        <v>678566</v>
      </c>
      <c r="H188" s="3" t="s">
        <v>41</v>
      </c>
      <c r="I188">
        <f>SUMIF(A1:A162, "Busoga", BE1:BE162)</f>
        <v>1103700</v>
      </c>
      <c r="K188" s="3" t="s">
        <v>41</v>
      </c>
      <c r="L188">
        <f>SUMIF(A1:A162, "Busoga", BF1:BF162)</f>
        <v>150966</v>
      </c>
      <c r="BG188" s="13"/>
      <c r="BH188" s="13"/>
      <c r="BI188" s="13"/>
      <c r="BJ188" s="13"/>
    </row>
    <row r="189" spans="2:62" ht="15.75" customHeight="1" x14ac:dyDescent="0.25">
      <c r="B189" s="3" t="s">
        <v>52</v>
      </c>
      <c r="C189">
        <f>SUMIF(A1:A162, "Bunyoro", I1:I162)</f>
        <v>430812</v>
      </c>
      <c r="E189" s="3" t="s">
        <v>37</v>
      </c>
      <c r="F189">
        <f>SUMIF(A1:A162, "Bukedi", R1:R162)</f>
        <v>614114</v>
      </c>
      <c r="H189" s="3" t="s">
        <v>37</v>
      </c>
      <c r="I189">
        <f>SUMIF(A1:A162, "Bukedi", BE1:BE162)</f>
        <v>849784</v>
      </c>
      <c r="K189" s="3" t="s">
        <v>37</v>
      </c>
      <c r="L189">
        <f>SUMIF(A1:A162, "Bukedi", BF1:BF162)</f>
        <v>68532</v>
      </c>
      <c r="BG189" s="13"/>
      <c r="BH189" s="13"/>
      <c r="BI189" s="13"/>
      <c r="BJ189" s="13"/>
    </row>
    <row r="190" spans="2:62" ht="15.75" customHeight="1" x14ac:dyDescent="0.25">
      <c r="B190" s="3" t="s">
        <v>20</v>
      </c>
      <c r="C190">
        <f>SUMIF(A1:A162, "Karamoja", I1:I162)</f>
        <v>204122</v>
      </c>
      <c r="E190" s="3" t="s">
        <v>52</v>
      </c>
      <c r="F190">
        <f>SUMIF(A1:A162, "Bunyoro", R1:R162)</f>
        <v>261214</v>
      </c>
      <c r="H190" s="3" t="s">
        <v>52</v>
      </c>
      <c r="I190">
        <f>SUMIF(A1:A162, "Bunyoro", BE1:BE162)</f>
        <v>393050</v>
      </c>
      <c r="K190" s="3" t="s">
        <v>52</v>
      </c>
      <c r="L190">
        <f>SUMIF(A1:A162, "Bunyoro", BF1:BF162)</f>
        <v>56410</v>
      </c>
      <c r="BG190" s="13"/>
      <c r="BH190" s="13"/>
      <c r="BI190" s="13"/>
      <c r="BJ190" s="13"/>
    </row>
    <row r="191" spans="2:62" ht="15.75" customHeight="1" x14ac:dyDescent="0.25">
      <c r="B191" s="3" t="s">
        <v>77</v>
      </c>
      <c r="C191">
        <f>SUMIF(A1:A162, "Kigezi", I1:I162)</f>
        <v>101260</v>
      </c>
      <c r="E191" s="3" t="s">
        <v>20</v>
      </c>
      <c r="F191">
        <f>SUMIF(A1:A162, "Karamoja", R1:R162)</f>
        <v>148348</v>
      </c>
      <c r="H191" s="3" t="s">
        <v>20</v>
      </c>
      <c r="I191">
        <f>SUMIF(A1:A162, "Karamoja", BE1:BE162)</f>
        <v>395916</v>
      </c>
      <c r="K191" s="3" t="s">
        <v>20</v>
      </c>
      <c r="L191">
        <f>SUMIF(A1:A162, "Karamoja", BF1:BF162)</f>
        <v>20094</v>
      </c>
      <c r="BG191" s="13"/>
      <c r="BH191" s="13"/>
      <c r="BI191" s="13"/>
      <c r="BJ191" s="13"/>
    </row>
    <row r="192" spans="2:62" ht="15.75" customHeight="1" x14ac:dyDescent="0.25">
      <c r="B192" s="3" t="s">
        <v>26</v>
      </c>
      <c r="C192">
        <f>SUMIF(A1:A162, "LANGO", I1:I162)</f>
        <v>724068</v>
      </c>
      <c r="E192" s="3" t="s">
        <v>77</v>
      </c>
      <c r="F192">
        <f>SUMIF(A1:A162, "Kigezi", R1:R162)</f>
        <v>48282</v>
      </c>
      <c r="H192" s="3" t="s">
        <v>77</v>
      </c>
      <c r="I192">
        <f>SUMIF(A1:A162, "Kigezi", BE1:BE162)</f>
        <v>49668</v>
      </c>
      <c r="K192" s="3" t="s">
        <v>77</v>
      </c>
      <c r="L192">
        <f>SUMIF(A1:A162, "Kigezi", BF1:BF162)</f>
        <v>3366</v>
      </c>
      <c r="BG192" s="13"/>
      <c r="BH192" s="13"/>
      <c r="BI192" s="13"/>
      <c r="BJ192" s="13"/>
    </row>
    <row r="193" spans="2:62" ht="15.75" customHeight="1" x14ac:dyDescent="0.25">
      <c r="B193" s="3" t="s">
        <v>45</v>
      </c>
      <c r="C193">
        <f>SUMIF(A1:A162, "North central", I1:I162)</f>
        <v>676306</v>
      </c>
      <c r="E193" s="3" t="s">
        <v>26</v>
      </c>
      <c r="F193">
        <f>SUMIF(A1:A162, "lango", R1:R162)</f>
        <v>403982</v>
      </c>
      <c r="H193" s="3" t="s">
        <v>26</v>
      </c>
      <c r="I193">
        <f>SUMIF(A1:A162, "Lango", BE1:BE162)</f>
        <v>574606</v>
      </c>
      <c r="K193" s="3" t="s">
        <v>26</v>
      </c>
      <c r="L193">
        <f>SUMIF(A1:A162, "Lango", BF1:BF162)</f>
        <v>92368</v>
      </c>
      <c r="BG193" s="13"/>
      <c r="BH193" s="13"/>
      <c r="BI193" s="13"/>
      <c r="BJ193" s="13"/>
    </row>
    <row r="194" spans="2:62" ht="15.75" customHeight="1" x14ac:dyDescent="0.25">
      <c r="B194" s="3" t="s">
        <v>48</v>
      </c>
      <c r="C194">
        <f>SUMIF(A1:A162, "South Central", I1:I162)</f>
        <v>716278</v>
      </c>
      <c r="E194" s="3" t="s">
        <v>45</v>
      </c>
      <c r="F194">
        <f>SUMIF(A1:A162, "north central", R1:R162)</f>
        <v>431424</v>
      </c>
      <c r="H194" s="3" t="s">
        <v>45</v>
      </c>
      <c r="I194">
        <f>SUMIF(A1:A162, "North central", BE1:BE162)</f>
        <v>490710</v>
      </c>
      <c r="K194" s="3" t="s">
        <v>45</v>
      </c>
      <c r="L194">
        <f>SUMIF(A1:A162, "NortH cENTRAL", BF1:BF162)</f>
        <v>67736</v>
      </c>
      <c r="BG194" s="13"/>
      <c r="BH194" s="13"/>
      <c r="BI194" s="13"/>
      <c r="BJ194" s="13"/>
    </row>
    <row r="195" spans="2:62" ht="15.75" customHeight="1" x14ac:dyDescent="0.25">
      <c r="B195" s="3" t="s">
        <v>87</v>
      </c>
      <c r="C195">
        <f>SUMIF(A1:A162, "Kampala", I1:I162)</f>
        <v>112712</v>
      </c>
      <c r="E195" s="3" t="s">
        <v>48</v>
      </c>
      <c r="F195">
        <f>SUMIF(A1:A162, "South CENTRAL", R1:R162)</f>
        <v>431580</v>
      </c>
      <c r="H195" s="3" t="s">
        <v>48</v>
      </c>
      <c r="I195">
        <f>SUMIF(A1:A162, "South Central", BE1:BE162)</f>
        <v>437756</v>
      </c>
      <c r="K195" s="3" t="s">
        <v>48</v>
      </c>
      <c r="L195">
        <f>SUMIF(A1:A162, "South Central", BF1:BF162)</f>
        <v>35480</v>
      </c>
      <c r="BG195" s="13"/>
      <c r="BH195" s="13"/>
      <c r="BI195" s="13"/>
      <c r="BJ195" s="13"/>
    </row>
    <row r="196" spans="2:62" ht="15.75" customHeight="1" x14ac:dyDescent="0.25">
      <c r="B196" s="3" t="s">
        <v>30</v>
      </c>
      <c r="C196">
        <f>SUMIF(A1:A162, "Teso", I1:I162)</f>
        <v>791810</v>
      </c>
      <c r="E196" s="3" t="s">
        <v>87</v>
      </c>
      <c r="F196">
        <f>SUMIF(A1:A162, "Kampala", R1:R162)</f>
        <v>92874</v>
      </c>
      <c r="H196" s="3" t="s">
        <v>87</v>
      </c>
      <c r="I196">
        <f>SUMIF(A1:A162, "Kampala", BE1:BE162)</f>
        <v>112058</v>
      </c>
      <c r="K196" s="3" t="s">
        <v>87</v>
      </c>
      <c r="L196">
        <f>SUMIF(A1:A162, "kampala", BF1:BF162)</f>
        <v>9928</v>
      </c>
      <c r="BG196" s="13"/>
      <c r="BH196" s="13"/>
      <c r="BI196" s="13"/>
      <c r="BJ196" s="13"/>
    </row>
    <row r="197" spans="2:62" ht="15.75" customHeight="1" x14ac:dyDescent="0.25">
      <c r="B197" s="3" t="s">
        <v>54</v>
      </c>
      <c r="C197">
        <f>SUMIF(A1:A162, "Tooro", I1:I162)</f>
        <v>590716</v>
      </c>
      <c r="E197" s="3" t="s">
        <v>30</v>
      </c>
      <c r="F197">
        <f>SUMIF(A1:A162, "Teso", R1:R162)</f>
        <v>431544</v>
      </c>
      <c r="H197" s="3" t="s">
        <v>30</v>
      </c>
      <c r="I197">
        <f>SUMIF(A1:A162, "teso", BE1:BE162)</f>
        <v>475042</v>
      </c>
      <c r="K197" s="3" t="s">
        <v>30</v>
      </c>
      <c r="L197">
        <f>SUMIF(A1:A162, "Teso", BF1:BF162)</f>
        <v>80562</v>
      </c>
      <c r="BG197" s="13"/>
      <c r="BH197" s="13"/>
      <c r="BI197" s="13"/>
      <c r="BJ197" s="13"/>
    </row>
    <row r="198" spans="2:62" ht="15.75" customHeight="1" x14ac:dyDescent="0.25">
      <c r="C198">
        <f>SUM(C183:C197)</f>
        <v>9206404</v>
      </c>
      <c r="E198" s="3" t="s">
        <v>54</v>
      </c>
      <c r="F198">
        <f>SUMIF(A1:A162, "Tooro", R1:R162)</f>
        <v>322686</v>
      </c>
      <c r="H198" s="3" t="s">
        <v>54</v>
      </c>
      <c r="I198">
        <f>SUMIF(A1:A162, "Tooro", BE1:BE162)</f>
        <v>394212</v>
      </c>
      <c r="K198" s="3" t="s">
        <v>54</v>
      </c>
      <c r="L198">
        <f>SUMIF(A1:A162, "Tooro", BF1:BF162)</f>
        <v>33808</v>
      </c>
      <c r="BG198" s="13"/>
      <c r="BH198" s="13"/>
      <c r="BI198" s="13"/>
      <c r="BJ198" s="13"/>
    </row>
    <row r="199" spans="2:62" ht="15.75" customHeight="1" x14ac:dyDescent="0.25">
      <c r="F199">
        <f>SUM(F184:F198)</f>
        <v>5620124</v>
      </c>
      <c r="I199">
        <f>SUM(I184:I198)</f>
        <v>7568488</v>
      </c>
      <c r="L199">
        <f>SUM(L184:L198)</f>
        <v>825350</v>
      </c>
      <c r="BG199" s="13"/>
      <c r="BH199" s="13"/>
      <c r="BI199" s="13"/>
      <c r="BJ199" s="13"/>
    </row>
    <row r="200" spans="2:62" ht="15.75" customHeight="1" x14ac:dyDescent="0.25">
      <c r="BG200" s="13"/>
      <c r="BH200" s="13"/>
      <c r="BI200" s="13"/>
      <c r="BJ200" s="13"/>
    </row>
    <row r="201" spans="2:62" ht="15.75" customHeight="1" x14ac:dyDescent="0.25">
      <c r="BG201" s="13"/>
      <c r="BH201" s="13"/>
      <c r="BI201" s="13"/>
      <c r="BJ201" s="13"/>
    </row>
    <row r="202" spans="2:62" ht="15.75" customHeight="1" x14ac:dyDescent="0.25">
      <c r="BG202" s="13"/>
      <c r="BH202" s="13"/>
      <c r="BI202" s="13"/>
      <c r="BJ202" s="13"/>
    </row>
    <row r="203" spans="2:62" ht="15.75" customHeight="1" x14ac:dyDescent="0.25">
      <c r="BG203" s="13"/>
      <c r="BH203" s="13"/>
      <c r="BI203" s="13"/>
      <c r="BJ203" s="13"/>
    </row>
    <row r="204" spans="2:62" ht="15.75" customHeight="1" x14ac:dyDescent="0.25">
      <c r="BG204" s="13"/>
      <c r="BH204" s="13"/>
      <c r="BI204" s="13"/>
      <c r="BJ204" s="13"/>
    </row>
    <row r="205" spans="2:62" ht="15.75" customHeight="1" x14ac:dyDescent="0.25">
      <c r="BG205" s="13"/>
      <c r="BH205" s="13"/>
      <c r="BI205" s="13"/>
      <c r="BJ205" s="13"/>
    </row>
    <row r="206" spans="2:62" ht="15.75" customHeight="1" x14ac:dyDescent="0.25">
      <c r="BG206" s="13"/>
      <c r="BH206" s="13"/>
      <c r="BI206" s="13"/>
      <c r="BJ206" s="13"/>
    </row>
    <row r="207" spans="2:62" ht="15.75" customHeight="1" x14ac:dyDescent="0.25">
      <c r="BG207" s="13"/>
      <c r="BH207" s="13"/>
      <c r="BI207" s="13"/>
      <c r="BJ207" s="13"/>
    </row>
    <row r="208" spans="2:62" ht="15.75" customHeight="1" x14ac:dyDescent="0.25">
      <c r="BG208" s="13"/>
      <c r="BH208" s="13"/>
      <c r="BI208" s="13"/>
      <c r="BJ208" s="13"/>
    </row>
    <row r="209" spans="59:62" ht="15.75" customHeight="1" x14ac:dyDescent="0.25">
      <c r="BG209" s="13"/>
      <c r="BH209" s="13"/>
      <c r="BI209" s="13"/>
      <c r="BJ209" s="13"/>
    </row>
    <row r="210" spans="59:62" ht="15.75" customHeight="1" x14ac:dyDescent="0.25">
      <c r="BG210" s="13"/>
      <c r="BH210" s="13"/>
      <c r="BI210" s="13"/>
      <c r="BJ210" s="13"/>
    </row>
    <row r="211" spans="59:62" ht="15.75" customHeight="1" x14ac:dyDescent="0.25">
      <c r="BG211" s="13"/>
      <c r="BH211" s="13"/>
      <c r="BI211" s="13"/>
      <c r="BJ211" s="13"/>
    </row>
    <row r="212" spans="59:62" ht="15.75" customHeight="1" x14ac:dyDescent="0.25">
      <c r="BG212" s="13"/>
      <c r="BH212" s="13"/>
      <c r="BI212" s="13"/>
      <c r="BJ212" s="13"/>
    </row>
    <row r="213" spans="59:62" ht="15.75" customHeight="1" x14ac:dyDescent="0.25">
      <c r="BG213" s="13"/>
      <c r="BH213" s="13"/>
      <c r="BI213" s="13"/>
      <c r="BJ213" s="13"/>
    </row>
    <row r="214" spans="59:62" ht="15.75" customHeight="1" x14ac:dyDescent="0.25">
      <c r="BG214" s="13"/>
      <c r="BH214" s="13"/>
      <c r="BI214" s="13"/>
      <c r="BJ214" s="13"/>
    </row>
    <row r="215" spans="59:62" ht="15.75" customHeight="1" x14ac:dyDescent="0.25">
      <c r="BG215" s="13"/>
      <c r="BH215" s="13"/>
      <c r="BI215" s="13"/>
      <c r="BJ215" s="13"/>
    </row>
    <row r="216" spans="59:62" ht="15.75" customHeight="1" x14ac:dyDescent="0.25">
      <c r="BG216" s="13"/>
      <c r="BH216" s="13"/>
      <c r="BI216" s="13"/>
      <c r="BJ216" s="13"/>
    </row>
    <row r="217" spans="59:62" ht="15.75" customHeight="1" x14ac:dyDescent="0.25">
      <c r="BG217" s="13"/>
      <c r="BH217" s="13"/>
      <c r="BI217" s="13"/>
      <c r="BJ217" s="13"/>
    </row>
    <row r="218" spans="59:62" ht="15.75" customHeight="1" x14ac:dyDescent="0.25">
      <c r="BG218" s="13"/>
      <c r="BH218" s="13"/>
      <c r="BI218" s="13"/>
      <c r="BJ218" s="13"/>
    </row>
    <row r="219" spans="59:62" ht="15.75" customHeight="1" x14ac:dyDescent="0.25">
      <c r="BG219" s="13"/>
      <c r="BH219" s="13"/>
      <c r="BI219" s="13"/>
      <c r="BJ219" s="13"/>
    </row>
    <row r="220" spans="59:62" ht="15.75" customHeight="1" x14ac:dyDescent="0.25">
      <c r="BG220" s="13"/>
      <c r="BH220" s="13"/>
      <c r="BI220" s="13"/>
      <c r="BJ220" s="13"/>
    </row>
    <row r="221" spans="59:62" ht="15.75" customHeight="1" x14ac:dyDescent="0.25">
      <c r="BG221" s="13"/>
      <c r="BH221" s="13"/>
      <c r="BI221" s="13"/>
      <c r="BJ221" s="13"/>
    </row>
    <row r="222" spans="59:62" ht="15.75" customHeight="1" x14ac:dyDescent="0.25">
      <c r="BG222" s="13"/>
      <c r="BH222" s="13"/>
      <c r="BI222" s="13"/>
      <c r="BJ222" s="13"/>
    </row>
    <row r="223" spans="59:62" ht="15.75" customHeight="1" x14ac:dyDescent="0.25">
      <c r="BG223" s="13"/>
      <c r="BH223" s="13"/>
      <c r="BI223" s="13"/>
      <c r="BJ223" s="13"/>
    </row>
    <row r="224" spans="59:62" ht="15.75" customHeight="1" x14ac:dyDescent="0.25">
      <c r="BG224" s="13"/>
      <c r="BH224" s="13"/>
      <c r="BI224" s="13"/>
      <c r="BJ224" s="13"/>
    </row>
    <row r="225" spans="59:62" ht="15.75" customHeight="1" x14ac:dyDescent="0.25">
      <c r="BG225" s="13"/>
      <c r="BH225" s="13"/>
      <c r="BI225" s="13"/>
      <c r="BJ225" s="13"/>
    </row>
    <row r="226" spans="59:62" ht="15.75" customHeight="1" x14ac:dyDescent="0.25">
      <c r="BG226" s="13"/>
      <c r="BH226" s="13"/>
      <c r="BI226" s="13"/>
      <c r="BJ226" s="13"/>
    </row>
    <row r="227" spans="59:62" ht="15.75" customHeight="1" x14ac:dyDescent="0.25">
      <c r="BG227" s="13"/>
      <c r="BH227" s="13"/>
      <c r="BI227" s="13"/>
      <c r="BJ227" s="13"/>
    </row>
    <row r="228" spans="59:62" ht="15.75" customHeight="1" x14ac:dyDescent="0.25">
      <c r="BG228" s="13"/>
      <c r="BH228" s="13"/>
      <c r="BI228" s="13"/>
      <c r="BJ228" s="13"/>
    </row>
    <row r="229" spans="59:62" ht="15.75" customHeight="1" x14ac:dyDescent="0.25">
      <c r="BG229" s="13"/>
      <c r="BH229" s="13"/>
      <c r="BI229" s="13"/>
      <c r="BJ229" s="13"/>
    </row>
    <row r="230" spans="59:62" ht="15.75" customHeight="1" x14ac:dyDescent="0.25">
      <c r="BG230" s="13"/>
      <c r="BH230" s="13"/>
      <c r="BI230" s="13"/>
      <c r="BJ230" s="13"/>
    </row>
    <row r="231" spans="59:62" ht="15.75" customHeight="1" x14ac:dyDescent="0.25">
      <c r="BG231" s="13"/>
      <c r="BH231" s="13"/>
      <c r="BI231" s="13"/>
      <c r="BJ231" s="13"/>
    </row>
    <row r="232" spans="59:62" ht="15.75" customHeight="1" x14ac:dyDescent="0.25">
      <c r="BG232" s="13"/>
      <c r="BH232" s="13"/>
      <c r="BI232" s="13"/>
      <c r="BJ232" s="13"/>
    </row>
    <row r="233" spans="59:62" ht="15.75" customHeight="1" x14ac:dyDescent="0.25">
      <c r="BG233" s="13"/>
      <c r="BH233" s="13"/>
      <c r="BI233" s="13"/>
      <c r="BJ233" s="13"/>
    </row>
    <row r="234" spans="59:62" ht="15.75" customHeight="1" x14ac:dyDescent="0.25">
      <c r="BG234" s="13"/>
      <c r="BH234" s="13"/>
      <c r="BI234" s="13"/>
      <c r="BJ234" s="13"/>
    </row>
    <row r="235" spans="59:62" ht="15.75" customHeight="1" x14ac:dyDescent="0.25">
      <c r="BG235" s="13"/>
      <c r="BH235" s="13"/>
      <c r="BI235" s="13"/>
      <c r="BJ235" s="13"/>
    </row>
    <row r="236" spans="59:62" ht="15.75" customHeight="1" x14ac:dyDescent="0.25">
      <c r="BG236" s="13"/>
      <c r="BH236" s="13"/>
      <c r="BI236" s="13"/>
      <c r="BJ236" s="13"/>
    </row>
    <row r="237" spans="59:62" ht="15.75" customHeight="1" x14ac:dyDescent="0.25">
      <c r="BG237" s="13"/>
      <c r="BH237" s="13"/>
      <c r="BI237" s="13"/>
      <c r="BJ237" s="13"/>
    </row>
    <row r="238" spans="59:62" ht="15.75" customHeight="1" x14ac:dyDescent="0.25">
      <c r="BG238" s="13"/>
      <c r="BH238" s="13"/>
      <c r="BI238" s="13"/>
      <c r="BJ238" s="13"/>
    </row>
    <row r="239" spans="59:62" ht="15.75" customHeight="1" x14ac:dyDescent="0.25">
      <c r="BG239" s="13"/>
      <c r="BH239" s="13"/>
      <c r="BI239" s="13"/>
      <c r="BJ239" s="13"/>
    </row>
    <row r="240" spans="59:62" ht="15.75" customHeight="1" x14ac:dyDescent="0.25">
      <c r="BG240" s="13"/>
      <c r="BH240" s="13"/>
      <c r="BI240" s="13"/>
      <c r="BJ240" s="13"/>
    </row>
    <row r="241" spans="59:62" ht="15.75" customHeight="1" x14ac:dyDescent="0.25">
      <c r="BG241" s="13"/>
      <c r="BH241" s="13"/>
      <c r="BI241" s="13"/>
      <c r="BJ241" s="13"/>
    </row>
    <row r="242" spans="59:62" ht="15.75" customHeight="1" x14ac:dyDescent="0.25">
      <c r="BG242" s="13"/>
      <c r="BH242" s="13"/>
      <c r="BI242" s="13"/>
      <c r="BJ242" s="13"/>
    </row>
    <row r="243" spans="59:62" ht="15.75" customHeight="1" x14ac:dyDescent="0.25">
      <c r="BG243" s="13"/>
      <c r="BH243" s="13"/>
      <c r="BI243" s="13"/>
      <c r="BJ243" s="13"/>
    </row>
    <row r="244" spans="59:62" ht="15.75" customHeight="1" x14ac:dyDescent="0.25">
      <c r="BG244" s="13"/>
      <c r="BH244" s="13"/>
      <c r="BI244" s="13"/>
      <c r="BJ244" s="13"/>
    </row>
    <row r="245" spans="59:62" ht="15.75" customHeight="1" x14ac:dyDescent="0.25">
      <c r="BG245" s="13"/>
      <c r="BH245" s="13"/>
      <c r="BI245" s="13"/>
      <c r="BJ245" s="13"/>
    </row>
    <row r="246" spans="59:62" ht="15.75" customHeight="1" x14ac:dyDescent="0.25">
      <c r="BG246" s="13"/>
      <c r="BH246" s="13"/>
      <c r="BI246" s="13"/>
      <c r="BJ246" s="13"/>
    </row>
    <row r="247" spans="59:62" ht="15.75" customHeight="1" x14ac:dyDescent="0.25">
      <c r="BG247" s="13"/>
      <c r="BH247" s="13"/>
      <c r="BI247" s="13"/>
      <c r="BJ247" s="13"/>
    </row>
    <row r="248" spans="59:62" ht="15.75" customHeight="1" x14ac:dyDescent="0.25">
      <c r="BG248" s="13"/>
      <c r="BH248" s="13"/>
      <c r="BI248" s="13"/>
      <c r="BJ248" s="13"/>
    </row>
    <row r="249" spans="59:62" ht="15.75" customHeight="1" x14ac:dyDescent="0.25">
      <c r="BG249" s="13"/>
      <c r="BH249" s="13"/>
      <c r="BI249" s="13"/>
      <c r="BJ249" s="13"/>
    </row>
    <row r="250" spans="59:62" ht="15.75" customHeight="1" x14ac:dyDescent="0.25">
      <c r="BG250" s="13"/>
      <c r="BH250" s="13"/>
      <c r="BI250" s="13"/>
      <c r="BJ250" s="13"/>
    </row>
    <row r="251" spans="59:62" ht="15.75" customHeight="1" x14ac:dyDescent="0.25">
      <c r="BG251" s="13"/>
      <c r="BH251" s="13"/>
      <c r="BI251" s="13"/>
      <c r="BJ251" s="13"/>
    </row>
    <row r="252" spans="59:62" ht="15.75" customHeight="1" x14ac:dyDescent="0.25">
      <c r="BG252" s="13"/>
      <c r="BH252" s="13"/>
      <c r="BI252" s="13"/>
      <c r="BJ252" s="13"/>
    </row>
    <row r="253" spans="59:62" ht="15.75" customHeight="1" x14ac:dyDescent="0.25">
      <c r="BG253" s="13"/>
      <c r="BH253" s="13"/>
      <c r="BI253" s="13"/>
      <c r="BJ253" s="13"/>
    </row>
    <row r="254" spans="59:62" ht="15.75" customHeight="1" x14ac:dyDescent="0.25">
      <c r="BG254" s="13"/>
      <c r="BH254" s="13"/>
      <c r="BI254" s="13"/>
      <c r="BJ254" s="13"/>
    </row>
    <row r="255" spans="59:62" ht="15.75" customHeight="1" x14ac:dyDescent="0.25">
      <c r="BG255" s="13"/>
      <c r="BH255" s="13"/>
      <c r="BI255" s="13"/>
      <c r="BJ255" s="13"/>
    </row>
    <row r="256" spans="59:62" ht="15.75" customHeight="1" x14ac:dyDescent="0.25">
      <c r="BG256" s="13"/>
      <c r="BH256" s="13"/>
      <c r="BI256" s="13"/>
      <c r="BJ256" s="13"/>
    </row>
    <row r="257" spans="59:62" ht="15.75" customHeight="1" x14ac:dyDescent="0.25">
      <c r="BG257" s="13"/>
      <c r="BH257" s="13"/>
      <c r="BI257" s="13"/>
      <c r="BJ257" s="13"/>
    </row>
    <row r="258" spans="59:62" ht="15.75" customHeight="1" x14ac:dyDescent="0.25">
      <c r="BG258" s="13"/>
      <c r="BH258" s="13"/>
      <c r="BI258" s="13"/>
      <c r="BJ258" s="13"/>
    </row>
    <row r="259" spans="59:62" ht="15.75" customHeight="1" x14ac:dyDescent="0.25">
      <c r="BG259" s="13"/>
      <c r="BH259" s="13"/>
      <c r="BI259" s="13"/>
      <c r="BJ259" s="13"/>
    </row>
    <row r="260" spans="59:62" ht="15.75" customHeight="1" x14ac:dyDescent="0.25">
      <c r="BG260" s="13"/>
      <c r="BH260" s="13"/>
      <c r="BI260" s="13"/>
      <c r="BJ260" s="13"/>
    </row>
    <row r="261" spans="59:62" ht="15.75" customHeight="1" x14ac:dyDescent="0.25">
      <c r="BG261" s="13"/>
      <c r="BH261" s="13"/>
      <c r="BI261" s="13"/>
      <c r="BJ261" s="13"/>
    </row>
    <row r="262" spans="59:62" ht="15.75" customHeight="1" x14ac:dyDescent="0.25">
      <c r="BG262" s="13"/>
      <c r="BH262" s="13"/>
      <c r="BI262" s="13"/>
      <c r="BJ262" s="13"/>
    </row>
    <row r="263" spans="59:62" ht="15.75" customHeight="1" x14ac:dyDescent="0.25">
      <c r="BG263" s="13"/>
      <c r="BH263" s="13"/>
      <c r="BI263" s="13"/>
      <c r="BJ263" s="13"/>
    </row>
    <row r="264" spans="59:62" ht="15.75" customHeight="1" x14ac:dyDescent="0.25">
      <c r="BG264" s="13"/>
      <c r="BH264" s="13"/>
      <c r="BI264" s="13"/>
      <c r="BJ264" s="13"/>
    </row>
    <row r="265" spans="59:62" ht="15.75" customHeight="1" x14ac:dyDescent="0.25">
      <c r="BG265" s="13"/>
      <c r="BH265" s="13"/>
      <c r="BI265" s="13"/>
      <c r="BJ265" s="13"/>
    </row>
    <row r="266" spans="59:62" ht="15.75" customHeight="1" x14ac:dyDescent="0.25">
      <c r="BG266" s="13"/>
      <c r="BH266" s="13"/>
      <c r="BI266" s="13"/>
      <c r="BJ266" s="13"/>
    </row>
    <row r="267" spans="59:62" ht="15.75" customHeight="1" x14ac:dyDescent="0.25">
      <c r="BG267" s="13"/>
      <c r="BH267" s="13"/>
      <c r="BI267" s="13"/>
      <c r="BJ267" s="13"/>
    </row>
    <row r="268" spans="59:62" ht="15.75" customHeight="1" x14ac:dyDescent="0.25">
      <c r="BG268" s="13"/>
      <c r="BH268" s="13"/>
      <c r="BI268" s="13"/>
      <c r="BJ268" s="13"/>
    </row>
    <row r="269" spans="59:62" ht="15.75" customHeight="1" x14ac:dyDescent="0.25">
      <c r="BG269" s="13"/>
      <c r="BH269" s="13"/>
      <c r="BI269" s="13"/>
      <c r="BJ269" s="13"/>
    </row>
    <row r="270" spans="59:62" ht="15.75" customHeight="1" x14ac:dyDescent="0.25">
      <c r="BG270" s="13"/>
      <c r="BH270" s="13"/>
      <c r="BI270" s="13"/>
      <c r="BJ270" s="13"/>
    </row>
    <row r="271" spans="59:62" ht="15.75" customHeight="1" x14ac:dyDescent="0.25">
      <c r="BG271" s="13"/>
      <c r="BH271" s="13"/>
      <c r="BI271" s="13"/>
      <c r="BJ271" s="13"/>
    </row>
    <row r="272" spans="59:62" ht="15.75" customHeight="1" x14ac:dyDescent="0.25">
      <c r="BG272" s="13"/>
      <c r="BH272" s="13"/>
      <c r="BI272" s="13"/>
      <c r="BJ272" s="13"/>
    </row>
    <row r="273" spans="59:62" ht="15.75" customHeight="1" x14ac:dyDescent="0.25">
      <c r="BG273" s="13"/>
      <c r="BH273" s="13"/>
      <c r="BI273" s="13"/>
      <c r="BJ273" s="13"/>
    </row>
    <row r="274" spans="59:62" ht="15.75" customHeight="1" x14ac:dyDescent="0.25">
      <c r="BG274" s="13"/>
      <c r="BH274" s="13"/>
      <c r="BI274" s="13"/>
      <c r="BJ274" s="13"/>
    </row>
    <row r="275" spans="59:62" ht="15.75" customHeight="1" x14ac:dyDescent="0.25">
      <c r="BG275" s="13"/>
      <c r="BH275" s="13"/>
      <c r="BI275" s="13"/>
      <c r="BJ275" s="13"/>
    </row>
    <row r="276" spans="59:62" ht="15.75" customHeight="1" x14ac:dyDescent="0.25">
      <c r="BG276" s="13"/>
      <c r="BH276" s="13"/>
      <c r="BI276" s="13"/>
      <c r="BJ276" s="13"/>
    </row>
    <row r="277" spans="59:62" ht="15.75" customHeight="1" x14ac:dyDescent="0.25">
      <c r="BG277" s="13"/>
      <c r="BH277" s="13"/>
      <c r="BI277" s="13"/>
      <c r="BJ277" s="13"/>
    </row>
    <row r="278" spans="59:62" ht="15.75" customHeight="1" x14ac:dyDescent="0.25">
      <c r="BG278" s="13"/>
      <c r="BH278" s="13"/>
      <c r="BI278" s="13"/>
      <c r="BJ278" s="13"/>
    </row>
    <row r="279" spans="59:62" ht="15.75" customHeight="1" x14ac:dyDescent="0.25">
      <c r="BG279" s="13"/>
      <c r="BH279" s="13"/>
      <c r="BI279" s="13"/>
      <c r="BJ279" s="13"/>
    </row>
    <row r="280" spans="59:62" ht="15.75" customHeight="1" x14ac:dyDescent="0.25">
      <c r="BG280" s="13"/>
      <c r="BH280" s="13"/>
      <c r="BI280" s="13"/>
      <c r="BJ280" s="13"/>
    </row>
    <row r="281" spans="59:62" ht="15.75" customHeight="1" x14ac:dyDescent="0.25">
      <c r="BG281" s="13"/>
      <c r="BH281" s="13"/>
      <c r="BI281" s="13"/>
      <c r="BJ281" s="13"/>
    </row>
    <row r="282" spans="59:62" ht="15.75" customHeight="1" x14ac:dyDescent="0.25">
      <c r="BG282" s="13"/>
      <c r="BH282" s="13"/>
      <c r="BI282" s="13"/>
      <c r="BJ282" s="13"/>
    </row>
    <row r="283" spans="59:62" ht="15.75" customHeight="1" x14ac:dyDescent="0.25">
      <c r="BG283" s="13"/>
      <c r="BH283" s="13"/>
      <c r="BI283" s="13"/>
      <c r="BJ283" s="13"/>
    </row>
    <row r="284" spans="59:62" ht="15.75" customHeight="1" x14ac:dyDescent="0.25">
      <c r="BG284" s="13"/>
      <c r="BH284" s="13"/>
      <c r="BI284" s="13"/>
      <c r="BJ284" s="13"/>
    </row>
    <row r="285" spans="59:62" ht="15.75" customHeight="1" x14ac:dyDescent="0.25">
      <c r="BG285" s="13"/>
      <c r="BH285" s="13"/>
      <c r="BI285" s="13"/>
      <c r="BJ285" s="13"/>
    </row>
    <row r="286" spans="59:62" ht="15.75" customHeight="1" x14ac:dyDescent="0.25">
      <c r="BG286" s="13"/>
      <c r="BH286" s="13"/>
      <c r="BI286" s="13"/>
      <c r="BJ286" s="13"/>
    </row>
    <row r="287" spans="59:62" ht="15.75" customHeight="1" x14ac:dyDescent="0.25">
      <c r="BG287" s="13"/>
      <c r="BH287" s="13"/>
      <c r="BI287" s="13"/>
      <c r="BJ287" s="13"/>
    </row>
    <row r="288" spans="59:62" ht="15.75" customHeight="1" x14ac:dyDescent="0.25">
      <c r="BG288" s="13"/>
      <c r="BH288" s="13"/>
      <c r="BI288" s="13"/>
      <c r="BJ288" s="13"/>
    </row>
    <row r="289" spans="59:62" ht="15.75" customHeight="1" x14ac:dyDescent="0.25">
      <c r="BG289" s="13"/>
      <c r="BH289" s="13"/>
      <c r="BI289" s="13"/>
      <c r="BJ289" s="13"/>
    </row>
    <row r="290" spans="59:62" ht="15.75" customHeight="1" x14ac:dyDescent="0.25">
      <c r="BG290" s="13"/>
      <c r="BH290" s="13"/>
      <c r="BI290" s="13"/>
      <c r="BJ290" s="13"/>
    </row>
    <row r="291" spans="59:62" ht="15.75" customHeight="1" x14ac:dyDescent="0.25">
      <c r="BG291" s="13"/>
      <c r="BH291" s="13"/>
      <c r="BI291" s="13"/>
      <c r="BJ291" s="13"/>
    </row>
    <row r="292" spans="59:62" ht="15.75" customHeight="1" x14ac:dyDescent="0.25">
      <c r="BG292" s="13"/>
      <c r="BH292" s="13"/>
      <c r="BI292" s="13"/>
      <c r="BJ292" s="13"/>
    </row>
    <row r="293" spans="59:62" ht="15.75" customHeight="1" x14ac:dyDescent="0.25">
      <c r="BG293" s="13"/>
      <c r="BH293" s="13"/>
      <c r="BI293" s="13"/>
      <c r="BJ293" s="13"/>
    </row>
    <row r="294" spans="59:62" ht="15.75" customHeight="1" x14ac:dyDescent="0.25">
      <c r="BG294" s="13"/>
      <c r="BH294" s="13"/>
      <c r="BI294" s="13"/>
      <c r="BJ294" s="13"/>
    </row>
    <row r="295" spans="59:62" ht="15.75" customHeight="1" x14ac:dyDescent="0.25">
      <c r="BG295" s="13"/>
      <c r="BH295" s="13"/>
      <c r="BI295" s="13"/>
      <c r="BJ295" s="13"/>
    </row>
    <row r="296" spans="59:62" ht="15.75" customHeight="1" x14ac:dyDescent="0.25">
      <c r="BG296" s="13"/>
      <c r="BH296" s="13"/>
      <c r="BI296" s="13"/>
      <c r="BJ296" s="13"/>
    </row>
    <row r="297" spans="59:62" ht="15.75" customHeight="1" x14ac:dyDescent="0.25">
      <c r="BG297" s="13"/>
      <c r="BH297" s="13"/>
      <c r="BI297" s="13"/>
      <c r="BJ297" s="13"/>
    </row>
    <row r="298" spans="59:62" ht="15.75" customHeight="1" x14ac:dyDescent="0.25">
      <c r="BG298" s="13"/>
      <c r="BH298" s="13"/>
      <c r="BI298" s="13"/>
      <c r="BJ298" s="13"/>
    </row>
    <row r="299" spans="59:62" ht="15.75" customHeight="1" x14ac:dyDescent="0.25">
      <c r="BG299" s="13"/>
      <c r="BH299" s="13"/>
      <c r="BI299" s="13"/>
      <c r="BJ299" s="13"/>
    </row>
    <row r="300" spans="59:62" ht="15.75" customHeight="1" x14ac:dyDescent="0.25">
      <c r="BG300" s="13"/>
      <c r="BH300" s="13"/>
      <c r="BI300" s="13"/>
      <c r="BJ300" s="13"/>
    </row>
    <row r="301" spans="59:62" ht="15.75" customHeight="1" x14ac:dyDescent="0.25">
      <c r="BG301" s="13"/>
      <c r="BH301" s="13"/>
      <c r="BI301" s="13"/>
      <c r="BJ301" s="13"/>
    </row>
    <row r="302" spans="59:62" ht="15.75" customHeight="1" x14ac:dyDescent="0.25">
      <c r="BG302" s="13"/>
      <c r="BH302" s="13"/>
      <c r="BI302" s="13"/>
      <c r="BJ302" s="13"/>
    </row>
    <row r="303" spans="59:62" ht="15.75" customHeight="1" x14ac:dyDescent="0.25">
      <c r="BG303" s="13"/>
      <c r="BH303" s="13"/>
      <c r="BI303" s="13"/>
      <c r="BJ303" s="13"/>
    </row>
    <row r="304" spans="59:62" ht="15.75" customHeight="1" x14ac:dyDescent="0.25">
      <c r="BG304" s="13"/>
      <c r="BH304" s="13"/>
      <c r="BI304" s="13"/>
      <c r="BJ304" s="13"/>
    </row>
    <row r="305" spans="59:62" ht="15.75" customHeight="1" x14ac:dyDescent="0.25">
      <c r="BG305" s="13"/>
      <c r="BH305" s="13"/>
      <c r="BI305" s="13"/>
      <c r="BJ305" s="13"/>
    </row>
    <row r="306" spans="59:62" ht="15.75" customHeight="1" x14ac:dyDescent="0.25">
      <c r="BG306" s="13"/>
      <c r="BH306" s="13"/>
      <c r="BI306" s="13"/>
      <c r="BJ306" s="13"/>
    </row>
    <row r="307" spans="59:62" ht="15.75" customHeight="1" x14ac:dyDescent="0.25">
      <c r="BG307" s="13"/>
      <c r="BH307" s="13"/>
      <c r="BI307" s="13"/>
      <c r="BJ307" s="13"/>
    </row>
    <row r="308" spans="59:62" ht="15.75" customHeight="1" x14ac:dyDescent="0.25">
      <c r="BG308" s="13"/>
      <c r="BH308" s="13"/>
      <c r="BI308" s="13"/>
      <c r="BJ308" s="13"/>
    </row>
    <row r="309" spans="59:62" ht="15.75" customHeight="1" x14ac:dyDescent="0.25">
      <c r="BG309" s="13"/>
      <c r="BH309" s="13"/>
      <c r="BI309" s="13"/>
      <c r="BJ309" s="13"/>
    </row>
    <row r="310" spans="59:62" ht="15.75" customHeight="1" x14ac:dyDescent="0.25">
      <c r="BG310" s="13"/>
      <c r="BH310" s="13"/>
      <c r="BI310" s="13"/>
      <c r="BJ310" s="13"/>
    </row>
    <row r="311" spans="59:62" ht="15.75" customHeight="1" x14ac:dyDescent="0.25">
      <c r="BG311" s="13"/>
      <c r="BH311" s="13"/>
      <c r="BI311" s="13"/>
      <c r="BJ311" s="13"/>
    </row>
    <row r="312" spans="59:62" ht="15.75" customHeight="1" x14ac:dyDescent="0.25">
      <c r="BG312" s="13"/>
      <c r="BH312" s="13"/>
      <c r="BI312" s="13"/>
      <c r="BJ312" s="13"/>
    </row>
    <row r="313" spans="59:62" ht="15.75" customHeight="1" x14ac:dyDescent="0.25">
      <c r="BG313" s="13"/>
      <c r="BH313" s="13"/>
      <c r="BI313" s="13"/>
      <c r="BJ313" s="13"/>
    </row>
    <row r="314" spans="59:62" ht="15.75" customHeight="1" x14ac:dyDescent="0.25">
      <c r="BG314" s="13"/>
      <c r="BH314" s="13"/>
      <c r="BI314" s="13"/>
      <c r="BJ314" s="13"/>
    </row>
    <row r="315" spans="59:62" ht="15.75" customHeight="1" x14ac:dyDescent="0.25">
      <c r="BG315" s="13"/>
      <c r="BH315" s="13"/>
      <c r="BI315" s="13"/>
      <c r="BJ315" s="13"/>
    </row>
    <row r="316" spans="59:62" ht="15.75" customHeight="1" x14ac:dyDescent="0.25">
      <c r="BG316" s="13"/>
      <c r="BH316" s="13"/>
      <c r="BI316" s="13"/>
      <c r="BJ316" s="13"/>
    </row>
    <row r="317" spans="59:62" ht="15.75" customHeight="1" x14ac:dyDescent="0.25">
      <c r="BG317" s="13"/>
      <c r="BH317" s="13"/>
      <c r="BI317" s="13"/>
      <c r="BJ317" s="13"/>
    </row>
    <row r="318" spans="59:62" ht="15.75" customHeight="1" x14ac:dyDescent="0.25">
      <c r="BG318" s="13"/>
      <c r="BH318" s="13"/>
      <c r="BI318" s="13"/>
      <c r="BJ318" s="13"/>
    </row>
    <row r="319" spans="59:62" ht="15.75" customHeight="1" x14ac:dyDescent="0.25">
      <c r="BG319" s="13"/>
      <c r="BH319" s="13"/>
      <c r="BI319" s="13"/>
      <c r="BJ319" s="13"/>
    </row>
    <row r="320" spans="59:62" ht="15.75" customHeight="1" x14ac:dyDescent="0.25">
      <c r="BG320" s="13"/>
      <c r="BH320" s="13"/>
      <c r="BI320" s="13"/>
      <c r="BJ320" s="13"/>
    </row>
    <row r="321" spans="59:62" ht="15.75" customHeight="1" x14ac:dyDescent="0.25">
      <c r="BG321" s="13"/>
      <c r="BH321" s="13"/>
      <c r="BI321" s="13"/>
      <c r="BJ321" s="13"/>
    </row>
    <row r="322" spans="59:62" ht="15.75" customHeight="1" x14ac:dyDescent="0.25">
      <c r="BG322" s="13"/>
      <c r="BH322" s="13"/>
      <c r="BI322" s="13"/>
      <c r="BJ322" s="13"/>
    </row>
    <row r="323" spans="59:62" ht="15.75" customHeight="1" x14ac:dyDescent="0.25">
      <c r="BG323" s="13"/>
      <c r="BH323" s="13"/>
      <c r="BI323" s="13"/>
      <c r="BJ323" s="13"/>
    </row>
    <row r="324" spans="59:62" ht="15.75" customHeight="1" x14ac:dyDescent="0.25">
      <c r="BG324" s="13"/>
      <c r="BH324" s="13"/>
      <c r="BI324" s="13"/>
      <c r="BJ324" s="13"/>
    </row>
    <row r="325" spans="59:62" ht="15.75" customHeight="1" x14ac:dyDescent="0.25">
      <c r="BG325" s="13"/>
      <c r="BH325" s="13"/>
      <c r="BI325" s="13"/>
      <c r="BJ325" s="13"/>
    </row>
    <row r="326" spans="59:62" ht="15.75" customHeight="1" x14ac:dyDescent="0.25">
      <c r="BG326" s="13"/>
      <c r="BH326" s="13"/>
      <c r="BI326" s="13"/>
      <c r="BJ326" s="13"/>
    </row>
    <row r="327" spans="59:62" ht="15.75" customHeight="1" x14ac:dyDescent="0.25">
      <c r="BG327" s="13"/>
      <c r="BH327" s="13"/>
      <c r="BI327" s="13"/>
      <c r="BJ327" s="13"/>
    </row>
    <row r="328" spans="59:62" ht="15.75" customHeight="1" x14ac:dyDescent="0.25">
      <c r="BG328" s="13"/>
      <c r="BH328" s="13"/>
      <c r="BI328" s="13"/>
      <c r="BJ328" s="13"/>
    </row>
    <row r="329" spans="59:62" ht="15.75" customHeight="1" x14ac:dyDescent="0.25">
      <c r="BG329" s="13"/>
      <c r="BH329" s="13"/>
      <c r="BI329" s="13"/>
      <c r="BJ329" s="13"/>
    </row>
    <row r="330" spans="59:62" ht="15.75" customHeight="1" x14ac:dyDescent="0.25">
      <c r="BG330" s="13"/>
      <c r="BH330" s="13"/>
      <c r="BI330" s="13"/>
      <c r="BJ330" s="13"/>
    </row>
    <row r="331" spans="59:62" ht="15.75" customHeight="1" x14ac:dyDescent="0.25">
      <c r="BG331" s="13"/>
      <c r="BH331" s="13"/>
      <c r="BI331" s="13"/>
      <c r="BJ331" s="13"/>
    </row>
    <row r="332" spans="59:62" ht="15.75" customHeight="1" x14ac:dyDescent="0.25">
      <c r="BG332" s="13"/>
      <c r="BH332" s="13"/>
      <c r="BI332" s="13"/>
      <c r="BJ332" s="13"/>
    </row>
    <row r="333" spans="59:62" ht="15.75" customHeight="1" x14ac:dyDescent="0.25">
      <c r="BG333" s="13"/>
      <c r="BH333" s="13"/>
      <c r="BI333" s="13"/>
      <c r="BJ333" s="13"/>
    </row>
    <row r="334" spans="59:62" ht="15.75" customHeight="1" x14ac:dyDescent="0.25">
      <c r="BG334" s="13"/>
      <c r="BH334" s="13"/>
      <c r="BI334" s="13"/>
      <c r="BJ334" s="13"/>
    </row>
    <row r="335" spans="59:62" ht="15.75" customHeight="1" x14ac:dyDescent="0.25">
      <c r="BG335" s="13"/>
      <c r="BH335" s="13"/>
      <c r="BI335" s="13"/>
      <c r="BJ335" s="13"/>
    </row>
    <row r="336" spans="59:62" ht="15.75" customHeight="1" x14ac:dyDescent="0.25">
      <c r="BG336" s="13"/>
      <c r="BH336" s="13"/>
      <c r="BI336" s="13"/>
      <c r="BJ336" s="13"/>
    </row>
    <row r="337" spans="59:62" ht="15.75" customHeight="1" x14ac:dyDescent="0.25">
      <c r="BG337" s="13"/>
      <c r="BH337" s="13"/>
      <c r="BI337" s="13"/>
      <c r="BJ337" s="13"/>
    </row>
    <row r="338" spans="59:62" ht="15.75" customHeight="1" x14ac:dyDescent="0.25">
      <c r="BG338" s="13"/>
      <c r="BH338" s="13"/>
      <c r="BI338" s="13"/>
      <c r="BJ338" s="13"/>
    </row>
    <row r="339" spans="59:62" ht="15.75" customHeight="1" x14ac:dyDescent="0.25">
      <c r="BG339" s="13"/>
      <c r="BH339" s="13"/>
      <c r="BI339" s="13"/>
      <c r="BJ339" s="13"/>
    </row>
    <row r="340" spans="59:62" ht="15.75" customHeight="1" x14ac:dyDescent="0.25">
      <c r="BG340" s="13"/>
      <c r="BH340" s="13"/>
      <c r="BI340" s="13"/>
      <c r="BJ340" s="13"/>
    </row>
    <row r="341" spans="59:62" ht="15.75" customHeight="1" x14ac:dyDescent="0.25">
      <c r="BG341" s="13"/>
      <c r="BH341" s="13"/>
      <c r="BI341" s="13"/>
      <c r="BJ341" s="13"/>
    </row>
    <row r="342" spans="59:62" ht="15.75" customHeight="1" x14ac:dyDescent="0.25">
      <c r="BG342" s="13"/>
      <c r="BH342" s="13"/>
      <c r="BI342" s="13"/>
      <c r="BJ342" s="13"/>
    </row>
    <row r="343" spans="59:62" ht="15.75" customHeight="1" x14ac:dyDescent="0.25">
      <c r="BG343" s="13"/>
      <c r="BH343" s="13"/>
      <c r="BI343" s="13"/>
      <c r="BJ343" s="13"/>
    </row>
    <row r="344" spans="59:62" ht="15.75" customHeight="1" x14ac:dyDescent="0.25">
      <c r="BG344" s="13"/>
      <c r="BH344" s="13"/>
      <c r="BI344" s="13"/>
      <c r="BJ344" s="13"/>
    </row>
    <row r="345" spans="59:62" ht="15.75" customHeight="1" x14ac:dyDescent="0.25">
      <c r="BG345" s="13"/>
      <c r="BH345" s="13"/>
      <c r="BI345" s="13"/>
      <c r="BJ345" s="13"/>
    </row>
    <row r="346" spans="59:62" ht="15.75" customHeight="1" x14ac:dyDescent="0.25">
      <c r="BG346" s="13"/>
      <c r="BH346" s="13"/>
      <c r="BI346" s="13"/>
      <c r="BJ346" s="13"/>
    </row>
    <row r="347" spans="59:62" ht="15.75" customHeight="1" x14ac:dyDescent="0.25">
      <c r="BG347" s="13"/>
      <c r="BH347" s="13"/>
      <c r="BI347" s="13"/>
      <c r="BJ347" s="13"/>
    </row>
    <row r="348" spans="59:62" ht="15.75" customHeight="1" x14ac:dyDescent="0.25">
      <c r="BG348" s="13"/>
      <c r="BH348" s="13"/>
      <c r="BI348" s="13"/>
      <c r="BJ348" s="13"/>
    </row>
    <row r="349" spans="59:62" ht="15.75" customHeight="1" x14ac:dyDescent="0.25">
      <c r="BG349" s="13"/>
      <c r="BH349" s="13"/>
      <c r="BI349" s="13"/>
      <c r="BJ349" s="13"/>
    </row>
    <row r="350" spans="59:62" ht="15.75" customHeight="1" x14ac:dyDescent="0.25">
      <c r="BG350" s="13"/>
      <c r="BH350" s="13"/>
      <c r="BI350" s="13"/>
      <c r="BJ350" s="13"/>
    </row>
    <row r="351" spans="59:62" ht="15.75" customHeight="1" x14ac:dyDescent="0.25">
      <c r="BG351" s="13"/>
      <c r="BH351" s="13"/>
      <c r="BI351" s="13"/>
      <c r="BJ351" s="13"/>
    </row>
    <row r="352" spans="59:62" ht="15.75" customHeight="1" x14ac:dyDescent="0.25">
      <c r="BG352" s="13"/>
      <c r="BH352" s="13"/>
      <c r="BI352" s="13"/>
      <c r="BJ352" s="13"/>
    </row>
    <row r="353" spans="59:62" ht="15.75" customHeight="1" x14ac:dyDescent="0.25">
      <c r="BG353" s="13"/>
      <c r="BH353" s="13"/>
      <c r="BI353" s="13"/>
      <c r="BJ353" s="13"/>
    </row>
    <row r="354" spans="59:62" ht="15.75" customHeight="1" x14ac:dyDescent="0.25">
      <c r="BG354" s="13"/>
      <c r="BH354" s="13"/>
      <c r="BI354" s="13"/>
      <c r="BJ354" s="13"/>
    </row>
    <row r="355" spans="59:62" ht="15.75" customHeight="1" x14ac:dyDescent="0.25">
      <c r="BG355" s="13"/>
      <c r="BH355" s="13"/>
      <c r="BI355" s="13"/>
      <c r="BJ355" s="13"/>
    </row>
    <row r="356" spans="59:62" ht="15.75" customHeight="1" x14ac:dyDescent="0.25">
      <c r="BG356" s="13"/>
      <c r="BH356" s="13"/>
      <c r="BI356" s="13"/>
      <c r="BJ356" s="13"/>
    </row>
    <row r="357" spans="59:62" ht="15.75" customHeight="1" x14ac:dyDescent="0.25">
      <c r="BG357" s="13"/>
      <c r="BH357" s="13"/>
      <c r="BI357" s="13"/>
      <c r="BJ357" s="13"/>
    </row>
    <row r="358" spans="59:62" ht="15.75" customHeight="1" x14ac:dyDescent="0.25">
      <c r="BG358" s="13"/>
      <c r="BH358" s="13"/>
      <c r="BI358" s="13"/>
      <c r="BJ358" s="13"/>
    </row>
    <row r="359" spans="59:62" ht="15.75" customHeight="1" x14ac:dyDescent="0.25">
      <c r="BG359" s="13"/>
      <c r="BH359" s="13"/>
      <c r="BI359" s="13"/>
      <c r="BJ359" s="13"/>
    </row>
    <row r="360" spans="59:62" ht="15.75" customHeight="1" x14ac:dyDescent="0.25">
      <c r="BG360" s="13"/>
      <c r="BH360" s="13"/>
      <c r="BI360" s="13"/>
      <c r="BJ360" s="13"/>
    </row>
    <row r="361" spans="59:62" ht="15.75" customHeight="1" x14ac:dyDescent="0.25">
      <c r="BG361" s="13"/>
      <c r="BH361" s="13"/>
      <c r="BI361" s="13"/>
      <c r="BJ361" s="13"/>
    </row>
    <row r="362" spans="59:62" ht="15.75" customHeight="1" x14ac:dyDescent="0.25">
      <c r="BG362" s="13"/>
      <c r="BH362" s="13"/>
      <c r="BI362" s="13"/>
      <c r="BJ362" s="13"/>
    </row>
    <row r="363" spans="59:62" ht="15.75" customHeight="1" x14ac:dyDescent="0.25">
      <c r="BG363" s="13"/>
      <c r="BH363" s="13"/>
      <c r="BI363" s="13"/>
      <c r="BJ363" s="13"/>
    </row>
    <row r="364" spans="59:62" ht="15.75" customHeight="1" x14ac:dyDescent="0.25">
      <c r="BG364" s="13"/>
      <c r="BH364" s="13"/>
      <c r="BI364" s="13"/>
      <c r="BJ364" s="13"/>
    </row>
    <row r="365" spans="59:62" ht="15.75" customHeight="1" x14ac:dyDescent="0.25">
      <c r="BG365" s="13"/>
      <c r="BH365" s="13"/>
      <c r="BI365" s="13"/>
      <c r="BJ365" s="13"/>
    </row>
    <row r="366" spans="59:62" ht="15.75" customHeight="1" x14ac:dyDescent="0.25">
      <c r="BG366" s="13"/>
      <c r="BH366" s="13"/>
      <c r="BI366" s="13"/>
      <c r="BJ366" s="13"/>
    </row>
    <row r="367" spans="59:62" ht="15.75" customHeight="1" x14ac:dyDescent="0.25">
      <c r="BG367" s="13"/>
      <c r="BH367" s="13"/>
      <c r="BI367" s="13"/>
      <c r="BJ367" s="13"/>
    </row>
    <row r="368" spans="59:62" ht="15.75" customHeight="1" x14ac:dyDescent="0.25">
      <c r="BG368" s="13"/>
      <c r="BH368" s="13"/>
      <c r="BI368" s="13"/>
      <c r="BJ368" s="13"/>
    </row>
    <row r="369" spans="59:62" ht="15.75" customHeight="1" x14ac:dyDescent="0.25">
      <c r="BG369" s="13"/>
      <c r="BH369" s="13"/>
      <c r="BI369" s="13"/>
      <c r="BJ369" s="13"/>
    </row>
    <row r="370" spans="59:62" ht="15.75" customHeight="1" x14ac:dyDescent="0.25">
      <c r="BG370" s="13"/>
      <c r="BH370" s="13"/>
      <c r="BI370" s="13"/>
      <c r="BJ370" s="13"/>
    </row>
    <row r="371" spans="59:62" ht="15.75" customHeight="1" x14ac:dyDescent="0.25">
      <c r="BG371" s="13"/>
      <c r="BH371" s="13"/>
      <c r="BI371" s="13"/>
      <c r="BJ371" s="13"/>
    </row>
    <row r="372" spans="59:62" ht="15.75" customHeight="1" x14ac:dyDescent="0.25">
      <c r="BG372" s="13"/>
      <c r="BH372" s="13"/>
      <c r="BI372" s="13"/>
      <c r="BJ372" s="13"/>
    </row>
    <row r="373" spans="59:62" ht="15.75" customHeight="1" x14ac:dyDescent="0.25">
      <c r="BG373" s="13"/>
      <c r="BH373" s="13"/>
      <c r="BI373" s="13"/>
      <c r="BJ373" s="13"/>
    </row>
    <row r="374" spans="59:62" ht="15.75" customHeight="1" x14ac:dyDescent="0.25">
      <c r="BG374" s="13"/>
      <c r="BH374" s="13"/>
      <c r="BI374" s="13"/>
      <c r="BJ374" s="13"/>
    </row>
    <row r="375" spans="59:62" ht="15.75" customHeight="1" x14ac:dyDescent="0.25">
      <c r="BG375" s="13"/>
      <c r="BH375" s="13"/>
      <c r="BI375" s="13"/>
      <c r="BJ375" s="13"/>
    </row>
    <row r="376" spans="59:62" ht="15.75" customHeight="1" x14ac:dyDescent="0.25">
      <c r="BG376" s="13"/>
      <c r="BH376" s="13"/>
      <c r="BI376" s="13"/>
      <c r="BJ376" s="13"/>
    </row>
    <row r="377" spans="59:62" ht="15.75" customHeight="1" x14ac:dyDescent="0.25">
      <c r="BG377" s="13"/>
      <c r="BH377" s="13"/>
      <c r="BI377" s="13"/>
      <c r="BJ377" s="13"/>
    </row>
    <row r="378" spans="59:62" ht="15.75" customHeight="1" x14ac:dyDescent="0.25">
      <c r="BG378" s="13"/>
      <c r="BH378" s="13"/>
      <c r="BI378" s="13"/>
      <c r="BJ378" s="13"/>
    </row>
    <row r="379" spans="59:62" ht="15.75" customHeight="1" x14ac:dyDescent="0.25">
      <c r="BG379" s="13"/>
      <c r="BH379" s="13"/>
      <c r="BI379" s="13"/>
      <c r="BJ379" s="13"/>
    </row>
    <row r="380" spans="59:62" ht="15.75" customHeight="1" x14ac:dyDescent="0.25">
      <c r="BG380" s="13"/>
      <c r="BH380" s="13"/>
      <c r="BI380" s="13"/>
      <c r="BJ380" s="13"/>
    </row>
    <row r="381" spans="59:62" ht="15.75" customHeight="1" x14ac:dyDescent="0.25">
      <c r="BG381" s="13"/>
      <c r="BH381" s="13"/>
      <c r="BI381" s="13"/>
      <c r="BJ381" s="13"/>
    </row>
    <row r="382" spans="59:62" ht="15.75" customHeight="1" x14ac:dyDescent="0.25">
      <c r="BG382" s="13"/>
      <c r="BH382" s="13"/>
      <c r="BI382" s="13"/>
      <c r="BJ382" s="13"/>
    </row>
    <row r="383" spans="59:62" ht="15.75" customHeight="1" x14ac:dyDescent="0.25">
      <c r="BG383" s="13"/>
      <c r="BH383" s="13"/>
      <c r="BI383" s="13"/>
      <c r="BJ383" s="13"/>
    </row>
    <row r="384" spans="59:62" ht="15.75" customHeight="1" x14ac:dyDescent="0.25">
      <c r="BG384" s="13"/>
      <c r="BH384" s="13"/>
      <c r="BI384" s="13"/>
      <c r="BJ384" s="13"/>
    </row>
    <row r="385" spans="59:62" ht="15.75" customHeight="1" x14ac:dyDescent="0.25">
      <c r="BG385" s="13"/>
      <c r="BH385" s="13"/>
      <c r="BI385" s="13"/>
      <c r="BJ385" s="13"/>
    </row>
    <row r="386" spans="59:62" ht="15.75" customHeight="1" x14ac:dyDescent="0.25">
      <c r="BG386" s="13"/>
      <c r="BH386" s="13"/>
      <c r="BI386" s="13"/>
      <c r="BJ386" s="13"/>
    </row>
    <row r="387" spans="59:62" ht="15.75" customHeight="1" x14ac:dyDescent="0.25">
      <c r="BG387" s="13"/>
      <c r="BH387" s="13"/>
      <c r="BI387" s="13"/>
      <c r="BJ387" s="13"/>
    </row>
    <row r="388" spans="59:62" ht="15.75" customHeight="1" x14ac:dyDescent="0.25">
      <c r="BG388" s="13"/>
      <c r="BH388" s="13"/>
      <c r="BI388" s="13"/>
      <c r="BJ388" s="13"/>
    </row>
    <row r="389" spans="59:62" ht="15.75" customHeight="1" x14ac:dyDescent="0.25">
      <c r="BG389" s="13"/>
      <c r="BH389" s="13"/>
      <c r="BI389" s="13"/>
      <c r="BJ389" s="13"/>
    </row>
    <row r="390" spans="59:62" ht="15.75" customHeight="1" x14ac:dyDescent="0.25">
      <c r="BG390" s="13"/>
      <c r="BH390" s="13"/>
      <c r="BI390" s="13"/>
      <c r="BJ390" s="13"/>
    </row>
    <row r="391" spans="59:62" ht="15.75" customHeight="1" x14ac:dyDescent="0.25">
      <c r="BG391" s="13"/>
      <c r="BH391" s="13"/>
      <c r="BI391" s="13"/>
      <c r="BJ391" s="13"/>
    </row>
    <row r="392" spans="59:62" ht="15.75" customHeight="1" x14ac:dyDescent="0.25">
      <c r="BG392" s="13"/>
      <c r="BH392" s="13"/>
      <c r="BI392" s="13"/>
      <c r="BJ392" s="13"/>
    </row>
    <row r="393" spans="59:62" ht="15.75" customHeight="1" x14ac:dyDescent="0.25">
      <c r="BG393" s="13"/>
      <c r="BH393" s="13"/>
      <c r="BI393" s="13"/>
      <c r="BJ393" s="13"/>
    </row>
    <row r="394" spans="59:62" ht="15.75" customHeight="1" x14ac:dyDescent="0.25">
      <c r="BG394" s="13"/>
      <c r="BH394" s="13"/>
      <c r="BI394" s="13"/>
      <c r="BJ394" s="13"/>
    </row>
    <row r="395" spans="59:62" ht="15.75" customHeight="1" x14ac:dyDescent="0.25">
      <c r="BG395" s="13"/>
      <c r="BH395" s="13"/>
      <c r="BI395" s="13"/>
      <c r="BJ395" s="13"/>
    </row>
    <row r="396" spans="59:62" ht="15.75" customHeight="1" x14ac:dyDescent="0.25">
      <c r="BG396" s="13"/>
      <c r="BH396" s="13"/>
      <c r="BI396" s="13"/>
      <c r="BJ396" s="13"/>
    </row>
    <row r="397" spans="59:62" ht="15.75" customHeight="1" x14ac:dyDescent="0.25">
      <c r="BG397" s="13"/>
      <c r="BH397" s="13"/>
      <c r="BI397" s="13"/>
      <c r="BJ397" s="13"/>
    </row>
    <row r="398" spans="59:62" ht="15.75" customHeight="1" x14ac:dyDescent="0.25">
      <c r="BG398" s="13"/>
      <c r="BH398" s="13"/>
      <c r="BI398" s="13"/>
      <c r="BJ398" s="13"/>
    </row>
    <row r="399" spans="59:62" ht="15.75" customHeight="1" x14ac:dyDescent="0.25">
      <c r="BG399" s="13"/>
      <c r="BH399" s="13"/>
      <c r="BI399" s="13"/>
      <c r="BJ399" s="13"/>
    </row>
    <row r="400" spans="59:62" ht="15.75" customHeight="1" x14ac:dyDescent="0.25">
      <c r="BG400" s="13"/>
      <c r="BH400" s="13"/>
      <c r="BI400" s="13"/>
      <c r="BJ400" s="13"/>
    </row>
    <row r="401" spans="59:62" ht="15.75" customHeight="1" x14ac:dyDescent="0.25">
      <c r="BG401" s="13"/>
      <c r="BH401" s="13"/>
      <c r="BI401" s="13"/>
      <c r="BJ401" s="13"/>
    </row>
    <row r="402" spans="59:62" ht="15.75" customHeight="1" x14ac:dyDescent="0.25">
      <c r="BG402" s="13"/>
      <c r="BH402" s="13"/>
      <c r="BI402" s="13"/>
      <c r="BJ402" s="13"/>
    </row>
    <row r="403" spans="59:62" ht="15.75" customHeight="1" x14ac:dyDescent="0.25">
      <c r="BG403" s="13"/>
      <c r="BH403" s="13"/>
      <c r="BI403" s="13"/>
      <c r="BJ403" s="13"/>
    </row>
    <row r="404" spans="59:62" ht="15.75" customHeight="1" x14ac:dyDescent="0.25">
      <c r="BG404" s="13"/>
      <c r="BH404" s="13"/>
      <c r="BI404" s="13"/>
      <c r="BJ404" s="13"/>
    </row>
    <row r="405" spans="59:62" ht="15.75" customHeight="1" x14ac:dyDescent="0.25">
      <c r="BG405" s="13"/>
      <c r="BH405" s="13"/>
      <c r="BI405" s="13"/>
      <c r="BJ405" s="13"/>
    </row>
    <row r="406" spans="59:62" ht="15.75" customHeight="1" x14ac:dyDescent="0.25">
      <c r="BG406" s="13"/>
      <c r="BH406" s="13"/>
      <c r="BI406" s="13"/>
      <c r="BJ406" s="13"/>
    </row>
    <row r="407" spans="59:62" ht="15.75" customHeight="1" x14ac:dyDescent="0.25">
      <c r="BG407" s="13"/>
      <c r="BH407" s="13"/>
      <c r="BI407" s="13"/>
      <c r="BJ407" s="13"/>
    </row>
    <row r="408" spans="59:62" ht="15.75" customHeight="1" x14ac:dyDescent="0.25">
      <c r="BG408" s="13"/>
      <c r="BH408" s="13"/>
      <c r="BI408" s="13"/>
      <c r="BJ408" s="13"/>
    </row>
    <row r="409" spans="59:62" ht="15.75" customHeight="1" x14ac:dyDescent="0.25">
      <c r="BG409" s="13"/>
      <c r="BH409" s="13"/>
      <c r="BI409" s="13"/>
      <c r="BJ409" s="13"/>
    </row>
    <row r="410" spans="59:62" ht="15.75" customHeight="1" x14ac:dyDescent="0.25">
      <c r="BG410" s="13"/>
      <c r="BH410" s="13"/>
      <c r="BI410" s="13"/>
      <c r="BJ410" s="13"/>
    </row>
    <row r="411" spans="59:62" ht="15.75" customHeight="1" x14ac:dyDescent="0.25">
      <c r="BG411" s="13"/>
      <c r="BH411" s="13"/>
      <c r="BI411" s="13"/>
      <c r="BJ411" s="13"/>
    </row>
    <row r="412" spans="59:62" ht="15.75" customHeight="1" x14ac:dyDescent="0.25">
      <c r="BG412" s="13"/>
      <c r="BH412" s="13"/>
      <c r="BI412" s="13"/>
      <c r="BJ412" s="13"/>
    </row>
    <row r="413" spans="59:62" ht="15.75" customHeight="1" x14ac:dyDescent="0.25">
      <c r="BG413" s="13"/>
      <c r="BH413" s="13"/>
      <c r="BI413" s="13"/>
      <c r="BJ413" s="13"/>
    </row>
    <row r="414" spans="59:62" ht="15.75" customHeight="1" x14ac:dyDescent="0.25">
      <c r="BG414" s="13"/>
      <c r="BH414" s="13"/>
      <c r="BI414" s="13"/>
      <c r="BJ414" s="13"/>
    </row>
    <row r="415" spans="59:62" ht="15.75" customHeight="1" x14ac:dyDescent="0.25">
      <c r="BG415" s="13"/>
      <c r="BH415" s="13"/>
      <c r="BI415" s="13"/>
      <c r="BJ415" s="13"/>
    </row>
    <row r="416" spans="59:62" ht="15.75" customHeight="1" x14ac:dyDescent="0.25">
      <c r="BG416" s="13"/>
      <c r="BH416" s="13"/>
      <c r="BI416" s="13"/>
      <c r="BJ416" s="13"/>
    </row>
    <row r="417" spans="59:62" ht="15.75" customHeight="1" x14ac:dyDescent="0.25">
      <c r="BG417" s="13"/>
      <c r="BH417" s="13"/>
      <c r="BI417" s="13"/>
      <c r="BJ417" s="13"/>
    </row>
    <row r="418" spans="59:62" ht="15.75" customHeight="1" x14ac:dyDescent="0.25">
      <c r="BG418" s="13"/>
      <c r="BH418" s="13"/>
      <c r="BI418" s="13"/>
      <c r="BJ418" s="13"/>
    </row>
    <row r="419" spans="59:62" ht="15.75" customHeight="1" x14ac:dyDescent="0.25">
      <c r="BG419" s="13"/>
      <c r="BH419" s="13"/>
      <c r="BI419" s="13"/>
      <c r="BJ419" s="13"/>
    </row>
    <row r="420" spans="59:62" ht="15.75" customHeight="1" x14ac:dyDescent="0.25">
      <c r="BG420" s="13"/>
      <c r="BH420" s="13"/>
      <c r="BI420" s="13"/>
      <c r="BJ420" s="13"/>
    </row>
    <row r="421" spans="59:62" ht="15.75" customHeight="1" x14ac:dyDescent="0.25">
      <c r="BG421" s="13"/>
      <c r="BH421" s="13"/>
      <c r="BI421" s="13"/>
      <c r="BJ421" s="13"/>
    </row>
    <row r="422" spans="59:62" ht="15.75" customHeight="1" x14ac:dyDescent="0.25">
      <c r="BG422" s="13"/>
      <c r="BH422" s="13"/>
      <c r="BI422" s="13"/>
      <c r="BJ422" s="13"/>
    </row>
    <row r="423" spans="59:62" ht="15.75" customHeight="1" x14ac:dyDescent="0.25">
      <c r="BG423" s="13"/>
      <c r="BH423" s="13"/>
      <c r="BI423" s="13"/>
      <c r="BJ423" s="13"/>
    </row>
    <row r="424" spans="59:62" ht="15.75" customHeight="1" x14ac:dyDescent="0.25">
      <c r="BG424" s="13"/>
      <c r="BH424" s="13"/>
      <c r="BI424" s="13"/>
      <c r="BJ424" s="13"/>
    </row>
    <row r="425" spans="59:62" ht="15.75" customHeight="1" x14ac:dyDescent="0.25">
      <c r="BG425" s="13"/>
      <c r="BH425" s="13"/>
      <c r="BI425" s="13"/>
      <c r="BJ425" s="13"/>
    </row>
    <row r="426" spans="59:62" ht="15.75" customHeight="1" x14ac:dyDescent="0.25">
      <c r="BG426" s="13"/>
      <c r="BH426" s="13"/>
      <c r="BI426" s="13"/>
      <c r="BJ426" s="13"/>
    </row>
    <row r="427" spans="59:62" ht="15.75" customHeight="1" x14ac:dyDescent="0.25">
      <c r="BG427" s="13"/>
      <c r="BH427" s="13"/>
      <c r="BI427" s="13"/>
      <c r="BJ427" s="13"/>
    </row>
    <row r="428" spans="59:62" ht="15.75" customHeight="1" x14ac:dyDescent="0.25">
      <c r="BG428" s="13"/>
      <c r="BH428" s="13"/>
      <c r="BI428" s="13"/>
      <c r="BJ428" s="13"/>
    </row>
    <row r="429" spans="59:62" ht="15.75" customHeight="1" x14ac:dyDescent="0.25">
      <c r="BG429" s="13"/>
      <c r="BH429" s="13"/>
      <c r="BI429" s="13"/>
      <c r="BJ429" s="13"/>
    </row>
    <row r="430" spans="59:62" ht="15.75" customHeight="1" x14ac:dyDescent="0.25">
      <c r="BG430" s="13"/>
      <c r="BH430" s="13"/>
      <c r="BI430" s="13"/>
      <c r="BJ430" s="13"/>
    </row>
    <row r="431" spans="59:62" ht="15.75" customHeight="1" x14ac:dyDescent="0.25">
      <c r="BG431" s="13"/>
      <c r="BH431" s="13"/>
      <c r="BI431" s="13"/>
      <c r="BJ431" s="13"/>
    </row>
    <row r="432" spans="59:62" ht="15.75" customHeight="1" x14ac:dyDescent="0.25">
      <c r="BG432" s="13"/>
      <c r="BH432" s="13"/>
      <c r="BI432" s="13"/>
      <c r="BJ432" s="13"/>
    </row>
    <row r="433" spans="59:62" ht="15.75" customHeight="1" x14ac:dyDescent="0.25">
      <c r="BG433" s="13"/>
      <c r="BH433" s="13"/>
      <c r="BI433" s="13"/>
      <c r="BJ433" s="13"/>
    </row>
    <row r="434" spans="59:62" ht="15.75" customHeight="1" x14ac:dyDescent="0.25">
      <c r="BG434" s="13"/>
      <c r="BH434" s="13"/>
      <c r="BI434" s="13"/>
      <c r="BJ434" s="13"/>
    </row>
    <row r="435" spans="59:62" ht="15.75" customHeight="1" x14ac:dyDescent="0.25">
      <c r="BG435" s="13"/>
      <c r="BH435" s="13"/>
      <c r="BI435" s="13"/>
      <c r="BJ435" s="13"/>
    </row>
    <row r="436" spans="59:62" ht="15.75" customHeight="1" x14ac:dyDescent="0.25">
      <c r="BG436" s="13"/>
      <c r="BH436" s="13"/>
      <c r="BI436" s="13"/>
      <c r="BJ436" s="13"/>
    </row>
    <row r="437" spans="59:62" ht="15.75" customHeight="1" x14ac:dyDescent="0.25">
      <c r="BG437" s="13"/>
      <c r="BH437" s="13"/>
      <c r="BI437" s="13"/>
      <c r="BJ437" s="13"/>
    </row>
    <row r="438" spans="59:62" ht="15.75" customHeight="1" x14ac:dyDescent="0.25">
      <c r="BG438" s="13"/>
      <c r="BH438" s="13"/>
      <c r="BI438" s="13"/>
      <c r="BJ438" s="13"/>
    </row>
    <row r="439" spans="59:62" ht="15.75" customHeight="1" x14ac:dyDescent="0.25">
      <c r="BG439" s="13"/>
      <c r="BH439" s="13"/>
      <c r="BI439" s="13"/>
      <c r="BJ439" s="13"/>
    </row>
    <row r="440" spans="59:62" ht="15.75" customHeight="1" x14ac:dyDescent="0.25">
      <c r="BG440" s="13"/>
      <c r="BH440" s="13"/>
      <c r="BI440" s="13"/>
      <c r="BJ440" s="13"/>
    </row>
    <row r="441" spans="59:62" ht="15.75" customHeight="1" x14ac:dyDescent="0.25">
      <c r="BG441" s="13"/>
      <c r="BH441" s="13"/>
      <c r="BI441" s="13"/>
      <c r="BJ441" s="13"/>
    </row>
    <row r="442" spans="59:62" ht="15.75" customHeight="1" x14ac:dyDescent="0.25">
      <c r="BG442" s="13"/>
      <c r="BH442" s="13"/>
      <c r="BI442" s="13"/>
      <c r="BJ442" s="13"/>
    </row>
    <row r="443" spans="59:62" ht="15.75" customHeight="1" x14ac:dyDescent="0.25">
      <c r="BG443" s="13"/>
      <c r="BH443" s="13"/>
      <c r="BI443" s="13"/>
      <c r="BJ443" s="13"/>
    </row>
    <row r="444" spans="59:62" ht="15.75" customHeight="1" x14ac:dyDescent="0.25">
      <c r="BG444" s="13"/>
      <c r="BH444" s="13"/>
      <c r="BI444" s="13"/>
      <c r="BJ444" s="13"/>
    </row>
    <row r="445" spans="59:62" ht="15.75" customHeight="1" x14ac:dyDescent="0.25">
      <c r="BG445" s="13"/>
      <c r="BH445" s="13"/>
      <c r="BI445" s="13"/>
      <c r="BJ445" s="13"/>
    </row>
    <row r="446" spans="59:62" ht="15.75" customHeight="1" x14ac:dyDescent="0.25">
      <c r="BG446" s="13"/>
      <c r="BH446" s="13"/>
      <c r="BI446" s="13"/>
      <c r="BJ446" s="13"/>
    </row>
    <row r="447" spans="59:62" ht="15.75" customHeight="1" x14ac:dyDescent="0.25">
      <c r="BG447" s="13"/>
      <c r="BH447" s="13"/>
      <c r="BI447" s="13"/>
      <c r="BJ447" s="13"/>
    </row>
    <row r="448" spans="59:62" ht="15.75" customHeight="1" x14ac:dyDescent="0.25">
      <c r="BG448" s="13"/>
      <c r="BH448" s="13"/>
      <c r="BI448" s="13"/>
      <c r="BJ448" s="13"/>
    </row>
    <row r="449" spans="59:62" ht="15.75" customHeight="1" x14ac:dyDescent="0.25">
      <c r="BG449" s="13"/>
      <c r="BH449" s="13"/>
      <c r="BI449" s="13"/>
      <c r="BJ449" s="13"/>
    </row>
    <row r="450" spans="59:62" ht="15.75" customHeight="1" x14ac:dyDescent="0.25">
      <c r="BG450" s="13"/>
      <c r="BH450" s="13"/>
      <c r="BI450" s="13"/>
      <c r="BJ450" s="13"/>
    </row>
    <row r="451" spans="59:62" ht="15.75" customHeight="1" x14ac:dyDescent="0.25">
      <c r="BG451" s="13"/>
      <c r="BH451" s="13"/>
      <c r="BI451" s="13"/>
      <c r="BJ451" s="13"/>
    </row>
    <row r="452" spans="59:62" ht="15.75" customHeight="1" x14ac:dyDescent="0.25">
      <c r="BG452" s="13"/>
      <c r="BH452" s="13"/>
      <c r="BI452" s="13"/>
      <c r="BJ452" s="13"/>
    </row>
    <row r="453" spans="59:62" ht="15.75" customHeight="1" x14ac:dyDescent="0.25">
      <c r="BG453" s="13"/>
      <c r="BH453" s="13"/>
      <c r="BI453" s="13"/>
      <c r="BJ453" s="13"/>
    </row>
    <row r="454" spans="59:62" ht="15.75" customHeight="1" x14ac:dyDescent="0.25">
      <c r="BG454" s="13"/>
      <c r="BH454" s="13"/>
      <c r="BI454" s="13"/>
      <c r="BJ454" s="13"/>
    </row>
    <row r="455" spans="59:62" ht="15.75" customHeight="1" x14ac:dyDescent="0.25">
      <c r="BG455" s="13"/>
      <c r="BH455" s="13"/>
      <c r="BI455" s="13"/>
      <c r="BJ455" s="13"/>
    </row>
    <row r="456" spans="59:62" ht="15.75" customHeight="1" x14ac:dyDescent="0.25">
      <c r="BG456" s="13"/>
      <c r="BH456" s="13"/>
      <c r="BI456" s="13"/>
      <c r="BJ456" s="13"/>
    </row>
    <row r="457" spans="59:62" ht="15.75" customHeight="1" x14ac:dyDescent="0.25">
      <c r="BG457" s="13"/>
      <c r="BH457" s="13"/>
      <c r="BI457" s="13"/>
      <c r="BJ457" s="13"/>
    </row>
    <row r="458" spans="59:62" ht="15.75" customHeight="1" x14ac:dyDescent="0.25">
      <c r="BG458" s="13"/>
      <c r="BH458" s="13"/>
      <c r="BI458" s="13"/>
      <c r="BJ458" s="13"/>
    </row>
    <row r="459" spans="59:62" ht="15.75" customHeight="1" x14ac:dyDescent="0.25">
      <c r="BG459" s="13"/>
      <c r="BH459" s="13"/>
      <c r="BI459" s="13"/>
      <c r="BJ459" s="13"/>
    </row>
    <row r="460" spans="59:62" ht="15.75" customHeight="1" x14ac:dyDescent="0.25">
      <c r="BG460" s="13"/>
      <c r="BH460" s="13"/>
      <c r="BI460" s="13"/>
      <c r="BJ460" s="13"/>
    </row>
    <row r="461" spans="59:62" ht="15.75" customHeight="1" x14ac:dyDescent="0.25">
      <c r="BG461" s="13"/>
      <c r="BH461" s="13"/>
      <c r="BI461" s="13"/>
      <c r="BJ461" s="13"/>
    </row>
    <row r="462" spans="59:62" ht="15.75" customHeight="1" x14ac:dyDescent="0.25">
      <c r="BG462" s="13"/>
      <c r="BH462" s="13"/>
      <c r="BI462" s="13"/>
      <c r="BJ462" s="13"/>
    </row>
    <row r="463" spans="59:62" ht="15.75" customHeight="1" x14ac:dyDescent="0.25">
      <c r="BG463" s="13"/>
      <c r="BH463" s="13"/>
      <c r="BI463" s="13"/>
      <c r="BJ463" s="13"/>
    </row>
    <row r="464" spans="59:62" ht="15.75" customHeight="1" x14ac:dyDescent="0.25">
      <c r="BG464" s="13"/>
      <c r="BH464" s="13"/>
      <c r="BI464" s="13"/>
      <c r="BJ464" s="13"/>
    </row>
    <row r="465" spans="59:62" ht="15.75" customHeight="1" x14ac:dyDescent="0.25">
      <c r="BG465" s="13"/>
      <c r="BH465" s="13"/>
      <c r="BI465" s="13"/>
      <c r="BJ465" s="13"/>
    </row>
    <row r="466" spans="59:62" ht="15.75" customHeight="1" x14ac:dyDescent="0.25">
      <c r="BG466" s="13"/>
      <c r="BH466" s="13"/>
      <c r="BI466" s="13"/>
      <c r="BJ466" s="13"/>
    </row>
    <row r="467" spans="59:62" ht="15.75" customHeight="1" x14ac:dyDescent="0.25">
      <c r="BG467" s="13"/>
      <c r="BH467" s="13"/>
      <c r="BI467" s="13"/>
      <c r="BJ467" s="13"/>
    </row>
    <row r="468" spans="59:62" ht="15.75" customHeight="1" x14ac:dyDescent="0.25">
      <c r="BG468" s="13"/>
      <c r="BH468" s="13"/>
      <c r="BI468" s="13"/>
      <c r="BJ468" s="13"/>
    </row>
    <row r="469" spans="59:62" ht="15.75" customHeight="1" x14ac:dyDescent="0.25">
      <c r="BG469" s="13"/>
      <c r="BH469" s="13"/>
      <c r="BI469" s="13"/>
      <c r="BJ469" s="13"/>
    </row>
    <row r="470" spans="59:62" ht="15.75" customHeight="1" x14ac:dyDescent="0.25">
      <c r="BG470" s="13"/>
      <c r="BH470" s="13"/>
      <c r="BI470" s="13"/>
      <c r="BJ470" s="13"/>
    </row>
    <row r="471" spans="59:62" ht="15.75" customHeight="1" x14ac:dyDescent="0.25">
      <c r="BG471" s="13"/>
      <c r="BH471" s="13"/>
      <c r="BI471" s="13"/>
      <c r="BJ471" s="13"/>
    </row>
    <row r="472" spans="59:62" ht="15.75" customHeight="1" x14ac:dyDescent="0.25">
      <c r="BG472" s="13"/>
      <c r="BH472" s="13"/>
      <c r="BI472" s="13"/>
      <c r="BJ472" s="13"/>
    </row>
    <row r="473" spans="59:62" ht="15.75" customHeight="1" x14ac:dyDescent="0.25">
      <c r="BG473" s="13"/>
      <c r="BH473" s="13"/>
      <c r="BI473" s="13"/>
      <c r="BJ473" s="13"/>
    </row>
    <row r="474" spans="59:62" ht="15.75" customHeight="1" x14ac:dyDescent="0.25">
      <c r="BG474" s="13"/>
      <c r="BH474" s="13"/>
      <c r="BI474" s="13"/>
      <c r="BJ474" s="13"/>
    </row>
    <row r="475" spans="59:62" ht="15.75" customHeight="1" x14ac:dyDescent="0.25">
      <c r="BG475" s="13"/>
      <c r="BH475" s="13"/>
      <c r="BI475" s="13"/>
      <c r="BJ475" s="13"/>
    </row>
    <row r="476" spans="59:62" ht="15.75" customHeight="1" x14ac:dyDescent="0.25">
      <c r="BG476" s="13"/>
      <c r="BH476" s="13"/>
      <c r="BI476" s="13"/>
      <c r="BJ476" s="13"/>
    </row>
    <row r="477" spans="59:62" ht="15.75" customHeight="1" x14ac:dyDescent="0.25">
      <c r="BG477" s="13"/>
      <c r="BH477" s="13"/>
      <c r="BI477" s="13"/>
      <c r="BJ477" s="13"/>
    </row>
    <row r="478" spans="59:62" ht="15.75" customHeight="1" x14ac:dyDescent="0.25">
      <c r="BG478" s="13"/>
      <c r="BH478" s="13"/>
      <c r="BI478" s="13"/>
      <c r="BJ478" s="13"/>
    </row>
    <row r="479" spans="59:62" ht="15.75" customHeight="1" x14ac:dyDescent="0.25">
      <c r="BG479" s="13"/>
      <c r="BH479" s="13"/>
      <c r="BI479" s="13"/>
      <c r="BJ479" s="13"/>
    </row>
    <row r="480" spans="59:62" ht="15.75" customHeight="1" x14ac:dyDescent="0.25">
      <c r="BG480" s="13"/>
      <c r="BH480" s="13"/>
      <c r="BI480" s="13"/>
      <c r="BJ480" s="13"/>
    </row>
    <row r="481" spans="59:62" ht="15.75" customHeight="1" x14ac:dyDescent="0.25">
      <c r="BG481" s="13"/>
      <c r="BH481" s="13"/>
      <c r="BI481" s="13"/>
      <c r="BJ481" s="13"/>
    </row>
    <row r="482" spans="59:62" ht="15.75" customHeight="1" x14ac:dyDescent="0.25">
      <c r="BG482" s="13"/>
      <c r="BH482" s="13"/>
      <c r="BI482" s="13"/>
      <c r="BJ482" s="13"/>
    </row>
    <row r="483" spans="59:62" ht="15.75" customHeight="1" x14ac:dyDescent="0.25">
      <c r="BG483" s="13"/>
      <c r="BH483" s="13"/>
      <c r="BI483" s="13"/>
      <c r="BJ483" s="13"/>
    </row>
    <row r="484" spans="59:62" ht="15.75" customHeight="1" x14ac:dyDescent="0.25">
      <c r="BG484" s="13"/>
      <c r="BH484" s="13"/>
      <c r="BI484" s="13"/>
      <c r="BJ484" s="13"/>
    </row>
    <row r="485" spans="59:62" ht="15.75" customHeight="1" x14ac:dyDescent="0.25">
      <c r="BG485" s="13"/>
      <c r="BH485" s="13"/>
      <c r="BI485" s="13"/>
      <c r="BJ485" s="13"/>
    </row>
    <row r="486" spans="59:62" ht="15.75" customHeight="1" x14ac:dyDescent="0.25">
      <c r="BG486" s="13"/>
      <c r="BH486" s="13"/>
      <c r="BI486" s="13"/>
      <c r="BJ486" s="13"/>
    </row>
    <row r="487" spans="59:62" ht="15.75" customHeight="1" x14ac:dyDescent="0.25">
      <c r="BG487" s="13"/>
      <c r="BH487" s="13"/>
      <c r="BI487" s="13"/>
      <c r="BJ487" s="13"/>
    </row>
    <row r="488" spans="59:62" ht="15.75" customHeight="1" x14ac:dyDescent="0.25">
      <c r="BG488" s="13"/>
      <c r="BH488" s="13"/>
      <c r="BI488" s="13"/>
      <c r="BJ488" s="13"/>
    </row>
    <row r="489" spans="59:62" ht="15.75" customHeight="1" x14ac:dyDescent="0.25">
      <c r="BG489" s="13"/>
      <c r="BH489" s="13"/>
      <c r="BI489" s="13"/>
      <c r="BJ489" s="13"/>
    </row>
    <row r="490" spans="59:62" ht="15.75" customHeight="1" x14ac:dyDescent="0.25">
      <c r="BG490" s="13"/>
      <c r="BH490" s="13"/>
      <c r="BI490" s="13"/>
      <c r="BJ490" s="13"/>
    </row>
    <row r="491" spans="59:62" ht="15.75" customHeight="1" x14ac:dyDescent="0.25">
      <c r="BG491" s="13"/>
      <c r="BH491" s="13"/>
      <c r="BI491" s="13"/>
      <c r="BJ491" s="13"/>
    </row>
    <row r="492" spans="59:62" ht="15.75" customHeight="1" x14ac:dyDescent="0.25">
      <c r="BG492" s="13"/>
      <c r="BH492" s="13"/>
      <c r="BI492" s="13"/>
      <c r="BJ492" s="13"/>
    </row>
    <row r="493" spans="59:62" ht="15.75" customHeight="1" x14ac:dyDescent="0.25">
      <c r="BG493" s="13"/>
      <c r="BH493" s="13"/>
      <c r="BI493" s="13"/>
      <c r="BJ493" s="13"/>
    </row>
    <row r="494" spans="59:62" ht="15.75" customHeight="1" x14ac:dyDescent="0.25">
      <c r="BG494" s="13"/>
      <c r="BH494" s="13"/>
      <c r="BI494" s="13"/>
      <c r="BJ494" s="13"/>
    </row>
    <row r="495" spans="59:62" ht="15.75" customHeight="1" x14ac:dyDescent="0.25">
      <c r="BG495" s="13"/>
      <c r="BH495" s="13"/>
      <c r="BI495" s="13"/>
      <c r="BJ495" s="13"/>
    </row>
    <row r="496" spans="59:62" ht="15.75" customHeight="1" x14ac:dyDescent="0.25">
      <c r="BG496" s="13"/>
      <c r="BH496" s="13"/>
      <c r="BI496" s="13"/>
      <c r="BJ496" s="13"/>
    </row>
    <row r="497" spans="59:62" ht="15.75" customHeight="1" x14ac:dyDescent="0.25">
      <c r="BG497" s="13"/>
      <c r="BH497" s="13"/>
      <c r="BI497" s="13"/>
      <c r="BJ497" s="13"/>
    </row>
    <row r="498" spans="59:62" ht="15.75" customHeight="1" x14ac:dyDescent="0.25">
      <c r="BG498" s="13"/>
      <c r="BH498" s="13"/>
      <c r="BI498" s="13"/>
      <c r="BJ498" s="13"/>
    </row>
    <row r="499" spans="59:62" ht="15.75" customHeight="1" x14ac:dyDescent="0.25">
      <c r="BG499" s="13"/>
      <c r="BH499" s="13"/>
      <c r="BI499" s="13"/>
      <c r="BJ499" s="13"/>
    </row>
    <row r="500" spans="59:62" ht="15.75" customHeight="1" x14ac:dyDescent="0.25">
      <c r="BG500" s="13"/>
      <c r="BH500" s="13"/>
      <c r="BI500" s="13"/>
      <c r="BJ500" s="13"/>
    </row>
    <row r="501" spans="59:62" ht="15.75" customHeight="1" x14ac:dyDescent="0.25">
      <c r="BG501" s="13"/>
      <c r="BH501" s="13"/>
      <c r="BI501" s="13"/>
      <c r="BJ501" s="13"/>
    </row>
    <row r="502" spans="59:62" ht="15.75" customHeight="1" x14ac:dyDescent="0.25">
      <c r="BG502" s="13"/>
      <c r="BH502" s="13"/>
      <c r="BI502" s="13"/>
      <c r="BJ502" s="13"/>
    </row>
    <row r="503" spans="59:62" ht="15.75" customHeight="1" x14ac:dyDescent="0.25">
      <c r="BG503" s="13"/>
      <c r="BH503" s="13"/>
      <c r="BI503" s="13"/>
      <c r="BJ503" s="13"/>
    </row>
    <row r="504" spans="59:62" ht="15.75" customHeight="1" x14ac:dyDescent="0.25">
      <c r="BG504" s="13"/>
      <c r="BH504" s="13"/>
      <c r="BI504" s="13"/>
      <c r="BJ504" s="13"/>
    </row>
    <row r="505" spans="59:62" ht="15.75" customHeight="1" x14ac:dyDescent="0.25">
      <c r="BG505" s="13"/>
      <c r="BH505" s="13"/>
      <c r="BI505" s="13"/>
      <c r="BJ505" s="13"/>
    </row>
    <row r="506" spans="59:62" ht="15.75" customHeight="1" x14ac:dyDescent="0.25">
      <c r="BG506" s="13"/>
      <c r="BH506" s="13"/>
      <c r="BI506" s="13"/>
      <c r="BJ506" s="13"/>
    </row>
    <row r="507" spans="59:62" ht="15.75" customHeight="1" x14ac:dyDescent="0.25">
      <c r="BG507" s="13"/>
      <c r="BH507" s="13"/>
      <c r="BI507" s="13"/>
      <c r="BJ507" s="13"/>
    </row>
    <row r="508" spans="59:62" ht="15.75" customHeight="1" x14ac:dyDescent="0.25">
      <c r="BG508" s="13"/>
      <c r="BH508" s="13"/>
      <c r="BI508" s="13"/>
      <c r="BJ508" s="13"/>
    </row>
    <row r="509" spans="59:62" ht="15.75" customHeight="1" x14ac:dyDescent="0.25">
      <c r="BG509" s="13"/>
      <c r="BH509" s="13"/>
      <c r="BI509" s="13"/>
      <c r="BJ509" s="13"/>
    </row>
    <row r="510" spans="59:62" ht="15.75" customHeight="1" x14ac:dyDescent="0.25">
      <c r="BG510" s="13"/>
      <c r="BH510" s="13"/>
      <c r="BI510" s="13"/>
      <c r="BJ510" s="13"/>
    </row>
    <row r="511" spans="59:62" ht="15.75" customHeight="1" x14ac:dyDescent="0.25">
      <c r="BG511" s="13"/>
      <c r="BH511" s="13"/>
      <c r="BI511" s="13"/>
      <c r="BJ511" s="13"/>
    </row>
    <row r="512" spans="59:62" ht="15.75" customHeight="1" x14ac:dyDescent="0.25">
      <c r="BG512" s="13"/>
      <c r="BH512" s="13"/>
      <c r="BI512" s="13"/>
      <c r="BJ512" s="13"/>
    </row>
    <row r="513" spans="59:62" ht="15.75" customHeight="1" x14ac:dyDescent="0.25">
      <c r="BG513" s="13"/>
      <c r="BH513" s="13"/>
      <c r="BI513" s="13"/>
      <c r="BJ513" s="13"/>
    </row>
    <row r="514" spans="59:62" ht="15.75" customHeight="1" x14ac:dyDescent="0.25">
      <c r="BG514" s="13"/>
      <c r="BH514" s="13"/>
      <c r="BI514" s="13"/>
      <c r="BJ514" s="13"/>
    </row>
    <row r="515" spans="59:62" ht="15.75" customHeight="1" x14ac:dyDescent="0.25">
      <c r="BG515" s="13"/>
      <c r="BH515" s="13"/>
      <c r="BI515" s="13"/>
      <c r="BJ515" s="13"/>
    </row>
    <row r="516" spans="59:62" ht="15.75" customHeight="1" x14ac:dyDescent="0.25">
      <c r="BG516" s="13"/>
      <c r="BH516" s="13"/>
      <c r="BI516" s="13"/>
      <c r="BJ516" s="13"/>
    </row>
    <row r="517" spans="59:62" ht="15.75" customHeight="1" x14ac:dyDescent="0.25">
      <c r="BG517" s="13"/>
      <c r="BH517" s="13"/>
      <c r="BI517" s="13"/>
      <c r="BJ517" s="13"/>
    </row>
    <row r="518" spans="59:62" ht="15.75" customHeight="1" x14ac:dyDescent="0.25">
      <c r="BG518" s="13"/>
      <c r="BH518" s="13"/>
      <c r="BI518" s="13"/>
      <c r="BJ518" s="13"/>
    </row>
    <row r="519" spans="59:62" ht="15.75" customHeight="1" x14ac:dyDescent="0.25">
      <c r="BG519" s="13"/>
      <c r="BH519" s="13"/>
      <c r="BI519" s="13"/>
      <c r="BJ519" s="13"/>
    </row>
    <row r="520" spans="59:62" ht="15.75" customHeight="1" x14ac:dyDescent="0.25">
      <c r="BG520" s="13"/>
      <c r="BH520" s="13"/>
      <c r="BI520" s="13"/>
      <c r="BJ520" s="13"/>
    </row>
    <row r="521" spans="59:62" ht="15.75" customHeight="1" x14ac:dyDescent="0.25">
      <c r="BG521" s="13"/>
      <c r="BH521" s="13"/>
      <c r="BI521" s="13"/>
      <c r="BJ521" s="13"/>
    </row>
    <row r="522" spans="59:62" ht="15.75" customHeight="1" x14ac:dyDescent="0.25">
      <c r="BG522" s="13"/>
      <c r="BH522" s="13"/>
      <c r="BI522" s="13"/>
      <c r="BJ522" s="13"/>
    </row>
    <row r="523" spans="59:62" ht="15.75" customHeight="1" x14ac:dyDescent="0.25">
      <c r="BG523" s="13"/>
      <c r="BH523" s="13"/>
      <c r="BI523" s="13"/>
      <c r="BJ523" s="13"/>
    </row>
    <row r="524" spans="59:62" ht="15.75" customHeight="1" x14ac:dyDescent="0.25">
      <c r="BG524" s="13"/>
      <c r="BH524" s="13"/>
      <c r="BI524" s="13"/>
      <c r="BJ524" s="13"/>
    </row>
    <row r="525" spans="59:62" ht="15.75" customHeight="1" x14ac:dyDescent="0.25">
      <c r="BG525" s="13"/>
      <c r="BH525" s="13"/>
      <c r="BI525" s="13"/>
      <c r="BJ525" s="13"/>
    </row>
    <row r="526" spans="59:62" ht="15.75" customHeight="1" x14ac:dyDescent="0.25">
      <c r="BG526" s="13"/>
      <c r="BH526" s="13"/>
      <c r="BI526" s="13"/>
      <c r="BJ526" s="13"/>
    </row>
    <row r="527" spans="59:62" ht="15.75" customHeight="1" x14ac:dyDescent="0.25">
      <c r="BG527" s="13"/>
      <c r="BH527" s="13"/>
      <c r="BI527" s="13"/>
      <c r="BJ527" s="13"/>
    </row>
    <row r="528" spans="59:62" ht="15.75" customHeight="1" x14ac:dyDescent="0.25">
      <c r="BG528" s="13"/>
      <c r="BH528" s="13"/>
      <c r="BI528" s="13"/>
      <c r="BJ528" s="13"/>
    </row>
    <row r="529" spans="59:62" ht="15.75" customHeight="1" x14ac:dyDescent="0.25">
      <c r="BG529" s="13"/>
      <c r="BH529" s="13"/>
      <c r="BI529" s="13"/>
      <c r="BJ529" s="13"/>
    </row>
    <row r="530" spans="59:62" ht="15.75" customHeight="1" x14ac:dyDescent="0.25">
      <c r="BG530" s="13"/>
      <c r="BH530" s="13"/>
      <c r="BI530" s="13"/>
      <c r="BJ530" s="13"/>
    </row>
    <row r="531" spans="59:62" ht="15.75" customHeight="1" x14ac:dyDescent="0.25">
      <c r="BG531" s="13"/>
      <c r="BH531" s="13"/>
      <c r="BI531" s="13"/>
      <c r="BJ531" s="13"/>
    </row>
    <row r="532" spans="59:62" ht="15.75" customHeight="1" x14ac:dyDescent="0.25">
      <c r="BG532" s="13"/>
      <c r="BH532" s="13"/>
      <c r="BI532" s="13"/>
      <c r="BJ532" s="13"/>
    </row>
    <row r="533" spans="59:62" ht="15.75" customHeight="1" x14ac:dyDescent="0.25">
      <c r="BG533" s="13"/>
      <c r="BH533" s="13"/>
      <c r="BI533" s="13"/>
      <c r="BJ533" s="13"/>
    </row>
    <row r="534" spans="59:62" ht="15.75" customHeight="1" x14ac:dyDescent="0.25">
      <c r="BG534" s="13"/>
      <c r="BH534" s="13"/>
      <c r="BI534" s="13"/>
      <c r="BJ534" s="13"/>
    </row>
    <row r="535" spans="59:62" ht="15.75" customHeight="1" x14ac:dyDescent="0.25">
      <c r="BG535" s="13"/>
      <c r="BH535" s="13"/>
      <c r="BI535" s="13"/>
      <c r="BJ535" s="13"/>
    </row>
    <row r="536" spans="59:62" ht="15.75" customHeight="1" x14ac:dyDescent="0.25">
      <c r="BG536" s="13"/>
      <c r="BH536" s="13"/>
      <c r="BI536" s="13"/>
      <c r="BJ536" s="13"/>
    </row>
    <row r="537" spans="59:62" ht="15.75" customHeight="1" x14ac:dyDescent="0.25">
      <c r="BG537" s="13"/>
      <c r="BH537" s="13"/>
      <c r="BI537" s="13"/>
      <c r="BJ537" s="13"/>
    </row>
    <row r="538" spans="59:62" ht="15.75" customHeight="1" x14ac:dyDescent="0.25">
      <c r="BG538" s="13"/>
      <c r="BH538" s="13"/>
      <c r="BI538" s="13"/>
      <c r="BJ538" s="13"/>
    </row>
    <row r="539" spans="59:62" ht="15.75" customHeight="1" x14ac:dyDescent="0.25">
      <c r="BG539" s="13"/>
      <c r="BH539" s="13"/>
      <c r="BI539" s="13"/>
      <c r="BJ539" s="13"/>
    </row>
    <row r="540" spans="59:62" ht="15.75" customHeight="1" x14ac:dyDescent="0.25">
      <c r="BG540" s="13"/>
      <c r="BH540" s="13"/>
      <c r="BI540" s="13"/>
      <c r="BJ540" s="13"/>
    </row>
    <row r="541" spans="59:62" ht="15.75" customHeight="1" x14ac:dyDescent="0.25">
      <c r="BG541" s="13"/>
      <c r="BH541" s="13"/>
      <c r="BI541" s="13"/>
      <c r="BJ541" s="13"/>
    </row>
    <row r="542" spans="59:62" ht="15.75" customHeight="1" x14ac:dyDescent="0.25">
      <c r="BG542" s="13"/>
      <c r="BH542" s="13"/>
      <c r="BI542" s="13"/>
      <c r="BJ542" s="13"/>
    </row>
    <row r="543" spans="59:62" ht="15.75" customHeight="1" x14ac:dyDescent="0.25">
      <c r="BG543" s="13"/>
      <c r="BH543" s="13"/>
      <c r="BI543" s="13"/>
      <c r="BJ543" s="13"/>
    </row>
    <row r="544" spans="59:62" ht="15.75" customHeight="1" x14ac:dyDescent="0.25">
      <c r="BG544" s="13"/>
      <c r="BH544" s="13"/>
      <c r="BI544" s="13"/>
      <c r="BJ544" s="13"/>
    </row>
    <row r="545" spans="59:62" ht="15.75" customHeight="1" x14ac:dyDescent="0.25">
      <c r="BG545" s="13"/>
      <c r="BH545" s="13"/>
      <c r="BI545" s="13"/>
      <c r="BJ545" s="13"/>
    </row>
    <row r="546" spans="59:62" ht="15.75" customHeight="1" x14ac:dyDescent="0.25">
      <c r="BG546" s="13"/>
      <c r="BH546" s="13"/>
      <c r="BI546" s="13"/>
      <c r="BJ546" s="13"/>
    </row>
    <row r="547" spans="59:62" ht="15.75" customHeight="1" x14ac:dyDescent="0.25">
      <c r="BG547" s="13"/>
      <c r="BH547" s="13"/>
      <c r="BI547" s="13"/>
      <c r="BJ547" s="13"/>
    </row>
    <row r="548" spans="59:62" ht="15.75" customHeight="1" x14ac:dyDescent="0.25">
      <c r="BG548" s="13"/>
      <c r="BH548" s="13"/>
      <c r="BI548" s="13"/>
      <c r="BJ548" s="13"/>
    </row>
    <row r="549" spans="59:62" ht="15.75" customHeight="1" x14ac:dyDescent="0.25">
      <c r="BG549" s="13"/>
      <c r="BH549" s="13"/>
      <c r="BI549" s="13"/>
      <c r="BJ549" s="13"/>
    </row>
    <row r="550" spans="59:62" ht="15.75" customHeight="1" x14ac:dyDescent="0.25">
      <c r="BG550" s="13"/>
      <c r="BH550" s="13"/>
      <c r="BI550" s="13"/>
      <c r="BJ550" s="13"/>
    </row>
    <row r="551" spans="59:62" ht="15.75" customHeight="1" x14ac:dyDescent="0.25">
      <c r="BG551" s="13"/>
      <c r="BH551" s="13"/>
      <c r="BI551" s="13"/>
      <c r="BJ551" s="13"/>
    </row>
    <row r="552" spans="59:62" ht="15.75" customHeight="1" x14ac:dyDescent="0.25">
      <c r="BG552" s="13"/>
      <c r="BH552" s="13"/>
      <c r="BI552" s="13"/>
      <c r="BJ552" s="13"/>
    </row>
    <row r="553" spans="59:62" ht="15.75" customHeight="1" x14ac:dyDescent="0.25">
      <c r="BG553" s="13"/>
      <c r="BH553" s="13"/>
      <c r="BI553" s="13"/>
      <c r="BJ553" s="13"/>
    </row>
    <row r="554" spans="59:62" ht="15.75" customHeight="1" x14ac:dyDescent="0.25">
      <c r="BG554" s="13"/>
      <c r="BH554" s="13"/>
      <c r="BI554" s="13"/>
      <c r="BJ554" s="13"/>
    </row>
    <row r="555" spans="59:62" ht="15.75" customHeight="1" x14ac:dyDescent="0.25">
      <c r="BG555" s="13"/>
      <c r="BH555" s="13"/>
      <c r="BI555" s="13"/>
      <c r="BJ555" s="13"/>
    </row>
    <row r="556" spans="59:62" ht="15.75" customHeight="1" x14ac:dyDescent="0.25">
      <c r="BG556" s="13"/>
      <c r="BH556" s="13"/>
      <c r="BI556" s="13"/>
      <c r="BJ556" s="13"/>
    </row>
    <row r="557" spans="59:62" ht="15.75" customHeight="1" x14ac:dyDescent="0.25">
      <c r="BG557" s="13"/>
      <c r="BH557" s="13"/>
      <c r="BI557" s="13"/>
      <c r="BJ557" s="13"/>
    </row>
    <row r="558" spans="59:62" ht="15.75" customHeight="1" x14ac:dyDescent="0.25">
      <c r="BG558" s="13"/>
      <c r="BH558" s="13"/>
      <c r="BI558" s="13"/>
      <c r="BJ558" s="13"/>
    </row>
    <row r="559" spans="59:62" ht="15.75" customHeight="1" x14ac:dyDescent="0.25">
      <c r="BG559" s="13"/>
      <c r="BH559" s="13"/>
      <c r="BI559" s="13"/>
      <c r="BJ559" s="13"/>
    </row>
    <row r="560" spans="59:62" ht="15.75" customHeight="1" x14ac:dyDescent="0.25">
      <c r="BG560" s="13"/>
      <c r="BH560" s="13"/>
      <c r="BI560" s="13"/>
      <c r="BJ560" s="13"/>
    </row>
    <row r="561" spans="59:62" ht="15.75" customHeight="1" x14ac:dyDescent="0.25">
      <c r="BG561" s="13"/>
      <c r="BH561" s="13"/>
      <c r="BI561" s="13"/>
      <c r="BJ561" s="13"/>
    </row>
    <row r="562" spans="59:62" ht="15.75" customHeight="1" x14ac:dyDescent="0.25">
      <c r="BG562" s="13"/>
      <c r="BH562" s="13"/>
      <c r="BI562" s="13"/>
      <c r="BJ562" s="13"/>
    </row>
    <row r="563" spans="59:62" ht="15.75" customHeight="1" x14ac:dyDescent="0.25">
      <c r="BG563" s="13"/>
      <c r="BH563" s="13"/>
      <c r="BI563" s="13"/>
      <c r="BJ563" s="13"/>
    </row>
    <row r="564" spans="59:62" ht="15.75" customHeight="1" x14ac:dyDescent="0.25">
      <c r="BG564" s="13"/>
      <c r="BH564" s="13"/>
      <c r="BI564" s="13"/>
      <c r="BJ564" s="13"/>
    </row>
    <row r="565" spans="59:62" ht="15.75" customHeight="1" x14ac:dyDescent="0.25">
      <c r="BG565" s="13"/>
      <c r="BH565" s="13"/>
      <c r="BI565" s="13"/>
      <c r="BJ565" s="13"/>
    </row>
    <row r="566" spans="59:62" ht="15.75" customHeight="1" x14ac:dyDescent="0.25">
      <c r="BG566" s="13"/>
      <c r="BH566" s="13"/>
      <c r="BI566" s="13"/>
      <c r="BJ566" s="13"/>
    </row>
    <row r="567" spans="59:62" ht="15.75" customHeight="1" x14ac:dyDescent="0.25">
      <c r="BG567" s="13"/>
      <c r="BH567" s="13"/>
      <c r="BI567" s="13"/>
      <c r="BJ567" s="13"/>
    </row>
    <row r="568" spans="59:62" ht="15.75" customHeight="1" x14ac:dyDescent="0.25">
      <c r="BG568" s="13"/>
      <c r="BH568" s="13"/>
      <c r="BI568" s="13"/>
      <c r="BJ568" s="13"/>
    </row>
    <row r="569" spans="59:62" ht="15.75" customHeight="1" x14ac:dyDescent="0.25">
      <c r="BG569" s="13"/>
      <c r="BH569" s="13"/>
      <c r="BI569" s="13"/>
      <c r="BJ569" s="13"/>
    </row>
    <row r="570" spans="59:62" ht="15.75" customHeight="1" x14ac:dyDescent="0.25">
      <c r="BG570" s="13"/>
      <c r="BH570" s="13"/>
      <c r="BI570" s="13"/>
      <c r="BJ570" s="13"/>
    </row>
    <row r="571" spans="59:62" ht="15.75" customHeight="1" x14ac:dyDescent="0.25">
      <c r="BG571" s="13"/>
      <c r="BH571" s="13"/>
      <c r="BI571" s="13"/>
      <c r="BJ571" s="13"/>
    </row>
    <row r="572" spans="59:62" ht="15.75" customHeight="1" x14ac:dyDescent="0.25">
      <c r="BG572" s="13"/>
      <c r="BH572" s="13"/>
      <c r="BI572" s="13"/>
      <c r="BJ572" s="13"/>
    </row>
    <row r="573" spans="59:62" ht="15.75" customHeight="1" x14ac:dyDescent="0.25">
      <c r="BG573" s="13"/>
      <c r="BH573" s="13"/>
      <c r="BI573" s="13"/>
      <c r="BJ573" s="13"/>
    </row>
    <row r="574" spans="59:62" ht="15.75" customHeight="1" x14ac:dyDescent="0.25">
      <c r="BG574" s="13"/>
      <c r="BH574" s="13"/>
      <c r="BI574" s="13"/>
      <c r="BJ574" s="13"/>
    </row>
    <row r="575" spans="59:62" ht="15.75" customHeight="1" x14ac:dyDescent="0.25">
      <c r="BG575" s="13"/>
      <c r="BH575" s="13"/>
      <c r="BI575" s="13"/>
      <c r="BJ575" s="13"/>
    </row>
    <row r="576" spans="59:62" ht="15.75" customHeight="1" x14ac:dyDescent="0.25">
      <c r="BG576" s="13"/>
      <c r="BH576" s="13"/>
      <c r="BI576" s="13"/>
      <c r="BJ576" s="13"/>
    </row>
    <row r="577" spans="59:62" ht="15.75" customHeight="1" x14ac:dyDescent="0.25">
      <c r="BG577" s="13"/>
      <c r="BH577" s="13"/>
      <c r="BI577" s="13"/>
      <c r="BJ577" s="13"/>
    </row>
    <row r="578" spans="59:62" ht="15.75" customHeight="1" x14ac:dyDescent="0.25">
      <c r="BG578" s="13"/>
      <c r="BH578" s="13"/>
      <c r="BI578" s="13"/>
      <c r="BJ578" s="13"/>
    </row>
    <row r="579" spans="59:62" ht="15.75" customHeight="1" x14ac:dyDescent="0.25">
      <c r="BG579" s="13"/>
      <c r="BH579" s="13"/>
      <c r="BI579" s="13"/>
      <c r="BJ579" s="13"/>
    </row>
    <row r="580" spans="59:62" ht="15.75" customHeight="1" x14ac:dyDescent="0.25">
      <c r="BG580" s="13"/>
      <c r="BH580" s="13"/>
      <c r="BI580" s="13"/>
      <c r="BJ580" s="13"/>
    </row>
    <row r="581" spans="59:62" ht="15.75" customHeight="1" x14ac:dyDescent="0.25">
      <c r="BG581" s="13"/>
      <c r="BH581" s="13"/>
      <c r="BI581" s="13"/>
      <c r="BJ581" s="13"/>
    </row>
    <row r="582" spans="59:62" ht="15.75" customHeight="1" x14ac:dyDescent="0.25">
      <c r="BG582" s="13"/>
      <c r="BH582" s="13"/>
      <c r="BI582" s="13"/>
      <c r="BJ582" s="13"/>
    </row>
    <row r="583" spans="59:62" ht="15.75" customHeight="1" x14ac:dyDescent="0.25">
      <c r="BG583" s="13"/>
      <c r="BH583" s="13"/>
      <c r="BI583" s="13"/>
      <c r="BJ583" s="13"/>
    </row>
    <row r="584" spans="59:62" ht="15.75" customHeight="1" x14ac:dyDescent="0.25">
      <c r="BG584" s="13"/>
      <c r="BH584" s="13"/>
      <c r="BI584" s="13"/>
      <c r="BJ584" s="13"/>
    </row>
    <row r="585" spans="59:62" ht="15.75" customHeight="1" x14ac:dyDescent="0.25">
      <c r="BG585" s="13"/>
      <c r="BH585" s="13"/>
      <c r="BI585" s="13"/>
      <c r="BJ585" s="13"/>
    </row>
    <row r="586" spans="59:62" ht="15.75" customHeight="1" x14ac:dyDescent="0.25">
      <c r="BG586" s="13"/>
      <c r="BH586" s="13"/>
      <c r="BI586" s="13"/>
      <c r="BJ586" s="13"/>
    </row>
    <row r="587" spans="59:62" ht="15.75" customHeight="1" x14ac:dyDescent="0.25">
      <c r="BG587" s="13"/>
      <c r="BH587" s="13"/>
      <c r="BI587" s="13"/>
      <c r="BJ587" s="13"/>
    </row>
    <row r="588" spans="59:62" ht="15.75" customHeight="1" x14ac:dyDescent="0.25">
      <c r="BG588" s="13"/>
      <c r="BH588" s="13"/>
      <c r="BI588" s="13"/>
      <c r="BJ588" s="13"/>
    </row>
    <row r="589" spans="59:62" ht="15.75" customHeight="1" x14ac:dyDescent="0.25">
      <c r="BG589" s="13"/>
      <c r="BH589" s="13"/>
      <c r="BI589" s="13"/>
      <c r="BJ589" s="13"/>
    </row>
    <row r="590" spans="59:62" ht="15.75" customHeight="1" x14ac:dyDescent="0.25">
      <c r="BG590" s="13"/>
      <c r="BH590" s="13"/>
      <c r="BI590" s="13"/>
      <c r="BJ590" s="13"/>
    </row>
    <row r="591" spans="59:62" ht="15.75" customHeight="1" x14ac:dyDescent="0.25">
      <c r="BG591" s="13"/>
      <c r="BH591" s="13"/>
      <c r="BI591" s="13"/>
      <c r="BJ591" s="13"/>
    </row>
    <row r="592" spans="59:62" ht="15.75" customHeight="1" x14ac:dyDescent="0.25">
      <c r="BG592" s="13"/>
      <c r="BH592" s="13"/>
      <c r="BI592" s="13"/>
      <c r="BJ592" s="13"/>
    </row>
    <row r="593" spans="59:62" ht="15.75" customHeight="1" x14ac:dyDescent="0.25">
      <c r="BG593" s="13"/>
      <c r="BH593" s="13"/>
      <c r="BI593" s="13"/>
      <c r="BJ593" s="13"/>
    </row>
    <row r="594" spans="59:62" ht="15.75" customHeight="1" x14ac:dyDescent="0.25">
      <c r="BG594" s="13"/>
      <c r="BH594" s="13"/>
      <c r="BI594" s="13"/>
      <c r="BJ594" s="13"/>
    </row>
    <row r="595" spans="59:62" ht="15.75" customHeight="1" x14ac:dyDescent="0.25">
      <c r="BG595" s="13"/>
      <c r="BH595" s="13"/>
      <c r="BI595" s="13"/>
      <c r="BJ595" s="13"/>
    </row>
    <row r="596" spans="59:62" ht="15.75" customHeight="1" x14ac:dyDescent="0.25">
      <c r="BG596" s="13"/>
      <c r="BH596" s="13"/>
      <c r="BI596" s="13"/>
      <c r="BJ596" s="13"/>
    </row>
    <row r="597" spans="59:62" ht="15.75" customHeight="1" x14ac:dyDescent="0.25">
      <c r="BG597" s="13"/>
      <c r="BH597" s="13"/>
      <c r="BI597" s="13"/>
      <c r="BJ597" s="13"/>
    </row>
    <row r="598" spans="59:62" ht="15.75" customHeight="1" x14ac:dyDescent="0.25">
      <c r="BG598" s="13"/>
      <c r="BH598" s="13"/>
      <c r="BI598" s="13"/>
      <c r="BJ598" s="13"/>
    </row>
    <row r="599" spans="59:62" ht="15.75" customHeight="1" x14ac:dyDescent="0.25">
      <c r="BG599" s="13"/>
      <c r="BH599" s="13"/>
      <c r="BI599" s="13"/>
      <c r="BJ599" s="13"/>
    </row>
    <row r="600" spans="59:62" ht="15.75" customHeight="1" x14ac:dyDescent="0.25">
      <c r="BG600" s="13"/>
      <c r="BH600" s="13"/>
      <c r="BI600" s="13"/>
      <c r="BJ600" s="13"/>
    </row>
    <row r="601" spans="59:62" ht="15.75" customHeight="1" x14ac:dyDescent="0.25">
      <c r="BG601" s="13"/>
      <c r="BH601" s="13"/>
      <c r="BI601" s="13"/>
      <c r="BJ601" s="13"/>
    </row>
    <row r="602" spans="59:62" ht="15.75" customHeight="1" x14ac:dyDescent="0.25">
      <c r="BG602" s="13"/>
      <c r="BH602" s="13"/>
      <c r="BI602" s="13"/>
      <c r="BJ602" s="13"/>
    </row>
    <row r="603" spans="59:62" ht="15.75" customHeight="1" x14ac:dyDescent="0.25">
      <c r="BG603" s="13"/>
      <c r="BH603" s="13"/>
      <c r="BI603" s="13"/>
      <c r="BJ603" s="13"/>
    </row>
    <row r="604" spans="59:62" ht="15.75" customHeight="1" x14ac:dyDescent="0.25">
      <c r="BG604" s="13"/>
      <c r="BH604" s="13"/>
      <c r="BI604" s="13"/>
      <c r="BJ604" s="13"/>
    </row>
    <row r="605" spans="59:62" ht="15.75" customHeight="1" x14ac:dyDescent="0.25">
      <c r="BG605" s="13"/>
      <c r="BH605" s="13"/>
      <c r="BI605" s="13"/>
      <c r="BJ605" s="13"/>
    </row>
    <row r="606" spans="59:62" ht="15.75" customHeight="1" x14ac:dyDescent="0.25">
      <c r="BG606" s="13"/>
      <c r="BH606" s="13"/>
      <c r="BI606" s="13"/>
      <c r="BJ606" s="13"/>
    </row>
    <row r="607" spans="59:62" ht="15.75" customHeight="1" x14ac:dyDescent="0.25">
      <c r="BG607" s="13"/>
      <c r="BH607" s="13"/>
      <c r="BI607" s="13"/>
      <c r="BJ607" s="13"/>
    </row>
    <row r="608" spans="59:62" ht="15.75" customHeight="1" x14ac:dyDescent="0.25">
      <c r="BG608" s="13"/>
      <c r="BH608" s="13"/>
      <c r="BI608" s="13"/>
      <c r="BJ608" s="13"/>
    </row>
    <row r="609" spans="59:62" ht="15.75" customHeight="1" x14ac:dyDescent="0.25">
      <c r="BG609" s="13"/>
      <c r="BH609" s="13"/>
      <c r="BI609" s="13"/>
      <c r="BJ609" s="13"/>
    </row>
    <row r="610" spans="59:62" ht="15.75" customHeight="1" x14ac:dyDescent="0.25">
      <c r="BG610" s="13"/>
      <c r="BH610" s="13"/>
      <c r="BI610" s="13"/>
      <c r="BJ610" s="13"/>
    </row>
    <row r="611" spans="59:62" ht="15.75" customHeight="1" x14ac:dyDescent="0.25">
      <c r="BG611" s="13"/>
      <c r="BH611" s="13"/>
      <c r="BI611" s="13"/>
      <c r="BJ611" s="13"/>
    </row>
    <row r="612" spans="59:62" ht="15.75" customHeight="1" x14ac:dyDescent="0.25">
      <c r="BG612" s="13"/>
      <c r="BH612" s="13"/>
      <c r="BI612" s="13"/>
      <c r="BJ612" s="13"/>
    </row>
    <row r="613" spans="59:62" ht="15.75" customHeight="1" x14ac:dyDescent="0.25">
      <c r="BG613" s="13"/>
      <c r="BH613" s="13"/>
      <c r="BI613" s="13"/>
      <c r="BJ613" s="13"/>
    </row>
    <row r="614" spans="59:62" ht="15.75" customHeight="1" x14ac:dyDescent="0.25">
      <c r="BG614" s="13"/>
      <c r="BH614" s="13"/>
      <c r="BI614" s="13"/>
      <c r="BJ614" s="13"/>
    </row>
    <row r="615" spans="59:62" ht="15.75" customHeight="1" x14ac:dyDescent="0.25">
      <c r="BG615" s="13"/>
      <c r="BH615" s="13"/>
      <c r="BI615" s="13"/>
      <c r="BJ615" s="13"/>
    </row>
    <row r="616" spans="59:62" ht="15.75" customHeight="1" x14ac:dyDescent="0.25">
      <c r="BG616" s="13"/>
      <c r="BH616" s="13"/>
      <c r="BI616" s="13"/>
      <c r="BJ616" s="13"/>
    </row>
    <row r="617" spans="59:62" ht="15.75" customHeight="1" x14ac:dyDescent="0.25">
      <c r="BG617" s="13"/>
      <c r="BH617" s="13"/>
      <c r="BI617" s="13"/>
      <c r="BJ617" s="13"/>
    </row>
    <row r="618" spans="59:62" ht="15.75" customHeight="1" x14ac:dyDescent="0.25">
      <c r="BG618" s="13"/>
      <c r="BH618" s="13"/>
      <c r="BI618" s="13"/>
      <c r="BJ618" s="13"/>
    </row>
    <row r="619" spans="59:62" ht="15.75" customHeight="1" x14ac:dyDescent="0.25">
      <c r="BG619" s="13"/>
      <c r="BH619" s="13"/>
      <c r="BI619" s="13"/>
      <c r="BJ619" s="13"/>
    </row>
    <row r="620" spans="59:62" ht="15.75" customHeight="1" x14ac:dyDescent="0.25">
      <c r="BG620" s="13"/>
      <c r="BH620" s="13"/>
      <c r="BI620" s="13"/>
      <c r="BJ620" s="13"/>
    </row>
    <row r="621" spans="59:62" ht="15.75" customHeight="1" x14ac:dyDescent="0.25">
      <c r="BG621" s="13"/>
      <c r="BH621" s="13"/>
      <c r="BI621" s="13"/>
      <c r="BJ621" s="13"/>
    </row>
    <row r="622" spans="59:62" ht="15.75" customHeight="1" x14ac:dyDescent="0.25">
      <c r="BG622" s="13"/>
      <c r="BH622" s="13"/>
      <c r="BI622" s="13"/>
      <c r="BJ622" s="13"/>
    </row>
    <row r="623" spans="59:62" ht="15.75" customHeight="1" x14ac:dyDescent="0.25">
      <c r="BG623" s="13"/>
      <c r="BH623" s="13"/>
      <c r="BI623" s="13"/>
      <c r="BJ623" s="13"/>
    </row>
    <row r="624" spans="59:62" ht="15.75" customHeight="1" x14ac:dyDescent="0.25">
      <c r="BG624" s="13"/>
      <c r="BH624" s="13"/>
      <c r="BI624" s="13"/>
      <c r="BJ624" s="13"/>
    </row>
    <row r="625" spans="59:62" ht="15.75" customHeight="1" x14ac:dyDescent="0.25">
      <c r="BG625" s="13"/>
      <c r="BH625" s="13"/>
      <c r="BI625" s="13"/>
      <c r="BJ625" s="13"/>
    </row>
    <row r="626" spans="59:62" ht="15.75" customHeight="1" x14ac:dyDescent="0.25">
      <c r="BG626" s="13"/>
      <c r="BH626" s="13"/>
      <c r="BI626" s="13"/>
      <c r="BJ626" s="13"/>
    </row>
    <row r="627" spans="59:62" ht="15.75" customHeight="1" x14ac:dyDescent="0.25">
      <c r="BG627" s="13"/>
      <c r="BH627" s="13"/>
      <c r="BI627" s="13"/>
      <c r="BJ627" s="13"/>
    </row>
    <row r="628" spans="59:62" ht="15.75" customHeight="1" x14ac:dyDescent="0.25">
      <c r="BG628" s="13"/>
      <c r="BH628" s="13"/>
      <c r="BI628" s="13"/>
      <c r="BJ628" s="13"/>
    </row>
    <row r="629" spans="59:62" ht="15.75" customHeight="1" x14ac:dyDescent="0.25">
      <c r="BG629" s="13"/>
      <c r="BH629" s="13"/>
      <c r="BI629" s="13"/>
      <c r="BJ629" s="13"/>
    </row>
    <row r="630" spans="59:62" ht="15.75" customHeight="1" x14ac:dyDescent="0.25">
      <c r="BG630" s="13"/>
      <c r="BH630" s="13"/>
      <c r="BI630" s="13"/>
      <c r="BJ630" s="13"/>
    </row>
    <row r="631" spans="59:62" ht="15.75" customHeight="1" x14ac:dyDescent="0.25">
      <c r="BG631" s="13"/>
      <c r="BH631" s="13"/>
      <c r="BI631" s="13"/>
      <c r="BJ631" s="13"/>
    </row>
    <row r="632" spans="59:62" ht="15.75" customHeight="1" x14ac:dyDescent="0.25">
      <c r="BG632" s="13"/>
      <c r="BH632" s="13"/>
      <c r="BI632" s="13"/>
      <c r="BJ632" s="13"/>
    </row>
    <row r="633" spans="59:62" ht="15.75" customHeight="1" x14ac:dyDescent="0.25">
      <c r="BG633" s="13"/>
      <c r="BH633" s="13"/>
      <c r="BI633" s="13"/>
      <c r="BJ633" s="13"/>
    </row>
    <row r="634" spans="59:62" ht="15.75" customHeight="1" x14ac:dyDescent="0.25">
      <c r="BG634" s="13"/>
      <c r="BH634" s="13"/>
      <c r="BI634" s="13"/>
      <c r="BJ634" s="13"/>
    </row>
    <row r="635" spans="59:62" ht="15.75" customHeight="1" x14ac:dyDescent="0.25">
      <c r="BG635" s="13"/>
      <c r="BH635" s="13"/>
      <c r="BI635" s="13"/>
      <c r="BJ635" s="13"/>
    </row>
    <row r="636" spans="59:62" ht="15.75" customHeight="1" x14ac:dyDescent="0.25">
      <c r="BG636" s="13"/>
      <c r="BH636" s="13"/>
      <c r="BI636" s="13"/>
      <c r="BJ636" s="13"/>
    </row>
    <row r="637" spans="59:62" ht="15.75" customHeight="1" x14ac:dyDescent="0.25">
      <c r="BG637" s="13"/>
      <c r="BH637" s="13"/>
      <c r="BI637" s="13"/>
      <c r="BJ637" s="13"/>
    </row>
    <row r="638" spans="59:62" ht="15.75" customHeight="1" x14ac:dyDescent="0.25">
      <c r="BG638" s="13"/>
      <c r="BH638" s="13"/>
      <c r="BI638" s="13"/>
      <c r="BJ638" s="13"/>
    </row>
    <row r="639" spans="59:62" ht="15.75" customHeight="1" x14ac:dyDescent="0.25">
      <c r="BG639" s="13"/>
      <c r="BH639" s="13"/>
      <c r="BI639" s="13"/>
      <c r="BJ639" s="13"/>
    </row>
    <row r="640" spans="59:62" ht="15.75" customHeight="1" x14ac:dyDescent="0.25">
      <c r="BG640" s="13"/>
      <c r="BH640" s="13"/>
      <c r="BI640" s="13"/>
      <c r="BJ640" s="13"/>
    </row>
    <row r="641" spans="59:62" ht="15.75" customHeight="1" x14ac:dyDescent="0.25">
      <c r="BG641" s="13"/>
      <c r="BH641" s="13"/>
      <c r="BI641" s="13"/>
      <c r="BJ641" s="13"/>
    </row>
    <row r="642" spans="59:62" ht="15.75" customHeight="1" x14ac:dyDescent="0.25">
      <c r="BG642" s="13"/>
      <c r="BH642" s="13"/>
      <c r="BI642" s="13"/>
      <c r="BJ642" s="13"/>
    </row>
    <row r="643" spans="59:62" ht="15.75" customHeight="1" x14ac:dyDescent="0.25">
      <c r="BG643" s="13"/>
      <c r="BH643" s="13"/>
      <c r="BI643" s="13"/>
      <c r="BJ643" s="13"/>
    </row>
    <row r="644" spans="59:62" ht="15.75" customHeight="1" x14ac:dyDescent="0.25">
      <c r="BG644" s="13"/>
      <c r="BH644" s="13"/>
      <c r="BI644" s="13"/>
      <c r="BJ644" s="13"/>
    </row>
    <row r="645" spans="59:62" ht="15.75" customHeight="1" x14ac:dyDescent="0.25">
      <c r="BG645" s="13"/>
      <c r="BH645" s="13"/>
      <c r="BI645" s="13"/>
      <c r="BJ645" s="13"/>
    </row>
    <row r="646" spans="59:62" ht="15.75" customHeight="1" x14ac:dyDescent="0.25">
      <c r="BG646" s="13"/>
      <c r="BH646" s="13"/>
      <c r="BI646" s="13"/>
      <c r="BJ646" s="13"/>
    </row>
    <row r="647" spans="59:62" ht="15.75" customHeight="1" x14ac:dyDescent="0.25">
      <c r="BG647" s="13"/>
      <c r="BH647" s="13"/>
      <c r="BI647" s="13"/>
      <c r="BJ647" s="13"/>
    </row>
    <row r="648" spans="59:62" ht="15.75" customHeight="1" x14ac:dyDescent="0.25">
      <c r="BG648" s="13"/>
      <c r="BH648" s="13"/>
      <c r="BI648" s="13"/>
      <c r="BJ648" s="13"/>
    </row>
    <row r="649" spans="59:62" ht="15.75" customHeight="1" x14ac:dyDescent="0.25">
      <c r="BG649" s="13"/>
      <c r="BH649" s="13"/>
      <c r="BI649" s="13"/>
      <c r="BJ649" s="13"/>
    </row>
    <row r="650" spans="59:62" ht="15.75" customHeight="1" x14ac:dyDescent="0.25">
      <c r="BG650" s="13"/>
      <c r="BH650" s="13"/>
      <c r="BI650" s="13"/>
      <c r="BJ650" s="13"/>
    </row>
    <row r="651" spans="59:62" ht="15.75" customHeight="1" x14ac:dyDescent="0.25">
      <c r="BG651" s="13"/>
      <c r="BH651" s="13"/>
      <c r="BI651" s="13"/>
      <c r="BJ651" s="13"/>
    </row>
    <row r="652" spans="59:62" ht="15.75" customHeight="1" x14ac:dyDescent="0.25">
      <c r="BG652" s="13"/>
      <c r="BH652" s="13"/>
      <c r="BI652" s="13"/>
      <c r="BJ652" s="13"/>
    </row>
    <row r="653" spans="59:62" ht="15.75" customHeight="1" x14ac:dyDescent="0.25">
      <c r="BG653" s="13"/>
      <c r="BH653" s="13"/>
      <c r="BI653" s="13"/>
      <c r="BJ653" s="13"/>
    </row>
    <row r="654" spans="59:62" ht="15.75" customHeight="1" x14ac:dyDescent="0.25">
      <c r="BG654" s="13"/>
      <c r="BH654" s="13"/>
      <c r="BI654" s="13"/>
      <c r="BJ654" s="13"/>
    </row>
    <row r="655" spans="59:62" ht="15.75" customHeight="1" x14ac:dyDescent="0.25">
      <c r="BG655" s="13"/>
      <c r="BH655" s="13"/>
      <c r="BI655" s="13"/>
      <c r="BJ655" s="13"/>
    </row>
    <row r="656" spans="59:62" ht="15.75" customHeight="1" x14ac:dyDescent="0.25">
      <c r="BG656" s="13"/>
      <c r="BH656" s="13"/>
      <c r="BI656" s="13"/>
      <c r="BJ656" s="13"/>
    </row>
    <row r="657" spans="59:62" ht="15.75" customHeight="1" x14ac:dyDescent="0.25">
      <c r="BG657" s="13"/>
      <c r="BH657" s="13"/>
      <c r="BI657" s="13"/>
      <c r="BJ657" s="13"/>
    </row>
    <row r="658" spans="59:62" ht="15.75" customHeight="1" x14ac:dyDescent="0.25">
      <c r="BG658" s="13"/>
      <c r="BH658" s="13"/>
      <c r="BI658" s="13"/>
      <c r="BJ658" s="13"/>
    </row>
    <row r="659" spans="59:62" ht="15.75" customHeight="1" x14ac:dyDescent="0.25">
      <c r="BG659" s="13"/>
      <c r="BH659" s="13"/>
      <c r="BI659" s="13"/>
      <c r="BJ659" s="13"/>
    </row>
    <row r="660" spans="59:62" ht="15.75" customHeight="1" x14ac:dyDescent="0.25">
      <c r="BG660" s="13"/>
      <c r="BH660" s="13"/>
      <c r="BI660" s="13"/>
      <c r="BJ660" s="13"/>
    </row>
    <row r="661" spans="59:62" ht="15.75" customHeight="1" x14ac:dyDescent="0.25">
      <c r="BG661" s="13"/>
      <c r="BH661" s="13"/>
      <c r="BI661" s="13"/>
      <c r="BJ661" s="13"/>
    </row>
    <row r="662" spans="59:62" ht="15.75" customHeight="1" x14ac:dyDescent="0.25">
      <c r="BG662" s="13"/>
      <c r="BH662" s="13"/>
      <c r="BI662" s="13"/>
      <c r="BJ662" s="13"/>
    </row>
    <row r="663" spans="59:62" ht="15.75" customHeight="1" x14ac:dyDescent="0.25">
      <c r="BG663" s="13"/>
      <c r="BH663" s="13"/>
      <c r="BI663" s="13"/>
      <c r="BJ663" s="13"/>
    </row>
    <row r="664" spans="59:62" ht="15.75" customHeight="1" x14ac:dyDescent="0.25">
      <c r="BG664" s="13"/>
      <c r="BH664" s="13"/>
      <c r="BI664" s="13"/>
      <c r="BJ664" s="13"/>
    </row>
    <row r="665" spans="59:62" ht="15.75" customHeight="1" x14ac:dyDescent="0.25">
      <c r="BG665" s="13"/>
      <c r="BH665" s="13"/>
      <c r="BI665" s="13"/>
      <c r="BJ665" s="13"/>
    </row>
    <row r="666" spans="59:62" ht="15.75" customHeight="1" x14ac:dyDescent="0.25">
      <c r="BG666" s="13"/>
      <c r="BH666" s="13"/>
      <c r="BI666" s="13"/>
      <c r="BJ666" s="13"/>
    </row>
    <row r="667" spans="59:62" ht="15.75" customHeight="1" x14ac:dyDescent="0.25">
      <c r="BG667" s="13"/>
      <c r="BH667" s="13"/>
      <c r="BI667" s="13"/>
      <c r="BJ667" s="13"/>
    </row>
    <row r="668" spans="59:62" ht="15.75" customHeight="1" x14ac:dyDescent="0.25">
      <c r="BG668" s="13"/>
      <c r="BH668" s="13"/>
      <c r="BI668" s="13"/>
      <c r="BJ668" s="13"/>
    </row>
    <row r="669" spans="59:62" ht="15.75" customHeight="1" x14ac:dyDescent="0.25">
      <c r="BG669" s="13"/>
      <c r="BH669" s="13"/>
      <c r="BI669" s="13"/>
      <c r="BJ669" s="13"/>
    </row>
    <row r="670" spans="59:62" ht="15.75" customHeight="1" x14ac:dyDescent="0.25">
      <c r="BG670" s="13"/>
      <c r="BH670" s="13"/>
      <c r="BI670" s="13"/>
      <c r="BJ670" s="13"/>
    </row>
    <row r="671" spans="59:62" ht="15.75" customHeight="1" x14ac:dyDescent="0.25">
      <c r="BG671" s="13"/>
      <c r="BH671" s="13"/>
      <c r="BI671" s="13"/>
      <c r="BJ671" s="13"/>
    </row>
    <row r="672" spans="59:62" ht="15.75" customHeight="1" x14ac:dyDescent="0.25">
      <c r="BG672" s="13"/>
      <c r="BH672" s="13"/>
      <c r="BI672" s="13"/>
      <c r="BJ672" s="13"/>
    </row>
    <row r="673" spans="59:62" ht="15.75" customHeight="1" x14ac:dyDescent="0.25">
      <c r="BG673" s="13"/>
      <c r="BH673" s="13"/>
      <c r="BI673" s="13"/>
      <c r="BJ673" s="13"/>
    </row>
    <row r="674" spans="59:62" ht="15.75" customHeight="1" x14ac:dyDescent="0.25">
      <c r="BG674" s="13"/>
      <c r="BH674" s="13"/>
      <c r="BI674" s="13"/>
      <c r="BJ674" s="13"/>
    </row>
    <row r="675" spans="59:62" ht="15.75" customHeight="1" x14ac:dyDescent="0.25">
      <c r="BG675" s="13"/>
      <c r="BH675" s="13"/>
      <c r="BI675" s="13"/>
      <c r="BJ675" s="13"/>
    </row>
    <row r="676" spans="59:62" ht="15.75" customHeight="1" x14ac:dyDescent="0.25">
      <c r="BG676" s="13"/>
      <c r="BH676" s="13"/>
      <c r="BI676" s="13"/>
      <c r="BJ676" s="13"/>
    </row>
    <row r="677" spans="59:62" ht="15.75" customHeight="1" x14ac:dyDescent="0.25">
      <c r="BG677" s="13"/>
      <c r="BH677" s="13"/>
      <c r="BI677" s="13"/>
      <c r="BJ677" s="13"/>
    </row>
    <row r="678" spans="59:62" ht="15.75" customHeight="1" x14ac:dyDescent="0.25">
      <c r="BG678" s="13"/>
      <c r="BH678" s="13"/>
      <c r="BI678" s="13"/>
      <c r="BJ678" s="13"/>
    </row>
    <row r="679" spans="59:62" ht="15.75" customHeight="1" x14ac:dyDescent="0.25">
      <c r="BG679" s="13"/>
      <c r="BH679" s="13"/>
      <c r="BI679" s="13"/>
      <c r="BJ679" s="13"/>
    </row>
    <row r="680" spans="59:62" ht="15.75" customHeight="1" x14ac:dyDescent="0.25">
      <c r="BG680" s="13"/>
      <c r="BH680" s="13"/>
      <c r="BI680" s="13"/>
      <c r="BJ680" s="13"/>
    </row>
    <row r="681" spans="59:62" ht="15.75" customHeight="1" x14ac:dyDescent="0.25">
      <c r="BG681" s="13"/>
      <c r="BH681" s="13"/>
      <c r="BI681" s="13"/>
      <c r="BJ681" s="13"/>
    </row>
    <row r="682" spans="59:62" ht="15.75" customHeight="1" x14ac:dyDescent="0.25">
      <c r="BG682" s="13"/>
      <c r="BH682" s="13"/>
      <c r="BI682" s="13"/>
      <c r="BJ682" s="13"/>
    </row>
    <row r="683" spans="59:62" ht="15.75" customHeight="1" x14ac:dyDescent="0.25">
      <c r="BG683" s="13"/>
      <c r="BH683" s="13"/>
      <c r="BI683" s="13"/>
      <c r="BJ683" s="13"/>
    </row>
    <row r="684" spans="59:62" ht="15.75" customHeight="1" x14ac:dyDescent="0.25">
      <c r="BG684" s="13"/>
      <c r="BH684" s="13"/>
      <c r="BI684" s="13"/>
      <c r="BJ684" s="13"/>
    </row>
    <row r="685" spans="59:62" ht="15.75" customHeight="1" x14ac:dyDescent="0.25">
      <c r="BG685" s="13"/>
      <c r="BH685" s="13"/>
      <c r="BI685" s="13"/>
      <c r="BJ685" s="13"/>
    </row>
    <row r="686" spans="59:62" ht="15.75" customHeight="1" x14ac:dyDescent="0.25">
      <c r="BG686" s="13"/>
      <c r="BH686" s="13"/>
      <c r="BI686" s="13"/>
      <c r="BJ686" s="13"/>
    </row>
    <row r="687" spans="59:62" ht="15.75" customHeight="1" x14ac:dyDescent="0.25">
      <c r="BG687" s="13"/>
      <c r="BH687" s="13"/>
      <c r="BI687" s="13"/>
      <c r="BJ687" s="13"/>
    </row>
    <row r="688" spans="59:62" ht="15.75" customHeight="1" x14ac:dyDescent="0.25">
      <c r="BG688" s="13"/>
      <c r="BH688" s="13"/>
      <c r="BI688" s="13"/>
      <c r="BJ688" s="13"/>
    </row>
    <row r="689" spans="59:62" ht="15.75" customHeight="1" x14ac:dyDescent="0.25">
      <c r="BG689" s="13"/>
      <c r="BH689" s="13"/>
      <c r="BI689" s="13"/>
      <c r="BJ689" s="13"/>
    </row>
    <row r="690" spans="59:62" ht="15.75" customHeight="1" x14ac:dyDescent="0.25">
      <c r="BG690" s="13"/>
      <c r="BH690" s="13"/>
      <c r="BI690" s="13"/>
      <c r="BJ690" s="13"/>
    </row>
    <row r="691" spans="59:62" ht="15.75" customHeight="1" x14ac:dyDescent="0.25">
      <c r="BG691" s="13"/>
      <c r="BH691" s="13"/>
      <c r="BI691" s="13"/>
      <c r="BJ691" s="13"/>
    </row>
    <row r="692" spans="59:62" ht="15.75" customHeight="1" x14ac:dyDescent="0.25">
      <c r="BG692" s="13"/>
      <c r="BH692" s="13"/>
      <c r="BI692" s="13"/>
      <c r="BJ692" s="13"/>
    </row>
    <row r="693" spans="59:62" ht="15.75" customHeight="1" x14ac:dyDescent="0.25">
      <c r="BG693" s="13"/>
      <c r="BH693" s="13"/>
      <c r="BI693" s="13"/>
      <c r="BJ693" s="13"/>
    </row>
    <row r="694" spans="59:62" ht="15.75" customHeight="1" x14ac:dyDescent="0.25">
      <c r="BG694" s="13"/>
      <c r="BH694" s="13"/>
      <c r="BI694" s="13"/>
      <c r="BJ694" s="13"/>
    </row>
    <row r="695" spans="59:62" ht="15.75" customHeight="1" x14ac:dyDescent="0.25">
      <c r="BG695" s="13"/>
      <c r="BH695" s="13"/>
      <c r="BI695" s="13"/>
      <c r="BJ695" s="13"/>
    </row>
    <row r="696" spans="59:62" ht="15.75" customHeight="1" x14ac:dyDescent="0.25">
      <c r="BG696" s="13"/>
      <c r="BH696" s="13"/>
      <c r="BI696" s="13"/>
      <c r="BJ696" s="13"/>
    </row>
    <row r="697" spans="59:62" ht="15.75" customHeight="1" x14ac:dyDescent="0.25">
      <c r="BG697" s="13"/>
      <c r="BH697" s="13"/>
      <c r="BI697" s="13"/>
      <c r="BJ697" s="13"/>
    </row>
    <row r="698" spans="59:62" ht="15.75" customHeight="1" x14ac:dyDescent="0.25">
      <c r="BG698" s="13"/>
      <c r="BH698" s="13"/>
      <c r="BI698" s="13"/>
      <c r="BJ698" s="13"/>
    </row>
    <row r="699" spans="59:62" ht="15.75" customHeight="1" x14ac:dyDescent="0.25">
      <c r="BG699" s="13"/>
      <c r="BH699" s="13"/>
      <c r="BI699" s="13"/>
      <c r="BJ699" s="13"/>
    </row>
    <row r="700" spans="59:62" ht="15.75" customHeight="1" x14ac:dyDescent="0.25">
      <c r="BG700" s="13"/>
      <c r="BH700" s="13"/>
      <c r="BI700" s="13"/>
      <c r="BJ700" s="13"/>
    </row>
    <row r="701" spans="59:62" ht="15.75" customHeight="1" x14ac:dyDescent="0.25">
      <c r="BG701" s="13"/>
      <c r="BH701" s="13"/>
      <c r="BI701" s="13"/>
      <c r="BJ701" s="13"/>
    </row>
    <row r="702" spans="59:62" ht="15.75" customHeight="1" x14ac:dyDescent="0.25">
      <c r="BG702" s="13"/>
      <c r="BH702" s="13"/>
      <c r="BI702" s="13"/>
      <c r="BJ702" s="13"/>
    </row>
    <row r="703" spans="59:62" ht="15.75" customHeight="1" x14ac:dyDescent="0.25">
      <c r="BG703" s="13"/>
      <c r="BH703" s="13"/>
      <c r="BI703" s="13"/>
      <c r="BJ703" s="13"/>
    </row>
    <row r="704" spans="59:62" ht="15.75" customHeight="1" x14ac:dyDescent="0.25">
      <c r="BG704" s="13"/>
      <c r="BH704" s="13"/>
      <c r="BI704" s="13"/>
      <c r="BJ704" s="13"/>
    </row>
    <row r="705" spans="59:62" ht="15.75" customHeight="1" x14ac:dyDescent="0.25">
      <c r="BG705" s="13"/>
      <c r="BH705" s="13"/>
      <c r="BI705" s="13"/>
      <c r="BJ705" s="13"/>
    </row>
    <row r="706" spans="59:62" ht="15.75" customHeight="1" x14ac:dyDescent="0.25">
      <c r="BG706" s="13"/>
      <c r="BH706" s="13"/>
      <c r="BI706" s="13"/>
      <c r="BJ706" s="13"/>
    </row>
    <row r="707" spans="59:62" ht="15.75" customHeight="1" x14ac:dyDescent="0.25">
      <c r="BG707" s="13"/>
      <c r="BH707" s="13"/>
      <c r="BI707" s="13"/>
      <c r="BJ707" s="13"/>
    </row>
    <row r="708" spans="59:62" ht="15.75" customHeight="1" x14ac:dyDescent="0.25">
      <c r="BG708" s="13"/>
      <c r="BH708" s="13"/>
      <c r="BI708" s="13"/>
      <c r="BJ708" s="13"/>
    </row>
    <row r="709" spans="59:62" ht="15.75" customHeight="1" x14ac:dyDescent="0.25">
      <c r="BG709" s="13"/>
      <c r="BH709" s="13"/>
      <c r="BI709" s="13"/>
      <c r="BJ709" s="13"/>
    </row>
    <row r="710" spans="59:62" ht="15.75" customHeight="1" x14ac:dyDescent="0.25">
      <c r="BG710" s="13"/>
      <c r="BH710" s="13"/>
      <c r="BI710" s="13"/>
      <c r="BJ710" s="13"/>
    </row>
    <row r="711" spans="59:62" ht="15.75" customHeight="1" x14ac:dyDescent="0.25">
      <c r="BG711" s="13"/>
      <c r="BH711" s="13"/>
      <c r="BI711" s="13"/>
      <c r="BJ711" s="13"/>
    </row>
    <row r="712" spans="59:62" ht="15.75" customHeight="1" x14ac:dyDescent="0.25">
      <c r="BG712" s="13"/>
      <c r="BH712" s="13"/>
      <c r="BI712" s="13"/>
      <c r="BJ712" s="13"/>
    </row>
    <row r="713" spans="59:62" ht="15.75" customHeight="1" x14ac:dyDescent="0.25">
      <c r="BG713" s="13"/>
      <c r="BH713" s="13"/>
      <c r="BI713" s="13"/>
      <c r="BJ713" s="13"/>
    </row>
    <row r="714" spans="59:62" ht="15.75" customHeight="1" x14ac:dyDescent="0.25">
      <c r="BG714" s="13"/>
      <c r="BH714" s="13"/>
      <c r="BI714" s="13"/>
      <c r="BJ714" s="13"/>
    </row>
    <row r="715" spans="59:62" ht="15.75" customHeight="1" x14ac:dyDescent="0.25">
      <c r="BG715" s="13"/>
      <c r="BH715" s="13"/>
      <c r="BI715" s="13"/>
      <c r="BJ715" s="13"/>
    </row>
    <row r="716" spans="59:62" ht="15.75" customHeight="1" x14ac:dyDescent="0.25">
      <c r="BG716" s="13"/>
      <c r="BH716" s="13"/>
      <c r="BI716" s="13"/>
      <c r="BJ716" s="13"/>
    </row>
    <row r="717" spans="59:62" ht="15.75" customHeight="1" x14ac:dyDescent="0.25">
      <c r="BG717" s="13"/>
      <c r="BH717" s="13"/>
      <c r="BI717" s="13"/>
      <c r="BJ717" s="13"/>
    </row>
    <row r="718" spans="59:62" ht="15.75" customHeight="1" x14ac:dyDescent="0.25">
      <c r="BG718" s="13"/>
      <c r="BH718" s="13"/>
      <c r="BI718" s="13"/>
      <c r="BJ718" s="13"/>
    </row>
    <row r="719" spans="59:62" ht="15.75" customHeight="1" x14ac:dyDescent="0.25">
      <c r="BG719" s="13"/>
      <c r="BH719" s="13"/>
      <c r="BI719" s="13"/>
      <c r="BJ719" s="13"/>
    </row>
    <row r="720" spans="59:62" ht="15.75" customHeight="1" x14ac:dyDescent="0.25">
      <c r="BG720" s="13"/>
      <c r="BH720" s="13"/>
      <c r="BI720" s="13"/>
      <c r="BJ720" s="13"/>
    </row>
    <row r="721" spans="59:62" ht="15.75" customHeight="1" x14ac:dyDescent="0.25">
      <c r="BG721" s="13"/>
      <c r="BH721" s="13"/>
      <c r="BI721" s="13"/>
      <c r="BJ721" s="13"/>
    </row>
    <row r="722" spans="59:62" ht="15.75" customHeight="1" x14ac:dyDescent="0.25">
      <c r="BG722" s="13"/>
      <c r="BH722" s="13"/>
      <c r="BI722" s="13"/>
      <c r="BJ722" s="13"/>
    </row>
    <row r="723" spans="59:62" ht="15.75" customHeight="1" x14ac:dyDescent="0.25">
      <c r="BG723" s="13"/>
      <c r="BH723" s="13"/>
      <c r="BI723" s="13"/>
      <c r="BJ723" s="13"/>
    </row>
    <row r="724" spans="59:62" ht="15.75" customHeight="1" x14ac:dyDescent="0.25">
      <c r="BG724" s="13"/>
      <c r="BH724" s="13"/>
      <c r="BI724" s="13"/>
      <c r="BJ724" s="13"/>
    </row>
    <row r="725" spans="59:62" ht="15.75" customHeight="1" x14ac:dyDescent="0.25">
      <c r="BG725" s="13"/>
      <c r="BH725" s="13"/>
      <c r="BI725" s="13"/>
      <c r="BJ725" s="13"/>
    </row>
    <row r="726" spans="59:62" ht="15.75" customHeight="1" x14ac:dyDescent="0.25">
      <c r="BG726" s="13"/>
      <c r="BH726" s="13"/>
      <c r="BI726" s="13"/>
      <c r="BJ726" s="13"/>
    </row>
    <row r="727" spans="59:62" ht="15.75" customHeight="1" x14ac:dyDescent="0.25">
      <c r="BG727" s="13"/>
      <c r="BH727" s="13"/>
      <c r="BI727" s="13"/>
      <c r="BJ727" s="13"/>
    </row>
    <row r="728" spans="59:62" ht="15.75" customHeight="1" x14ac:dyDescent="0.25">
      <c r="BG728" s="13"/>
      <c r="BH728" s="13"/>
      <c r="BI728" s="13"/>
      <c r="BJ728" s="13"/>
    </row>
    <row r="729" spans="59:62" ht="15.75" customHeight="1" x14ac:dyDescent="0.25">
      <c r="BG729" s="13"/>
      <c r="BH729" s="13"/>
      <c r="BI729" s="13"/>
      <c r="BJ729" s="13"/>
    </row>
    <row r="730" spans="59:62" ht="15.75" customHeight="1" x14ac:dyDescent="0.25">
      <c r="BG730" s="13"/>
      <c r="BH730" s="13"/>
      <c r="BI730" s="13"/>
      <c r="BJ730" s="13"/>
    </row>
    <row r="731" spans="59:62" ht="15.75" customHeight="1" x14ac:dyDescent="0.25">
      <c r="BG731" s="13"/>
      <c r="BH731" s="13"/>
      <c r="BI731" s="13"/>
      <c r="BJ731" s="13"/>
    </row>
    <row r="732" spans="59:62" ht="15.75" customHeight="1" x14ac:dyDescent="0.25">
      <c r="BG732" s="13"/>
      <c r="BH732" s="13"/>
      <c r="BI732" s="13"/>
      <c r="BJ732" s="13"/>
    </row>
    <row r="733" spans="59:62" ht="15.75" customHeight="1" x14ac:dyDescent="0.25">
      <c r="BG733" s="13"/>
      <c r="BH733" s="13"/>
      <c r="BI733" s="13"/>
      <c r="BJ733" s="13"/>
    </row>
    <row r="734" spans="59:62" ht="15.75" customHeight="1" x14ac:dyDescent="0.25">
      <c r="BG734" s="13"/>
      <c r="BH734" s="13"/>
      <c r="BI734" s="13"/>
      <c r="BJ734" s="13"/>
    </row>
    <row r="735" spans="59:62" ht="15.75" customHeight="1" x14ac:dyDescent="0.25">
      <c r="BG735" s="13"/>
      <c r="BH735" s="13"/>
      <c r="BI735" s="13"/>
      <c r="BJ735" s="13"/>
    </row>
    <row r="736" spans="59:62" ht="15.75" customHeight="1" x14ac:dyDescent="0.25">
      <c r="BG736" s="13"/>
      <c r="BH736" s="13"/>
      <c r="BI736" s="13"/>
      <c r="BJ736" s="13"/>
    </row>
    <row r="737" spans="59:62" ht="15.75" customHeight="1" x14ac:dyDescent="0.25">
      <c r="BG737" s="13"/>
      <c r="BH737" s="13"/>
      <c r="BI737" s="13"/>
      <c r="BJ737" s="13"/>
    </row>
    <row r="738" spans="59:62" ht="15.75" customHeight="1" x14ac:dyDescent="0.25">
      <c r="BG738" s="13"/>
      <c r="BH738" s="13"/>
      <c r="BI738" s="13"/>
      <c r="BJ738" s="13"/>
    </row>
    <row r="739" spans="59:62" ht="15.75" customHeight="1" x14ac:dyDescent="0.25">
      <c r="BG739" s="13"/>
      <c r="BH739" s="13"/>
      <c r="BI739" s="13"/>
      <c r="BJ739" s="13"/>
    </row>
    <row r="740" spans="59:62" ht="15.75" customHeight="1" x14ac:dyDescent="0.25">
      <c r="BG740" s="13"/>
      <c r="BH740" s="13"/>
      <c r="BI740" s="13"/>
      <c r="BJ740" s="13"/>
    </row>
    <row r="741" spans="59:62" ht="15.75" customHeight="1" x14ac:dyDescent="0.25">
      <c r="BG741" s="13"/>
      <c r="BH741" s="13"/>
      <c r="BI741" s="13"/>
      <c r="BJ741" s="13"/>
    </row>
    <row r="742" spans="59:62" ht="15.75" customHeight="1" x14ac:dyDescent="0.25">
      <c r="BG742" s="13"/>
      <c r="BH742" s="13"/>
      <c r="BI742" s="13"/>
      <c r="BJ742" s="13"/>
    </row>
    <row r="743" spans="59:62" ht="15.75" customHeight="1" x14ac:dyDescent="0.25">
      <c r="BG743" s="13"/>
      <c r="BH743" s="13"/>
      <c r="BI743" s="13"/>
      <c r="BJ743" s="13"/>
    </row>
    <row r="744" spans="59:62" ht="15.75" customHeight="1" x14ac:dyDescent="0.25">
      <c r="BG744" s="13"/>
      <c r="BH744" s="13"/>
      <c r="BI744" s="13"/>
      <c r="BJ744" s="13"/>
    </row>
    <row r="745" spans="59:62" ht="15.75" customHeight="1" x14ac:dyDescent="0.25">
      <c r="BG745" s="13"/>
      <c r="BH745" s="13"/>
      <c r="BI745" s="13"/>
      <c r="BJ745" s="13"/>
    </row>
    <row r="746" spans="59:62" ht="15.75" customHeight="1" x14ac:dyDescent="0.25">
      <c r="BG746" s="13"/>
      <c r="BH746" s="13"/>
      <c r="BI746" s="13"/>
      <c r="BJ746" s="13"/>
    </row>
    <row r="747" spans="59:62" ht="15.75" customHeight="1" x14ac:dyDescent="0.25">
      <c r="BG747" s="13"/>
      <c r="BH747" s="13"/>
      <c r="BI747" s="13"/>
      <c r="BJ747" s="13"/>
    </row>
    <row r="748" spans="59:62" ht="15.75" customHeight="1" x14ac:dyDescent="0.25">
      <c r="BG748" s="13"/>
      <c r="BH748" s="13"/>
      <c r="BI748" s="13"/>
      <c r="BJ748" s="13"/>
    </row>
    <row r="749" spans="59:62" ht="15.75" customHeight="1" x14ac:dyDescent="0.25">
      <c r="BG749" s="13"/>
      <c r="BH749" s="13"/>
      <c r="BI749" s="13"/>
      <c r="BJ749" s="13"/>
    </row>
    <row r="750" spans="59:62" ht="15.75" customHeight="1" x14ac:dyDescent="0.25">
      <c r="BG750" s="13"/>
      <c r="BH750" s="13"/>
      <c r="BI750" s="13"/>
      <c r="BJ750" s="13"/>
    </row>
    <row r="751" spans="59:62" ht="15.75" customHeight="1" x14ac:dyDescent="0.25">
      <c r="BG751" s="13"/>
      <c r="BH751" s="13"/>
      <c r="BI751" s="13"/>
      <c r="BJ751" s="13"/>
    </row>
    <row r="752" spans="59:62" ht="15.75" customHeight="1" x14ac:dyDescent="0.25">
      <c r="BG752" s="13"/>
      <c r="BH752" s="13"/>
      <c r="BI752" s="13"/>
      <c r="BJ752" s="13"/>
    </row>
    <row r="753" spans="59:62" ht="15.75" customHeight="1" x14ac:dyDescent="0.25">
      <c r="BG753" s="13"/>
      <c r="BH753" s="13"/>
      <c r="BI753" s="13"/>
      <c r="BJ753" s="13"/>
    </row>
    <row r="754" spans="59:62" ht="15.75" customHeight="1" x14ac:dyDescent="0.25">
      <c r="BG754" s="13"/>
      <c r="BH754" s="13"/>
      <c r="BI754" s="13"/>
      <c r="BJ754" s="13"/>
    </row>
    <row r="755" spans="59:62" ht="15.75" customHeight="1" x14ac:dyDescent="0.25">
      <c r="BG755" s="13"/>
      <c r="BH755" s="13"/>
      <c r="BI755" s="13"/>
      <c r="BJ755" s="13"/>
    </row>
    <row r="756" spans="59:62" ht="15.75" customHeight="1" x14ac:dyDescent="0.25">
      <c r="BG756" s="13"/>
      <c r="BH756" s="13"/>
      <c r="BI756" s="13"/>
      <c r="BJ756" s="13"/>
    </row>
    <row r="757" spans="59:62" ht="15.75" customHeight="1" x14ac:dyDescent="0.25">
      <c r="BG757" s="13"/>
      <c r="BH757" s="13"/>
      <c r="BI757" s="13"/>
      <c r="BJ757" s="13"/>
    </row>
    <row r="758" spans="59:62" ht="15.75" customHeight="1" x14ac:dyDescent="0.25">
      <c r="BG758" s="13"/>
      <c r="BH758" s="13"/>
      <c r="BI758" s="13"/>
      <c r="BJ758" s="13"/>
    </row>
    <row r="759" spans="59:62" ht="15.75" customHeight="1" x14ac:dyDescent="0.25">
      <c r="BG759" s="13"/>
      <c r="BH759" s="13"/>
      <c r="BI759" s="13"/>
      <c r="BJ759" s="13"/>
    </row>
    <row r="760" spans="59:62" ht="15.75" customHeight="1" x14ac:dyDescent="0.25">
      <c r="BG760" s="13"/>
      <c r="BH760" s="13"/>
      <c r="BI760" s="13"/>
      <c r="BJ760" s="13"/>
    </row>
    <row r="761" spans="59:62" ht="15.75" customHeight="1" x14ac:dyDescent="0.25">
      <c r="BG761" s="13"/>
      <c r="BH761" s="13"/>
      <c r="BI761" s="13"/>
      <c r="BJ761" s="13"/>
    </row>
    <row r="762" spans="59:62" ht="15.75" customHeight="1" x14ac:dyDescent="0.25">
      <c r="BG762" s="13"/>
      <c r="BH762" s="13"/>
      <c r="BI762" s="13"/>
      <c r="BJ762" s="13"/>
    </row>
    <row r="763" spans="59:62" ht="15.75" customHeight="1" x14ac:dyDescent="0.25">
      <c r="BG763" s="13"/>
      <c r="BH763" s="13"/>
      <c r="BI763" s="13"/>
      <c r="BJ763" s="13"/>
    </row>
    <row r="764" spans="59:62" ht="15.75" customHeight="1" x14ac:dyDescent="0.25">
      <c r="BG764" s="13"/>
      <c r="BH764" s="13"/>
      <c r="BI764" s="13"/>
      <c r="BJ764" s="13"/>
    </row>
    <row r="765" spans="59:62" ht="15.75" customHeight="1" x14ac:dyDescent="0.25">
      <c r="BG765" s="13"/>
      <c r="BH765" s="13"/>
      <c r="BI765" s="13"/>
      <c r="BJ765" s="13"/>
    </row>
    <row r="766" spans="59:62" ht="15.75" customHeight="1" x14ac:dyDescent="0.25">
      <c r="BG766" s="13"/>
      <c r="BH766" s="13"/>
      <c r="BI766" s="13"/>
      <c r="BJ766" s="13"/>
    </row>
    <row r="767" spans="59:62" ht="15.75" customHeight="1" x14ac:dyDescent="0.25">
      <c r="BG767" s="13"/>
      <c r="BH767" s="13"/>
      <c r="BI767" s="13"/>
      <c r="BJ767" s="13"/>
    </row>
    <row r="768" spans="59:62" ht="15.75" customHeight="1" x14ac:dyDescent="0.25">
      <c r="BG768" s="13"/>
      <c r="BH768" s="13"/>
      <c r="BI768" s="13"/>
      <c r="BJ768" s="13"/>
    </row>
    <row r="769" spans="59:62" ht="15.75" customHeight="1" x14ac:dyDescent="0.25">
      <c r="BG769" s="13"/>
      <c r="BH769" s="13"/>
      <c r="BI769" s="13"/>
      <c r="BJ769" s="13"/>
    </row>
    <row r="770" spans="59:62" ht="15.75" customHeight="1" x14ac:dyDescent="0.25">
      <c r="BG770" s="13"/>
      <c r="BH770" s="13"/>
      <c r="BI770" s="13"/>
      <c r="BJ770" s="13"/>
    </row>
    <row r="771" spans="59:62" ht="15.75" customHeight="1" x14ac:dyDescent="0.25">
      <c r="BG771" s="13"/>
      <c r="BH771" s="13"/>
      <c r="BI771" s="13"/>
      <c r="BJ771" s="13"/>
    </row>
    <row r="772" spans="59:62" ht="15.75" customHeight="1" x14ac:dyDescent="0.25">
      <c r="BG772" s="13"/>
      <c r="BH772" s="13"/>
      <c r="BI772" s="13"/>
      <c r="BJ772" s="13"/>
    </row>
    <row r="773" spans="59:62" ht="15.75" customHeight="1" x14ac:dyDescent="0.25">
      <c r="BG773" s="13"/>
      <c r="BH773" s="13"/>
      <c r="BI773" s="13"/>
      <c r="BJ773" s="13"/>
    </row>
    <row r="774" spans="59:62" ht="15.75" customHeight="1" x14ac:dyDescent="0.25">
      <c r="BG774" s="13"/>
      <c r="BH774" s="13"/>
      <c r="BI774" s="13"/>
      <c r="BJ774" s="13"/>
    </row>
    <row r="775" spans="59:62" ht="15.75" customHeight="1" x14ac:dyDescent="0.25">
      <c r="BG775" s="13"/>
      <c r="BH775" s="13"/>
      <c r="BI775" s="13"/>
      <c r="BJ775" s="13"/>
    </row>
    <row r="776" spans="59:62" ht="15.75" customHeight="1" x14ac:dyDescent="0.25">
      <c r="BG776" s="13"/>
      <c r="BH776" s="13"/>
      <c r="BI776" s="13"/>
      <c r="BJ776" s="13"/>
    </row>
    <row r="777" spans="59:62" ht="15.75" customHeight="1" x14ac:dyDescent="0.25">
      <c r="BG777" s="13"/>
      <c r="BH777" s="13"/>
      <c r="BI777" s="13"/>
      <c r="BJ777" s="13"/>
    </row>
    <row r="778" spans="59:62" ht="15.75" customHeight="1" x14ac:dyDescent="0.25">
      <c r="BG778" s="13"/>
      <c r="BH778" s="13"/>
      <c r="BI778" s="13"/>
      <c r="BJ778" s="13"/>
    </row>
    <row r="779" spans="59:62" ht="15.75" customHeight="1" x14ac:dyDescent="0.25">
      <c r="BG779" s="13"/>
      <c r="BH779" s="13"/>
      <c r="BI779" s="13"/>
      <c r="BJ779" s="13"/>
    </row>
    <row r="780" spans="59:62" ht="15.75" customHeight="1" x14ac:dyDescent="0.25">
      <c r="BG780" s="13"/>
      <c r="BH780" s="13"/>
      <c r="BI780" s="13"/>
      <c r="BJ780" s="13"/>
    </row>
    <row r="781" spans="59:62" ht="15.75" customHeight="1" x14ac:dyDescent="0.25">
      <c r="BG781" s="13"/>
      <c r="BH781" s="13"/>
      <c r="BI781" s="13"/>
      <c r="BJ781" s="13"/>
    </row>
    <row r="782" spans="59:62" ht="15.75" customHeight="1" x14ac:dyDescent="0.25">
      <c r="BG782" s="13"/>
      <c r="BH782" s="13"/>
      <c r="BI782" s="13"/>
      <c r="BJ782" s="13"/>
    </row>
    <row r="783" spans="59:62" ht="15.75" customHeight="1" x14ac:dyDescent="0.25">
      <c r="BG783" s="13"/>
      <c r="BH783" s="13"/>
      <c r="BI783" s="13"/>
      <c r="BJ783" s="13"/>
    </row>
    <row r="784" spans="59:62" ht="15.75" customHeight="1" x14ac:dyDescent="0.25">
      <c r="BG784" s="13"/>
      <c r="BH784" s="13"/>
      <c r="BI784" s="13"/>
      <c r="BJ784" s="13"/>
    </row>
    <row r="785" spans="59:62" ht="15.75" customHeight="1" x14ac:dyDescent="0.25">
      <c r="BG785" s="13"/>
      <c r="BH785" s="13"/>
      <c r="BI785" s="13"/>
      <c r="BJ785" s="13"/>
    </row>
    <row r="786" spans="59:62" ht="15.75" customHeight="1" x14ac:dyDescent="0.25">
      <c r="BG786" s="13"/>
      <c r="BH786" s="13"/>
      <c r="BI786" s="13"/>
      <c r="BJ786" s="13"/>
    </row>
    <row r="787" spans="59:62" ht="15.75" customHeight="1" x14ac:dyDescent="0.25">
      <c r="BG787" s="13"/>
      <c r="BH787" s="13"/>
      <c r="BI787" s="13"/>
      <c r="BJ787" s="13"/>
    </row>
    <row r="788" spans="59:62" ht="15.75" customHeight="1" x14ac:dyDescent="0.25">
      <c r="BG788" s="13"/>
      <c r="BH788" s="13"/>
      <c r="BI788" s="13"/>
      <c r="BJ788" s="13"/>
    </row>
    <row r="789" spans="59:62" ht="15.75" customHeight="1" x14ac:dyDescent="0.25">
      <c r="BG789" s="13"/>
      <c r="BH789" s="13"/>
      <c r="BI789" s="13"/>
      <c r="BJ789" s="13"/>
    </row>
    <row r="790" spans="59:62" ht="15.75" customHeight="1" x14ac:dyDescent="0.25">
      <c r="BG790" s="13"/>
      <c r="BH790" s="13"/>
      <c r="BI790" s="13"/>
      <c r="BJ790" s="13"/>
    </row>
    <row r="791" spans="59:62" ht="15.75" customHeight="1" x14ac:dyDescent="0.25">
      <c r="BG791" s="13"/>
      <c r="BH791" s="13"/>
      <c r="BI791" s="13"/>
      <c r="BJ791" s="13"/>
    </row>
    <row r="792" spans="59:62" ht="15.75" customHeight="1" x14ac:dyDescent="0.25">
      <c r="BG792" s="13"/>
      <c r="BH792" s="13"/>
      <c r="BI792" s="13"/>
      <c r="BJ792" s="13"/>
    </row>
    <row r="793" spans="59:62" ht="15.75" customHeight="1" x14ac:dyDescent="0.25">
      <c r="BG793" s="13"/>
      <c r="BH793" s="13"/>
      <c r="BI793" s="13"/>
      <c r="BJ793" s="13"/>
    </row>
    <row r="794" spans="59:62" ht="15.75" customHeight="1" x14ac:dyDescent="0.25">
      <c r="BG794" s="13"/>
      <c r="BH794" s="13"/>
      <c r="BI794" s="13"/>
      <c r="BJ794" s="13"/>
    </row>
    <row r="795" spans="59:62" ht="15.75" customHeight="1" x14ac:dyDescent="0.25">
      <c r="BG795" s="13"/>
      <c r="BH795" s="13"/>
      <c r="BI795" s="13"/>
      <c r="BJ795" s="13"/>
    </row>
    <row r="796" spans="59:62" ht="15.75" customHeight="1" x14ac:dyDescent="0.25">
      <c r="BG796" s="13"/>
      <c r="BH796" s="13"/>
      <c r="BI796" s="13"/>
      <c r="BJ796" s="13"/>
    </row>
    <row r="797" spans="59:62" ht="15.75" customHeight="1" x14ac:dyDescent="0.25">
      <c r="BG797" s="13"/>
      <c r="BH797" s="13"/>
      <c r="BI797" s="13"/>
      <c r="BJ797" s="13"/>
    </row>
    <row r="798" spans="59:62" ht="15.75" customHeight="1" x14ac:dyDescent="0.25">
      <c r="BG798" s="13"/>
      <c r="BH798" s="13"/>
      <c r="BI798" s="13"/>
      <c r="BJ798" s="13"/>
    </row>
    <row r="799" spans="59:62" ht="15.75" customHeight="1" x14ac:dyDescent="0.25">
      <c r="BG799" s="13"/>
      <c r="BH799" s="13"/>
      <c r="BI799" s="13"/>
      <c r="BJ799" s="13"/>
    </row>
    <row r="800" spans="59:62" ht="15.75" customHeight="1" x14ac:dyDescent="0.25">
      <c r="BG800" s="13"/>
      <c r="BH800" s="13"/>
      <c r="BI800" s="13"/>
      <c r="BJ800" s="13"/>
    </row>
    <row r="801" spans="59:62" ht="15.75" customHeight="1" x14ac:dyDescent="0.25">
      <c r="BG801" s="13"/>
      <c r="BH801" s="13"/>
      <c r="BI801" s="13"/>
      <c r="BJ801" s="13"/>
    </row>
    <row r="802" spans="59:62" ht="15.75" customHeight="1" x14ac:dyDescent="0.25">
      <c r="BG802" s="13"/>
      <c r="BH802" s="13"/>
      <c r="BI802" s="13"/>
      <c r="BJ802" s="13"/>
    </row>
    <row r="803" spans="59:62" ht="15.75" customHeight="1" x14ac:dyDescent="0.25">
      <c r="BG803" s="13"/>
      <c r="BH803" s="13"/>
      <c r="BI803" s="13"/>
      <c r="BJ803" s="13"/>
    </row>
    <row r="804" spans="59:62" ht="15.75" customHeight="1" x14ac:dyDescent="0.25">
      <c r="BG804" s="13"/>
      <c r="BH804" s="13"/>
      <c r="BI804" s="13"/>
      <c r="BJ804" s="13"/>
    </row>
    <row r="805" spans="59:62" ht="15.75" customHeight="1" x14ac:dyDescent="0.25">
      <c r="BG805" s="13"/>
      <c r="BH805" s="13"/>
      <c r="BI805" s="13"/>
      <c r="BJ805" s="13"/>
    </row>
    <row r="806" spans="59:62" ht="15.75" customHeight="1" x14ac:dyDescent="0.25">
      <c r="BG806" s="13"/>
      <c r="BH806" s="13"/>
      <c r="BI806" s="13"/>
      <c r="BJ806" s="13"/>
    </row>
    <row r="807" spans="59:62" ht="15.75" customHeight="1" x14ac:dyDescent="0.25">
      <c r="BG807" s="13"/>
      <c r="BH807" s="13"/>
      <c r="BI807" s="13"/>
      <c r="BJ807" s="13"/>
    </row>
    <row r="808" spans="59:62" ht="15.75" customHeight="1" x14ac:dyDescent="0.25">
      <c r="BG808" s="13"/>
      <c r="BH808" s="13"/>
      <c r="BI808" s="13"/>
      <c r="BJ808" s="13"/>
    </row>
    <row r="809" spans="59:62" ht="15.75" customHeight="1" x14ac:dyDescent="0.25">
      <c r="BG809" s="13"/>
      <c r="BH809" s="13"/>
      <c r="BI809" s="13"/>
      <c r="BJ809" s="13"/>
    </row>
    <row r="810" spans="59:62" ht="15.75" customHeight="1" x14ac:dyDescent="0.25">
      <c r="BG810" s="13"/>
      <c r="BH810" s="13"/>
      <c r="BI810" s="13"/>
      <c r="BJ810" s="13"/>
    </row>
    <row r="811" spans="59:62" ht="15.75" customHeight="1" x14ac:dyDescent="0.25">
      <c r="BG811" s="13"/>
      <c r="BH811" s="13"/>
      <c r="BI811" s="13"/>
      <c r="BJ811" s="13"/>
    </row>
    <row r="812" spans="59:62" ht="15.75" customHeight="1" x14ac:dyDescent="0.25">
      <c r="BG812" s="13"/>
      <c r="BH812" s="13"/>
      <c r="BI812" s="13"/>
      <c r="BJ812" s="13"/>
    </row>
    <row r="813" spans="59:62" ht="15.75" customHeight="1" x14ac:dyDescent="0.25">
      <c r="BG813" s="13"/>
      <c r="BH813" s="13"/>
      <c r="BI813" s="13"/>
      <c r="BJ813" s="13"/>
    </row>
    <row r="814" spans="59:62" ht="15.75" customHeight="1" x14ac:dyDescent="0.25">
      <c r="BG814" s="13"/>
      <c r="BH814" s="13"/>
      <c r="BI814" s="13"/>
      <c r="BJ814" s="13"/>
    </row>
    <row r="815" spans="59:62" ht="15.75" customHeight="1" x14ac:dyDescent="0.25">
      <c r="BG815" s="13"/>
      <c r="BH815" s="13"/>
      <c r="BI815" s="13"/>
      <c r="BJ815" s="13"/>
    </row>
    <row r="816" spans="59:62" ht="15.75" customHeight="1" x14ac:dyDescent="0.25">
      <c r="BG816" s="13"/>
      <c r="BH816" s="13"/>
      <c r="BI816" s="13"/>
      <c r="BJ816" s="13"/>
    </row>
    <row r="817" spans="59:62" ht="15.75" customHeight="1" x14ac:dyDescent="0.25">
      <c r="BG817" s="13"/>
      <c r="BH817" s="13"/>
      <c r="BI817" s="13"/>
      <c r="BJ817" s="13"/>
    </row>
    <row r="818" spans="59:62" ht="15.75" customHeight="1" x14ac:dyDescent="0.25">
      <c r="BG818" s="13"/>
      <c r="BH818" s="13"/>
      <c r="BI818" s="13"/>
      <c r="BJ818" s="13"/>
    </row>
    <row r="819" spans="59:62" ht="15.75" customHeight="1" x14ac:dyDescent="0.25">
      <c r="BG819" s="13"/>
      <c r="BH819" s="13"/>
      <c r="BI819" s="13"/>
      <c r="BJ819" s="13"/>
    </row>
    <row r="820" spans="59:62" ht="15.75" customHeight="1" x14ac:dyDescent="0.25">
      <c r="BG820" s="13"/>
      <c r="BH820" s="13"/>
      <c r="BI820" s="13"/>
      <c r="BJ820" s="13"/>
    </row>
    <row r="821" spans="59:62" ht="15.75" customHeight="1" x14ac:dyDescent="0.25">
      <c r="BG821" s="13"/>
      <c r="BH821" s="13"/>
      <c r="BI821" s="13"/>
      <c r="BJ821" s="13"/>
    </row>
    <row r="822" spans="59:62" ht="15.75" customHeight="1" x14ac:dyDescent="0.25">
      <c r="BG822" s="13"/>
      <c r="BH822" s="13"/>
      <c r="BI822" s="13"/>
      <c r="BJ822" s="13"/>
    </row>
    <row r="823" spans="59:62" ht="15.75" customHeight="1" x14ac:dyDescent="0.25">
      <c r="BG823" s="13"/>
      <c r="BH823" s="13"/>
      <c r="BI823" s="13"/>
      <c r="BJ823" s="13"/>
    </row>
    <row r="824" spans="59:62" ht="15.75" customHeight="1" x14ac:dyDescent="0.25">
      <c r="BG824" s="13"/>
      <c r="BH824" s="13"/>
      <c r="BI824" s="13"/>
      <c r="BJ824" s="13"/>
    </row>
    <row r="825" spans="59:62" ht="15.75" customHeight="1" x14ac:dyDescent="0.25">
      <c r="BG825" s="13"/>
      <c r="BH825" s="13"/>
      <c r="BI825" s="13"/>
      <c r="BJ825" s="13"/>
    </row>
    <row r="826" spans="59:62" ht="15.75" customHeight="1" x14ac:dyDescent="0.25">
      <c r="BG826" s="13"/>
      <c r="BH826" s="13"/>
      <c r="BI826" s="13"/>
      <c r="BJ826" s="13"/>
    </row>
    <row r="827" spans="59:62" ht="15.75" customHeight="1" x14ac:dyDescent="0.25">
      <c r="BG827" s="13"/>
      <c r="BH827" s="13"/>
      <c r="BI827" s="13"/>
      <c r="BJ827" s="13"/>
    </row>
    <row r="828" spans="59:62" ht="15.75" customHeight="1" x14ac:dyDescent="0.25">
      <c r="BG828" s="13"/>
      <c r="BH828" s="13"/>
      <c r="BI828" s="13"/>
      <c r="BJ828" s="13"/>
    </row>
    <row r="829" spans="59:62" ht="15.75" customHeight="1" x14ac:dyDescent="0.25">
      <c r="BG829" s="13"/>
      <c r="BH829" s="13"/>
      <c r="BI829" s="13"/>
      <c r="BJ829" s="13"/>
    </row>
    <row r="830" spans="59:62" ht="15.75" customHeight="1" x14ac:dyDescent="0.25">
      <c r="BG830" s="13"/>
      <c r="BH830" s="13"/>
      <c r="BI830" s="13"/>
      <c r="BJ830" s="13"/>
    </row>
    <row r="831" spans="59:62" ht="15.75" customHeight="1" x14ac:dyDescent="0.25">
      <c r="BG831" s="13"/>
      <c r="BH831" s="13"/>
      <c r="BI831" s="13"/>
      <c r="BJ831" s="13"/>
    </row>
    <row r="832" spans="59:62" ht="15.75" customHeight="1" x14ac:dyDescent="0.25">
      <c r="BG832" s="13"/>
      <c r="BH832" s="13"/>
      <c r="BI832" s="13"/>
      <c r="BJ832" s="13"/>
    </row>
    <row r="833" spans="59:62" ht="15.75" customHeight="1" x14ac:dyDescent="0.25">
      <c r="BG833" s="13"/>
      <c r="BH833" s="13"/>
      <c r="BI833" s="13"/>
      <c r="BJ833" s="13"/>
    </row>
    <row r="834" spans="59:62" ht="15.75" customHeight="1" x14ac:dyDescent="0.25">
      <c r="BG834" s="13"/>
      <c r="BH834" s="13"/>
      <c r="BI834" s="13"/>
      <c r="BJ834" s="13"/>
    </row>
    <row r="835" spans="59:62" ht="15.75" customHeight="1" x14ac:dyDescent="0.25">
      <c r="BG835" s="13"/>
      <c r="BH835" s="13"/>
      <c r="BI835" s="13"/>
      <c r="BJ835" s="13"/>
    </row>
    <row r="836" spans="59:62" ht="15.75" customHeight="1" x14ac:dyDescent="0.25">
      <c r="BG836" s="13"/>
      <c r="BH836" s="13"/>
      <c r="BI836" s="13"/>
      <c r="BJ836" s="13"/>
    </row>
    <row r="837" spans="59:62" ht="15.75" customHeight="1" x14ac:dyDescent="0.25">
      <c r="BG837" s="13"/>
      <c r="BH837" s="13"/>
      <c r="BI837" s="13"/>
      <c r="BJ837" s="13"/>
    </row>
    <row r="838" spans="59:62" ht="15.75" customHeight="1" x14ac:dyDescent="0.25">
      <c r="BG838" s="13"/>
      <c r="BH838" s="13"/>
      <c r="BI838" s="13"/>
      <c r="BJ838" s="13"/>
    </row>
    <row r="839" spans="59:62" ht="15.75" customHeight="1" x14ac:dyDescent="0.25">
      <c r="BG839" s="13"/>
      <c r="BH839" s="13"/>
      <c r="BI839" s="13"/>
      <c r="BJ839" s="13"/>
    </row>
    <row r="840" spans="59:62" ht="15.75" customHeight="1" x14ac:dyDescent="0.25">
      <c r="BG840" s="13"/>
      <c r="BH840" s="13"/>
      <c r="BI840" s="13"/>
      <c r="BJ840" s="13"/>
    </row>
    <row r="841" spans="59:62" ht="15.75" customHeight="1" x14ac:dyDescent="0.25">
      <c r="BG841" s="13"/>
      <c r="BH841" s="13"/>
      <c r="BI841" s="13"/>
      <c r="BJ841" s="13"/>
    </row>
    <row r="842" spans="59:62" ht="15.75" customHeight="1" x14ac:dyDescent="0.25">
      <c r="BG842" s="13"/>
      <c r="BH842" s="13"/>
      <c r="BI842" s="13"/>
      <c r="BJ842" s="13"/>
    </row>
    <row r="843" spans="59:62" ht="15.75" customHeight="1" x14ac:dyDescent="0.25">
      <c r="BG843" s="13"/>
      <c r="BH843" s="13"/>
      <c r="BI843" s="13"/>
      <c r="BJ843" s="13"/>
    </row>
    <row r="844" spans="59:62" ht="15.75" customHeight="1" x14ac:dyDescent="0.25">
      <c r="BG844" s="13"/>
      <c r="BH844" s="13"/>
      <c r="BI844" s="13"/>
      <c r="BJ844" s="13"/>
    </row>
    <row r="845" spans="59:62" ht="15.75" customHeight="1" x14ac:dyDescent="0.25">
      <c r="BG845" s="13"/>
      <c r="BH845" s="13"/>
      <c r="BI845" s="13"/>
      <c r="BJ845" s="13"/>
    </row>
    <row r="846" spans="59:62" ht="15.75" customHeight="1" x14ac:dyDescent="0.25">
      <c r="BG846" s="13"/>
      <c r="BH846" s="13"/>
      <c r="BI846" s="13"/>
      <c r="BJ846" s="13"/>
    </row>
    <row r="847" spans="59:62" ht="15.75" customHeight="1" x14ac:dyDescent="0.25">
      <c r="BG847" s="13"/>
      <c r="BH847" s="13"/>
      <c r="BI847" s="13"/>
      <c r="BJ847" s="13"/>
    </row>
    <row r="848" spans="59:62" ht="15.75" customHeight="1" x14ac:dyDescent="0.25">
      <c r="BG848" s="13"/>
      <c r="BH848" s="13"/>
      <c r="BI848" s="13"/>
      <c r="BJ848" s="13"/>
    </row>
    <row r="849" spans="59:62" ht="15.75" customHeight="1" x14ac:dyDescent="0.25">
      <c r="BG849" s="13"/>
      <c r="BH849" s="13"/>
      <c r="BI849" s="13"/>
      <c r="BJ849" s="13"/>
    </row>
    <row r="850" spans="59:62" ht="15.75" customHeight="1" x14ac:dyDescent="0.25">
      <c r="BG850" s="13"/>
      <c r="BH850" s="13"/>
      <c r="BI850" s="13"/>
      <c r="BJ850" s="13"/>
    </row>
    <row r="851" spans="59:62" ht="15.75" customHeight="1" x14ac:dyDescent="0.25">
      <c r="BG851" s="13"/>
      <c r="BH851" s="13"/>
      <c r="BI851" s="13"/>
      <c r="BJ851" s="13"/>
    </row>
    <row r="852" spans="59:62" ht="15.75" customHeight="1" x14ac:dyDescent="0.25">
      <c r="BG852" s="13"/>
      <c r="BH852" s="13"/>
      <c r="BI852" s="13"/>
      <c r="BJ852" s="13"/>
    </row>
    <row r="853" spans="59:62" ht="15.75" customHeight="1" x14ac:dyDescent="0.25">
      <c r="BG853" s="13"/>
      <c r="BH853" s="13"/>
      <c r="BI853" s="13"/>
      <c r="BJ853" s="13"/>
    </row>
    <row r="854" spans="59:62" ht="15.75" customHeight="1" x14ac:dyDescent="0.25">
      <c r="BG854" s="13"/>
      <c r="BH854" s="13"/>
      <c r="BI854" s="13"/>
      <c r="BJ854" s="13"/>
    </row>
    <row r="855" spans="59:62" ht="15.75" customHeight="1" x14ac:dyDescent="0.25">
      <c r="BG855" s="13"/>
      <c r="BH855" s="13"/>
      <c r="BI855" s="13"/>
      <c r="BJ855" s="13"/>
    </row>
    <row r="856" spans="59:62" ht="15.75" customHeight="1" x14ac:dyDescent="0.25">
      <c r="BG856" s="13"/>
      <c r="BH856" s="13"/>
      <c r="BI856" s="13"/>
      <c r="BJ856" s="13"/>
    </row>
    <row r="857" spans="59:62" ht="15.75" customHeight="1" x14ac:dyDescent="0.25">
      <c r="BG857" s="13"/>
      <c r="BH857" s="13"/>
      <c r="BI857" s="13"/>
      <c r="BJ857" s="13"/>
    </row>
    <row r="858" spans="59:62" ht="15.75" customHeight="1" x14ac:dyDescent="0.25">
      <c r="BG858" s="13"/>
      <c r="BH858" s="13"/>
      <c r="BI858" s="13"/>
      <c r="BJ858" s="13"/>
    </row>
    <row r="859" spans="59:62" ht="15.75" customHeight="1" x14ac:dyDescent="0.25">
      <c r="BG859" s="13"/>
      <c r="BH859" s="13"/>
      <c r="BI859" s="13"/>
      <c r="BJ859" s="13"/>
    </row>
    <row r="860" spans="59:62" ht="15.75" customHeight="1" x14ac:dyDescent="0.25">
      <c r="BG860" s="13"/>
      <c r="BH860" s="13"/>
      <c r="BI860" s="13"/>
      <c r="BJ860" s="13"/>
    </row>
    <row r="861" spans="59:62" ht="15.75" customHeight="1" x14ac:dyDescent="0.25">
      <c r="BG861" s="13"/>
      <c r="BH861" s="13"/>
      <c r="BI861" s="13"/>
      <c r="BJ861" s="13"/>
    </row>
    <row r="862" spans="59:62" ht="15.75" customHeight="1" x14ac:dyDescent="0.25">
      <c r="BG862" s="13"/>
      <c r="BH862" s="13"/>
      <c r="BI862" s="13"/>
      <c r="BJ862" s="13"/>
    </row>
    <row r="863" spans="59:62" ht="15.75" customHeight="1" x14ac:dyDescent="0.25">
      <c r="BG863" s="13"/>
      <c r="BH863" s="13"/>
      <c r="BI863" s="13"/>
      <c r="BJ863" s="13"/>
    </row>
    <row r="864" spans="59:62" ht="15.75" customHeight="1" x14ac:dyDescent="0.25">
      <c r="BG864" s="13"/>
      <c r="BH864" s="13"/>
      <c r="BI864" s="13"/>
      <c r="BJ864" s="13"/>
    </row>
    <row r="865" spans="59:62" ht="15.75" customHeight="1" x14ac:dyDescent="0.25">
      <c r="BG865" s="13"/>
      <c r="BH865" s="13"/>
      <c r="BI865" s="13"/>
      <c r="BJ865" s="13"/>
    </row>
    <row r="866" spans="59:62" ht="15.75" customHeight="1" x14ac:dyDescent="0.25">
      <c r="BG866" s="13"/>
      <c r="BH866" s="13"/>
      <c r="BI866" s="13"/>
      <c r="BJ866" s="13"/>
    </row>
    <row r="867" spans="59:62" ht="15.75" customHeight="1" x14ac:dyDescent="0.25">
      <c r="BG867" s="13"/>
      <c r="BH867" s="13"/>
      <c r="BI867" s="13"/>
      <c r="BJ867" s="13"/>
    </row>
    <row r="868" spans="59:62" ht="15.75" customHeight="1" x14ac:dyDescent="0.25">
      <c r="BG868" s="13"/>
      <c r="BH868" s="13"/>
      <c r="BI868" s="13"/>
      <c r="BJ868" s="13"/>
    </row>
    <row r="869" spans="59:62" ht="15.75" customHeight="1" x14ac:dyDescent="0.25">
      <c r="BG869" s="13"/>
      <c r="BH869" s="13"/>
      <c r="BI869" s="13"/>
      <c r="BJ869" s="13"/>
    </row>
    <row r="870" spans="59:62" ht="15.75" customHeight="1" x14ac:dyDescent="0.25">
      <c r="BG870" s="13"/>
      <c r="BH870" s="13"/>
      <c r="BI870" s="13"/>
      <c r="BJ870" s="13"/>
    </row>
    <row r="871" spans="59:62" ht="15.75" customHeight="1" x14ac:dyDescent="0.25">
      <c r="BG871" s="13"/>
      <c r="BH871" s="13"/>
      <c r="BI871" s="13"/>
      <c r="BJ871" s="13"/>
    </row>
    <row r="872" spans="59:62" ht="15.75" customHeight="1" x14ac:dyDescent="0.25">
      <c r="BG872" s="13"/>
      <c r="BH872" s="13"/>
      <c r="BI872" s="13"/>
      <c r="BJ872" s="13"/>
    </row>
    <row r="873" spans="59:62" ht="15.75" customHeight="1" x14ac:dyDescent="0.25">
      <c r="BG873" s="13"/>
      <c r="BH873" s="13"/>
      <c r="BI873" s="13"/>
      <c r="BJ873" s="13"/>
    </row>
    <row r="874" spans="59:62" ht="15.75" customHeight="1" x14ac:dyDescent="0.25">
      <c r="BG874" s="13"/>
      <c r="BH874" s="13"/>
      <c r="BI874" s="13"/>
      <c r="BJ874" s="13"/>
    </row>
    <row r="875" spans="59:62" ht="15.75" customHeight="1" x14ac:dyDescent="0.25">
      <c r="BG875" s="13"/>
      <c r="BH875" s="13"/>
      <c r="BI875" s="13"/>
      <c r="BJ875" s="13"/>
    </row>
    <row r="876" spans="59:62" ht="15.75" customHeight="1" x14ac:dyDescent="0.25">
      <c r="BG876" s="13"/>
      <c r="BH876" s="13"/>
      <c r="BI876" s="13"/>
      <c r="BJ876" s="13"/>
    </row>
    <row r="877" spans="59:62" ht="15.75" customHeight="1" x14ac:dyDescent="0.25">
      <c r="BG877" s="13"/>
      <c r="BH877" s="13"/>
      <c r="BI877" s="13"/>
      <c r="BJ877" s="13"/>
    </row>
    <row r="878" spans="59:62" ht="15.75" customHeight="1" x14ac:dyDescent="0.25">
      <c r="BG878" s="13"/>
      <c r="BH878" s="13"/>
      <c r="BI878" s="13"/>
      <c r="BJ878" s="13"/>
    </row>
    <row r="879" spans="59:62" ht="15.75" customHeight="1" x14ac:dyDescent="0.25">
      <c r="BG879" s="13"/>
      <c r="BH879" s="13"/>
      <c r="BI879" s="13"/>
      <c r="BJ879" s="13"/>
    </row>
    <row r="880" spans="59:62" ht="15.75" customHeight="1" x14ac:dyDescent="0.25">
      <c r="BG880" s="13"/>
      <c r="BH880" s="13"/>
      <c r="BI880" s="13"/>
      <c r="BJ880" s="13"/>
    </row>
    <row r="881" spans="59:62" ht="15.75" customHeight="1" x14ac:dyDescent="0.25">
      <c r="BG881" s="13"/>
      <c r="BH881" s="13"/>
      <c r="BI881" s="13"/>
      <c r="BJ881" s="13"/>
    </row>
    <row r="882" spans="59:62" ht="15.75" customHeight="1" x14ac:dyDescent="0.25">
      <c r="BG882" s="13"/>
      <c r="BH882" s="13"/>
      <c r="BI882" s="13"/>
      <c r="BJ882" s="13"/>
    </row>
    <row r="883" spans="59:62" ht="15.75" customHeight="1" x14ac:dyDescent="0.25">
      <c r="BG883" s="13"/>
      <c r="BH883" s="13"/>
      <c r="BI883" s="13"/>
      <c r="BJ883" s="13"/>
    </row>
    <row r="884" spans="59:62" ht="15.75" customHeight="1" x14ac:dyDescent="0.25">
      <c r="BG884" s="13"/>
      <c r="BH884" s="13"/>
      <c r="BI884" s="13"/>
      <c r="BJ884" s="13"/>
    </row>
    <row r="885" spans="59:62" ht="15.75" customHeight="1" x14ac:dyDescent="0.25">
      <c r="BG885" s="13"/>
      <c r="BH885" s="13"/>
      <c r="BI885" s="13"/>
      <c r="BJ885" s="13"/>
    </row>
    <row r="886" spans="59:62" ht="15.75" customHeight="1" x14ac:dyDescent="0.25">
      <c r="BG886" s="13"/>
      <c r="BH886" s="13"/>
      <c r="BI886" s="13"/>
      <c r="BJ886" s="13"/>
    </row>
    <row r="887" spans="59:62" ht="15.75" customHeight="1" x14ac:dyDescent="0.25">
      <c r="BG887" s="13"/>
      <c r="BH887" s="13"/>
      <c r="BI887" s="13"/>
      <c r="BJ887" s="13"/>
    </row>
    <row r="888" spans="59:62" ht="15.75" customHeight="1" x14ac:dyDescent="0.25">
      <c r="BG888" s="13"/>
      <c r="BH888" s="13"/>
      <c r="BI888" s="13"/>
      <c r="BJ888" s="13"/>
    </row>
    <row r="889" spans="59:62" ht="15.75" customHeight="1" x14ac:dyDescent="0.25">
      <c r="BG889" s="13"/>
      <c r="BH889" s="13"/>
      <c r="BI889" s="13"/>
      <c r="BJ889" s="13"/>
    </row>
    <row r="890" spans="59:62" ht="15.75" customHeight="1" x14ac:dyDescent="0.25">
      <c r="BG890" s="13"/>
      <c r="BH890" s="13"/>
      <c r="BI890" s="13"/>
      <c r="BJ890" s="13"/>
    </row>
    <row r="891" spans="59:62" ht="15.75" customHeight="1" x14ac:dyDescent="0.25">
      <c r="BG891" s="13"/>
      <c r="BH891" s="13"/>
      <c r="BI891" s="13"/>
      <c r="BJ891" s="13"/>
    </row>
    <row r="892" spans="59:62" ht="15.75" customHeight="1" x14ac:dyDescent="0.25">
      <c r="BG892" s="13"/>
      <c r="BH892" s="13"/>
      <c r="BI892" s="13"/>
      <c r="BJ892" s="13"/>
    </row>
    <row r="893" spans="59:62" ht="15.75" customHeight="1" x14ac:dyDescent="0.25">
      <c r="BG893" s="13"/>
      <c r="BH893" s="13"/>
      <c r="BI893" s="13"/>
      <c r="BJ893" s="13"/>
    </row>
    <row r="894" spans="59:62" ht="15.75" customHeight="1" x14ac:dyDescent="0.25">
      <c r="BG894" s="13"/>
      <c r="BH894" s="13"/>
      <c r="BI894" s="13"/>
      <c r="BJ894" s="13"/>
    </row>
    <row r="895" spans="59:62" ht="15.75" customHeight="1" x14ac:dyDescent="0.25">
      <c r="BG895" s="13"/>
      <c r="BH895" s="13"/>
      <c r="BI895" s="13"/>
      <c r="BJ895" s="13"/>
    </row>
    <row r="896" spans="59:62" ht="15.75" customHeight="1" x14ac:dyDescent="0.25">
      <c r="BG896" s="13"/>
      <c r="BH896" s="13"/>
      <c r="BI896" s="13"/>
      <c r="BJ896" s="13"/>
    </row>
    <row r="897" spans="59:62" ht="15.75" customHeight="1" x14ac:dyDescent="0.25">
      <c r="BG897" s="13"/>
      <c r="BH897" s="13"/>
      <c r="BI897" s="13"/>
      <c r="BJ897" s="13"/>
    </row>
    <row r="898" spans="59:62" ht="15.75" customHeight="1" x14ac:dyDescent="0.25">
      <c r="BG898" s="13"/>
      <c r="BH898" s="13"/>
      <c r="BI898" s="13"/>
      <c r="BJ898" s="13"/>
    </row>
    <row r="899" spans="59:62" ht="15.75" customHeight="1" x14ac:dyDescent="0.25">
      <c r="BG899" s="13"/>
      <c r="BH899" s="13"/>
      <c r="BI899" s="13"/>
      <c r="BJ899" s="13"/>
    </row>
    <row r="900" spans="59:62" ht="15.75" customHeight="1" x14ac:dyDescent="0.25">
      <c r="BG900" s="13"/>
      <c r="BH900" s="13"/>
      <c r="BI900" s="13"/>
      <c r="BJ900" s="13"/>
    </row>
    <row r="901" spans="59:62" ht="15.75" customHeight="1" x14ac:dyDescent="0.25">
      <c r="BG901" s="13"/>
      <c r="BH901" s="13"/>
      <c r="BI901" s="13"/>
      <c r="BJ901" s="13"/>
    </row>
    <row r="902" spans="59:62" ht="15.75" customHeight="1" x14ac:dyDescent="0.25">
      <c r="BG902" s="13"/>
      <c r="BH902" s="13"/>
      <c r="BI902" s="13"/>
      <c r="BJ902" s="13"/>
    </row>
    <row r="903" spans="59:62" ht="15.75" customHeight="1" x14ac:dyDescent="0.25">
      <c r="BG903" s="13"/>
      <c r="BH903" s="13"/>
      <c r="BI903" s="13"/>
      <c r="BJ903" s="13"/>
    </row>
    <row r="904" spans="59:62" ht="15.75" customHeight="1" x14ac:dyDescent="0.25">
      <c r="BG904" s="13"/>
      <c r="BH904" s="13"/>
      <c r="BI904" s="13"/>
      <c r="BJ904" s="13"/>
    </row>
    <row r="905" spans="59:62" ht="15.75" customHeight="1" x14ac:dyDescent="0.25">
      <c r="BG905" s="13"/>
      <c r="BH905" s="13"/>
      <c r="BI905" s="13"/>
      <c r="BJ905" s="13"/>
    </row>
    <row r="906" spans="59:62" ht="15.75" customHeight="1" x14ac:dyDescent="0.25">
      <c r="BG906" s="13"/>
      <c r="BH906" s="13"/>
      <c r="BI906" s="13"/>
      <c r="BJ906" s="13"/>
    </row>
    <row r="907" spans="59:62" ht="15.75" customHeight="1" x14ac:dyDescent="0.25">
      <c r="BG907" s="13"/>
      <c r="BH907" s="13"/>
      <c r="BI907" s="13"/>
      <c r="BJ907" s="13"/>
    </row>
    <row r="908" spans="59:62" ht="15.75" customHeight="1" x14ac:dyDescent="0.25">
      <c r="BG908" s="13"/>
      <c r="BH908" s="13"/>
      <c r="BI908" s="13"/>
      <c r="BJ908" s="13"/>
    </row>
    <row r="909" spans="59:62" ht="15.75" customHeight="1" x14ac:dyDescent="0.25">
      <c r="BG909" s="13"/>
      <c r="BH909" s="13"/>
      <c r="BI909" s="13"/>
      <c r="BJ909" s="13"/>
    </row>
    <row r="910" spans="59:62" ht="15.75" customHeight="1" x14ac:dyDescent="0.25">
      <c r="BG910" s="13"/>
      <c r="BH910" s="13"/>
      <c r="BI910" s="13"/>
      <c r="BJ910" s="13"/>
    </row>
    <row r="911" spans="59:62" ht="15.75" customHeight="1" x14ac:dyDescent="0.25">
      <c r="BG911" s="13"/>
      <c r="BH911" s="13"/>
      <c r="BI911" s="13"/>
      <c r="BJ911" s="13"/>
    </row>
    <row r="912" spans="59:62" ht="15.75" customHeight="1" x14ac:dyDescent="0.25">
      <c r="BG912" s="13"/>
      <c r="BH912" s="13"/>
      <c r="BI912" s="13"/>
      <c r="BJ912" s="13"/>
    </row>
    <row r="913" spans="59:62" ht="15.75" customHeight="1" x14ac:dyDescent="0.25">
      <c r="BG913" s="13"/>
      <c r="BH913" s="13"/>
      <c r="BI913" s="13"/>
      <c r="BJ913" s="13"/>
    </row>
    <row r="914" spans="59:62" ht="15.75" customHeight="1" x14ac:dyDescent="0.25">
      <c r="BG914" s="13"/>
      <c r="BH914" s="13"/>
      <c r="BI914" s="13"/>
      <c r="BJ914" s="13"/>
    </row>
    <row r="915" spans="59:62" ht="15.75" customHeight="1" x14ac:dyDescent="0.25">
      <c r="BG915" s="13"/>
      <c r="BH915" s="13"/>
      <c r="BI915" s="13"/>
      <c r="BJ915" s="13"/>
    </row>
    <row r="916" spans="59:62" ht="15.75" customHeight="1" x14ac:dyDescent="0.25">
      <c r="BG916" s="13"/>
      <c r="BH916" s="13"/>
      <c r="BI916" s="13"/>
      <c r="BJ916" s="13"/>
    </row>
    <row r="917" spans="59:62" ht="15.75" customHeight="1" x14ac:dyDescent="0.25">
      <c r="BG917" s="13"/>
      <c r="BH917" s="13"/>
      <c r="BI917" s="13"/>
      <c r="BJ917" s="13"/>
    </row>
    <row r="918" spans="59:62" ht="15.75" customHeight="1" x14ac:dyDescent="0.25">
      <c r="BG918" s="13"/>
      <c r="BH918" s="13"/>
      <c r="BI918" s="13"/>
      <c r="BJ918" s="13"/>
    </row>
    <row r="919" spans="59:62" ht="15.75" customHeight="1" x14ac:dyDescent="0.25">
      <c r="BG919" s="13"/>
      <c r="BH919" s="13"/>
      <c r="BI919" s="13"/>
      <c r="BJ919" s="13"/>
    </row>
    <row r="920" spans="59:62" ht="15.75" customHeight="1" x14ac:dyDescent="0.25">
      <c r="BG920" s="13"/>
      <c r="BH920" s="13"/>
      <c r="BI920" s="13"/>
      <c r="BJ920" s="13"/>
    </row>
    <row r="921" spans="59:62" ht="15.75" customHeight="1" x14ac:dyDescent="0.25">
      <c r="BG921" s="13"/>
      <c r="BH921" s="13"/>
      <c r="BI921" s="13"/>
      <c r="BJ921" s="13"/>
    </row>
    <row r="922" spans="59:62" ht="15.75" customHeight="1" x14ac:dyDescent="0.25">
      <c r="BG922" s="13"/>
      <c r="BH922" s="13"/>
      <c r="BI922" s="13"/>
      <c r="BJ922" s="13"/>
    </row>
    <row r="923" spans="59:62" ht="15.75" customHeight="1" x14ac:dyDescent="0.25">
      <c r="BG923" s="13"/>
      <c r="BH923" s="13"/>
      <c r="BI923" s="13"/>
      <c r="BJ923" s="13"/>
    </row>
    <row r="924" spans="59:62" ht="15.75" customHeight="1" x14ac:dyDescent="0.25">
      <c r="BG924" s="13"/>
      <c r="BH924" s="13"/>
      <c r="BI924" s="13"/>
      <c r="BJ924" s="13"/>
    </row>
    <row r="925" spans="59:62" ht="15.75" customHeight="1" x14ac:dyDescent="0.25">
      <c r="BG925" s="13"/>
      <c r="BH925" s="13"/>
      <c r="BI925" s="13"/>
      <c r="BJ925" s="13"/>
    </row>
    <row r="926" spans="59:62" ht="15.75" customHeight="1" x14ac:dyDescent="0.25">
      <c r="BG926" s="13"/>
      <c r="BH926" s="13"/>
      <c r="BI926" s="13"/>
      <c r="BJ926" s="13"/>
    </row>
    <row r="927" spans="59:62" ht="15.75" customHeight="1" x14ac:dyDescent="0.25">
      <c r="BG927" s="13"/>
      <c r="BH927" s="13"/>
      <c r="BI927" s="13"/>
      <c r="BJ927" s="13"/>
    </row>
    <row r="928" spans="59:62" ht="15.75" customHeight="1" x14ac:dyDescent="0.25">
      <c r="BG928" s="13"/>
      <c r="BH928" s="13"/>
      <c r="BI928" s="13"/>
      <c r="BJ928" s="13"/>
    </row>
    <row r="929" spans="59:62" ht="15.75" customHeight="1" x14ac:dyDescent="0.25">
      <c r="BG929" s="13"/>
      <c r="BH929" s="13"/>
      <c r="BI929" s="13"/>
      <c r="BJ929" s="13"/>
    </row>
    <row r="930" spans="59:62" ht="15.75" customHeight="1" x14ac:dyDescent="0.25">
      <c r="BG930" s="13"/>
      <c r="BH930" s="13"/>
      <c r="BI930" s="13"/>
      <c r="BJ930" s="13"/>
    </row>
    <row r="931" spans="59:62" ht="15.75" customHeight="1" x14ac:dyDescent="0.25">
      <c r="BG931" s="13"/>
      <c r="BH931" s="13"/>
      <c r="BI931" s="13"/>
      <c r="BJ931" s="13"/>
    </row>
    <row r="932" spans="59:62" ht="15.75" customHeight="1" x14ac:dyDescent="0.25">
      <c r="BG932" s="13"/>
      <c r="BH932" s="13"/>
      <c r="BI932" s="13"/>
      <c r="BJ932" s="13"/>
    </row>
    <row r="933" spans="59:62" ht="15.75" customHeight="1" x14ac:dyDescent="0.25">
      <c r="BG933" s="13"/>
      <c r="BH933" s="13"/>
      <c r="BI933" s="13"/>
      <c r="BJ933" s="13"/>
    </row>
    <row r="934" spans="59:62" ht="15.75" customHeight="1" x14ac:dyDescent="0.25">
      <c r="BG934" s="13"/>
      <c r="BH934" s="13"/>
      <c r="BI934" s="13"/>
      <c r="BJ934" s="13"/>
    </row>
    <row r="935" spans="59:62" ht="15.75" customHeight="1" x14ac:dyDescent="0.25">
      <c r="BG935" s="13"/>
      <c r="BH935" s="13"/>
      <c r="BI935" s="13"/>
      <c r="BJ935" s="13"/>
    </row>
    <row r="936" spans="59:62" ht="15.75" customHeight="1" x14ac:dyDescent="0.25">
      <c r="BG936" s="13"/>
      <c r="BH936" s="13"/>
      <c r="BI936" s="13"/>
      <c r="BJ936" s="13"/>
    </row>
    <row r="937" spans="59:62" ht="15.75" customHeight="1" x14ac:dyDescent="0.25">
      <c r="BG937" s="13"/>
      <c r="BH937" s="13"/>
      <c r="BI937" s="13"/>
      <c r="BJ937" s="13"/>
    </row>
    <row r="938" spans="59:62" ht="15.75" customHeight="1" x14ac:dyDescent="0.25">
      <c r="BG938" s="13"/>
      <c r="BH938" s="13"/>
      <c r="BI938" s="13"/>
      <c r="BJ938" s="13"/>
    </row>
    <row r="939" spans="59:62" ht="15.75" customHeight="1" x14ac:dyDescent="0.25">
      <c r="BG939" s="13"/>
      <c r="BH939" s="13"/>
      <c r="BI939" s="13"/>
      <c r="BJ939" s="13"/>
    </row>
    <row r="940" spans="59:62" ht="15.75" customHeight="1" x14ac:dyDescent="0.25">
      <c r="BG940" s="13"/>
      <c r="BH940" s="13"/>
      <c r="BI940" s="13"/>
      <c r="BJ940" s="13"/>
    </row>
    <row r="941" spans="59:62" ht="15.75" customHeight="1" x14ac:dyDescent="0.25">
      <c r="BG941" s="13"/>
      <c r="BH941" s="13"/>
      <c r="BI941" s="13"/>
      <c r="BJ941" s="13"/>
    </row>
    <row r="942" spans="59:62" ht="15.75" customHeight="1" x14ac:dyDescent="0.25">
      <c r="BG942" s="13"/>
      <c r="BH942" s="13"/>
      <c r="BI942" s="13"/>
      <c r="BJ942" s="13"/>
    </row>
    <row r="943" spans="59:62" ht="15.75" customHeight="1" x14ac:dyDescent="0.25">
      <c r="BG943" s="13"/>
      <c r="BH943" s="13"/>
      <c r="BI943" s="13"/>
      <c r="BJ943" s="13"/>
    </row>
    <row r="944" spans="59:62" ht="15.75" customHeight="1" x14ac:dyDescent="0.25">
      <c r="BG944" s="13"/>
      <c r="BH944" s="13"/>
      <c r="BI944" s="13"/>
      <c r="BJ944" s="13"/>
    </row>
    <row r="945" spans="59:62" ht="15.75" customHeight="1" x14ac:dyDescent="0.25">
      <c r="BG945" s="13"/>
      <c r="BH945" s="13"/>
      <c r="BI945" s="13"/>
      <c r="BJ945" s="13"/>
    </row>
    <row r="946" spans="59:62" ht="15.75" customHeight="1" x14ac:dyDescent="0.25">
      <c r="BG946" s="13"/>
      <c r="BH946" s="13"/>
      <c r="BI946" s="13"/>
      <c r="BJ946" s="13"/>
    </row>
    <row r="947" spans="59:62" ht="15.75" customHeight="1" x14ac:dyDescent="0.25">
      <c r="BG947" s="13"/>
      <c r="BH947" s="13"/>
      <c r="BI947" s="13"/>
      <c r="BJ947" s="13"/>
    </row>
    <row r="948" spans="59:62" ht="15.75" customHeight="1" x14ac:dyDescent="0.25">
      <c r="BG948" s="13"/>
      <c r="BH948" s="13"/>
      <c r="BI948" s="13"/>
      <c r="BJ948" s="13"/>
    </row>
    <row r="949" spans="59:62" ht="15.75" customHeight="1" x14ac:dyDescent="0.25">
      <c r="BG949" s="13"/>
      <c r="BH949" s="13"/>
      <c r="BI949" s="13"/>
      <c r="BJ949" s="13"/>
    </row>
    <row r="950" spans="59:62" ht="15.75" customHeight="1" x14ac:dyDescent="0.25">
      <c r="BG950" s="13"/>
      <c r="BH950" s="13"/>
      <c r="BI950" s="13"/>
      <c r="BJ950" s="13"/>
    </row>
    <row r="951" spans="59:62" ht="15.75" customHeight="1" x14ac:dyDescent="0.25">
      <c r="BG951" s="13"/>
      <c r="BH951" s="13"/>
      <c r="BI951" s="13"/>
      <c r="BJ951" s="13"/>
    </row>
    <row r="952" spans="59:62" ht="15.75" customHeight="1" x14ac:dyDescent="0.25">
      <c r="BG952" s="13"/>
      <c r="BH952" s="13"/>
      <c r="BI952" s="13"/>
      <c r="BJ952" s="13"/>
    </row>
    <row r="953" spans="59:62" ht="15.75" customHeight="1" x14ac:dyDescent="0.25">
      <c r="BG953" s="13"/>
      <c r="BH953" s="13"/>
      <c r="BI953" s="13"/>
      <c r="BJ953" s="13"/>
    </row>
    <row r="954" spans="59:62" ht="15.75" customHeight="1" x14ac:dyDescent="0.25">
      <c r="BG954" s="13"/>
      <c r="BH954" s="13"/>
      <c r="BI954" s="13"/>
      <c r="BJ954" s="13"/>
    </row>
    <row r="955" spans="59:62" ht="15.75" customHeight="1" x14ac:dyDescent="0.25">
      <c r="BG955" s="13"/>
      <c r="BH955" s="13"/>
      <c r="BI955" s="13"/>
      <c r="BJ955" s="13"/>
    </row>
    <row r="956" spans="59:62" ht="15.75" customHeight="1" x14ac:dyDescent="0.25">
      <c r="BG956" s="13"/>
      <c r="BH956" s="13"/>
      <c r="BI956" s="13"/>
      <c r="BJ956" s="13"/>
    </row>
    <row r="957" spans="59:62" ht="15.75" customHeight="1" x14ac:dyDescent="0.25">
      <c r="BG957" s="13"/>
      <c r="BH957" s="13"/>
      <c r="BI957" s="13"/>
      <c r="BJ957" s="13"/>
    </row>
    <row r="958" spans="59:62" ht="15.75" customHeight="1" x14ac:dyDescent="0.25">
      <c r="BG958" s="13"/>
      <c r="BH958" s="13"/>
      <c r="BI958" s="13"/>
      <c r="BJ958" s="13"/>
    </row>
    <row r="959" spans="59:62" ht="15.75" customHeight="1" x14ac:dyDescent="0.25">
      <c r="BG959" s="13"/>
      <c r="BH959" s="13"/>
      <c r="BI959" s="13"/>
      <c r="BJ959" s="13"/>
    </row>
    <row r="960" spans="59:62" ht="15.75" customHeight="1" x14ac:dyDescent="0.25">
      <c r="BG960" s="13"/>
      <c r="BH960" s="13"/>
      <c r="BI960" s="13"/>
      <c r="BJ960" s="13"/>
    </row>
    <row r="961" spans="59:62" ht="15.75" customHeight="1" x14ac:dyDescent="0.25">
      <c r="BG961" s="13"/>
      <c r="BH961" s="13"/>
      <c r="BI961" s="13"/>
      <c r="BJ961" s="13"/>
    </row>
    <row r="962" spans="59:62" ht="15.75" customHeight="1" x14ac:dyDescent="0.25">
      <c r="BG962" s="13"/>
      <c r="BH962" s="13"/>
      <c r="BI962" s="13"/>
      <c r="BJ962" s="13"/>
    </row>
    <row r="963" spans="59:62" ht="15.75" customHeight="1" x14ac:dyDescent="0.25">
      <c r="BG963" s="13"/>
      <c r="BH963" s="13"/>
      <c r="BI963" s="13"/>
      <c r="BJ963" s="13"/>
    </row>
    <row r="964" spans="59:62" ht="15.75" customHeight="1" x14ac:dyDescent="0.25">
      <c r="BG964" s="13"/>
      <c r="BH964" s="13"/>
      <c r="BI964" s="13"/>
      <c r="BJ964" s="13"/>
    </row>
    <row r="965" spans="59:62" ht="15.75" customHeight="1" x14ac:dyDescent="0.25">
      <c r="BG965" s="13"/>
      <c r="BH965" s="13"/>
      <c r="BI965" s="13"/>
      <c r="BJ965" s="13"/>
    </row>
    <row r="966" spans="59:62" ht="15.75" customHeight="1" x14ac:dyDescent="0.25">
      <c r="BG966" s="13"/>
      <c r="BH966" s="13"/>
      <c r="BI966" s="13"/>
      <c r="BJ966" s="13"/>
    </row>
    <row r="967" spans="59:62" ht="15.75" customHeight="1" x14ac:dyDescent="0.25">
      <c r="BG967" s="13"/>
      <c r="BH967" s="13"/>
      <c r="BI967" s="13"/>
      <c r="BJ967" s="13"/>
    </row>
    <row r="968" spans="59:62" ht="15.75" customHeight="1" x14ac:dyDescent="0.25">
      <c r="BG968" s="13"/>
      <c r="BH968" s="13"/>
      <c r="BI968" s="13"/>
      <c r="BJ968" s="13"/>
    </row>
    <row r="969" spans="59:62" ht="15.75" customHeight="1" x14ac:dyDescent="0.25">
      <c r="BG969" s="13"/>
      <c r="BH969" s="13"/>
      <c r="BI969" s="13"/>
      <c r="BJ969" s="13"/>
    </row>
    <row r="970" spans="59:62" ht="15.75" customHeight="1" x14ac:dyDescent="0.25">
      <c r="BG970" s="13"/>
      <c r="BH970" s="13"/>
      <c r="BI970" s="13"/>
      <c r="BJ970" s="13"/>
    </row>
    <row r="971" spans="59:62" ht="15.75" customHeight="1" x14ac:dyDescent="0.25">
      <c r="BG971" s="13"/>
      <c r="BH971" s="13"/>
      <c r="BI971" s="13"/>
      <c r="BJ971" s="13"/>
    </row>
    <row r="972" spans="59:62" ht="15.75" customHeight="1" x14ac:dyDescent="0.25">
      <c r="BG972" s="13"/>
      <c r="BH972" s="13"/>
      <c r="BI972" s="13"/>
      <c r="BJ972" s="13"/>
    </row>
    <row r="973" spans="59:62" ht="15.75" customHeight="1" x14ac:dyDescent="0.25">
      <c r="BG973" s="13"/>
      <c r="BH973" s="13"/>
      <c r="BI973" s="13"/>
      <c r="BJ973" s="13"/>
    </row>
    <row r="974" spans="59:62" ht="15.75" customHeight="1" x14ac:dyDescent="0.25">
      <c r="BG974" s="13"/>
      <c r="BH974" s="13"/>
      <c r="BI974" s="13"/>
      <c r="BJ974" s="13"/>
    </row>
    <row r="975" spans="59:62" ht="15.75" customHeight="1" x14ac:dyDescent="0.25">
      <c r="BG975" s="13"/>
      <c r="BH975" s="13"/>
      <c r="BI975" s="13"/>
      <c r="BJ975" s="13"/>
    </row>
    <row r="976" spans="59:62" ht="15.75" customHeight="1" x14ac:dyDescent="0.25">
      <c r="BG976" s="13"/>
      <c r="BH976" s="13"/>
      <c r="BI976" s="13"/>
      <c r="BJ976" s="13"/>
    </row>
    <row r="977" spans="59:62" ht="15.75" customHeight="1" x14ac:dyDescent="0.25">
      <c r="BG977" s="13"/>
      <c r="BH977" s="13"/>
      <c r="BI977" s="13"/>
      <c r="BJ977" s="13"/>
    </row>
    <row r="978" spans="59:62" ht="15.75" customHeight="1" x14ac:dyDescent="0.25">
      <c r="BG978" s="13"/>
      <c r="BH978" s="13"/>
      <c r="BI978" s="13"/>
      <c r="BJ978" s="13"/>
    </row>
    <row r="979" spans="59:62" ht="15.75" customHeight="1" x14ac:dyDescent="0.25">
      <c r="BG979" s="13"/>
      <c r="BH979" s="13"/>
      <c r="BI979" s="13"/>
      <c r="BJ979" s="13"/>
    </row>
    <row r="980" spans="59:62" ht="15.75" customHeight="1" x14ac:dyDescent="0.25">
      <c r="BG980" s="13"/>
      <c r="BH980" s="13"/>
      <c r="BI980" s="13"/>
      <c r="BJ980" s="13"/>
    </row>
    <row r="981" spans="59:62" ht="15.75" customHeight="1" x14ac:dyDescent="0.25">
      <c r="BG981" s="13"/>
      <c r="BH981" s="13"/>
      <c r="BI981" s="13"/>
      <c r="BJ981" s="13"/>
    </row>
    <row r="982" spans="59:62" ht="15.75" customHeight="1" x14ac:dyDescent="0.25">
      <c r="BG982" s="13"/>
      <c r="BH982" s="13"/>
      <c r="BI982" s="13"/>
      <c r="BJ982" s="13"/>
    </row>
    <row r="983" spans="59:62" ht="15.75" customHeight="1" x14ac:dyDescent="0.25">
      <c r="BG983" s="13"/>
      <c r="BH983" s="13"/>
      <c r="BI983" s="13"/>
      <c r="BJ983" s="13"/>
    </row>
    <row r="984" spans="59:62" ht="15.75" customHeight="1" x14ac:dyDescent="0.25">
      <c r="BG984" s="13"/>
      <c r="BH984" s="13"/>
      <c r="BI984" s="13"/>
      <c r="BJ984" s="13"/>
    </row>
    <row r="985" spans="59:62" ht="15.75" customHeight="1" x14ac:dyDescent="0.25">
      <c r="BG985" s="13"/>
      <c r="BH985" s="13"/>
      <c r="BI985" s="13"/>
      <c r="BJ985" s="13"/>
    </row>
    <row r="986" spans="59:62" ht="15.75" customHeight="1" x14ac:dyDescent="0.25">
      <c r="BG986" s="13"/>
      <c r="BH986" s="13"/>
      <c r="BI986" s="13"/>
      <c r="BJ986" s="13"/>
    </row>
    <row r="987" spans="59:62" ht="15.75" customHeight="1" x14ac:dyDescent="0.25">
      <c r="BG987" s="13"/>
      <c r="BH987" s="13"/>
      <c r="BI987" s="13"/>
      <c r="BJ987" s="13"/>
    </row>
    <row r="988" spans="59:62" ht="15.75" customHeight="1" x14ac:dyDescent="0.25">
      <c r="BG988" s="13"/>
      <c r="BH988" s="13"/>
      <c r="BI988" s="13"/>
      <c r="BJ988" s="13"/>
    </row>
    <row r="989" spans="59:62" ht="15.75" customHeight="1" x14ac:dyDescent="0.25">
      <c r="BG989" s="13"/>
      <c r="BH989" s="13"/>
      <c r="BI989" s="13"/>
      <c r="BJ989" s="13"/>
    </row>
    <row r="990" spans="59:62" ht="15.75" customHeight="1" x14ac:dyDescent="0.25">
      <c r="BG990" s="13"/>
      <c r="BH990" s="13"/>
      <c r="BI990" s="13"/>
      <c r="BJ990" s="13"/>
    </row>
    <row r="991" spans="59:62" ht="15.75" customHeight="1" x14ac:dyDescent="0.25">
      <c r="BG991" s="13"/>
      <c r="BH991" s="13"/>
      <c r="BI991" s="13"/>
      <c r="BJ991" s="13"/>
    </row>
    <row r="992" spans="59:62" ht="15.75" customHeight="1" x14ac:dyDescent="0.25">
      <c r="BG992" s="13"/>
      <c r="BH992" s="13"/>
      <c r="BI992" s="13"/>
      <c r="BJ992" s="13"/>
    </row>
    <row r="993" spans="59:62" ht="15.75" customHeight="1" x14ac:dyDescent="0.25">
      <c r="BG993" s="13"/>
      <c r="BH993" s="13"/>
      <c r="BI993" s="13"/>
      <c r="BJ993" s="13"/>
    </row>
    <row r="994" spans="59:62" ht="15.75" customHeight="1" x14ac:dyDescent="0.25">
      <c r="BG994" s="13"/>
      <c r="BH994" s="13"/>
      <c r="BI994" s="13"/>
      <c r="BJ994" s="13"/>
    </row>
    <row r="995" spans="59:62" ht="15.75" customHeight="1" x14ac:dyDescent="0.25">
      <c r="BG995" s="13"/>
      <c r="BH995" s="13"/>
      <c r="BI995" s="13"/>
      <c r="BJ995" s="13"/>
    </row>
    <row r="996" spans="59:62" ht="15.75" customHeight="1" x14ac:dyDescent="0.25">
      <c r="BG996" s="13"/>
      <c r="BH996" s="13"/>
      <c r="BI996" s="13"/>
      <c r="BJ996" s="13"/>
    </row>
    <row r="997" spans="59:62" ht="15.75" customHeight="1" x14ac:dyDescent="0.25">
      <c r="BG997" s="13"/>
      <c r="BH997" s="13"/>
      <c r="BI997" s="13"/>
      <c r="BJ997" s="13"/>
    </row>
    <row r="998" spans="59:62" ht="15.75" customHeight="1" x14ac:dyDescent="0.25">
      <c r="BG998" s="13"/>
      <c r="BH998" s="13"/>
      <c r="BI998" s="13"/>
      <c r="BJ998" s="13"/>
    </row>
    <row r="999" spans="59:62" ht="15.75" customHeight="1" x14ac:dyDescent="0.25">
      <c r="BG999" s="13"/>
      <c r="BH999" s="13"/>
      <c r="BI999" s="13"/>
      <c r="BJ999" s="13"/>
    </row>
    <row r="1000" spans="59:62" ht="15.75" customHeight="1" x14ac:dyDescent="0.25">
      <c r="BG1000" s="13"/>
      <c r="BH1000" s="13"/>
      <c r="BI1000" s="13"/>
      <c r="BJ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CHAMPION_BASH7</dc:creator>
  <cp:lastModifiedBy>ssimbwa bashir</cp:lastModifiedBy>
  <dcterms:created xsi:type="dcterms:W3CDTF">2025-05-25T20:36:07Z</dcterms:created>
  <dcterms:modified xsi:type="dcterms:W3CDTF">2025-06-26T09:08:55Z</dcterms:modified>
</cp:coreProperties>
</file>