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tables/table1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avid\OneDrive\Desktop\"/>
    </mc:Choice>
  </mc:AlternateContent>
  <xr:revisionPtr revIDLastSave="0" documentId="13_ncr:1_{E48ED516-0E2A-4EA3-A509-209B75AB6751}" xr6:coauthVersionLast="47" xr6:coauthVersionMax="47" xr10:uidLastSave="{00000000-0000-0000-0000-000000000000}"/>
  <bookViews>
    <workbookView xWindow="-108" yWindow="-108" windowWidth="23256" windowHeight="13176" firstSheet="12" activeTab="15" xr2:uid="{26D4546B-D2A1-4444-8EAF-A6228F96F0C1}"/>
  </bookViews>
  <sheets>
    <sheet name="Data" sheetId="1" r:id="rId1"/>
    <sheet name="Quick Statistics" sheetId="2" r:id="rId2"/>
    <sheet name="EDA Top 10 highest Amount" sheetId="3" r:id="rId3"/>
    <sheet name="Duplicate Amount values" sheetId="4" r:id="rId4"/>
    <sheet name="Duplicate units values" sheetId="5" r:id="rId5"/>
    <sheet name="Sales by country" sheetId="7" r:id="rId6"/>
    <sheet name="Sales By Country2" sheetId="8" r:id="rId7"/>
    <sheet name="Amount per Unit" sheetId="10" r:id="rId8"/>
    <sheet name="Anamolay Detection" sheetId="11" r:id="rId9"/>
    <sheet name="Best Salesperson by Country" sheetId="12" r:id="rId10"/>
    <sheet name="Profit Anal" sheetId="16" r:id="rId11"/>
    <sheet name="profit of product" sheetId="22" r:id="rId12"/>
    <sheet name="aNLYSIS" sheetId="17" r:id="rId13"/>
    <sheet name="Pivot Table Profit count" sheetId="24" r:id="rId14"/>
    <sheet name="Products to discontinue" sheetId="29" r:id="rId15"/>
    <sheet name="Project Report" sheetId="27" r:id="rId16"/>
  </sheets>
  <definedNames>
    <definedName name="_xlnm._FilterDatabase" localSheetId="0" hidden="1">Data!$C$11:$G$11</definedName>
    <definedName name="_xlnm._FilterDatabase" localSheetId="3" hidden="1">'Duplicate Amount values'!$C$11:$G$11</definedName>
    <definedName name="_xlnm._FilterDatabase" localSheetId="4" hidden="1">'Duplicate units values'!$C$11:$G$11</definedName>
    <definedName name="_xlnm._FilterDatabase" localSheetId="2" hidden="1">'EDA Top 10 highest Amount'!$C$11:$G$11</definedName>
    <definedName name="_xlnm._FilterDatabase" localSheetId="5" hidden="1">'Sales by country'!$B$3:$B$302</definedName>
    <definedName name="_xlchart.v1.0" hidden="1">'Anamolay Detection'!$D$4:$D$303</definedName>
    <definedName name="_xlchart.v1.1" hidden="1">'Anamolay Detection'!$B$4:$B$303</definedName>
    <definedName name="_xlchart.v1.2" hidden="1">'Anamolay Detection'!$D$4:$D$303</definedName>
    <definedName name="_xlcn.WorksheetConnection_beginnerDAcourseblank.xlsxData1" hidden="1">DATA[]</definedName>
    <definedName name="_xlcn.WorksheetConnection_beginnerDAcourseblank.xlsxDATA15161" hidden="1">DATA1516[]</definedName>
    <definedName name="Slicer_Geography">#N/A</definedName>
    <definedName name="Slicer_Geography1">#N/A</definedName>
    <definedName name="Slicer_Sales_Person">#N/A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36" r:id="rId24"/>
  </pivotCaches>
  <extLst>
    <ext xmlns:x14="http://schemas.microsoft.com/office/spreadsheetml/2009/9/main" uri="{876F7934-8845-4945-9796-88D515C7AA90}">
      <x14:pivotCaches>
        <pivotCache cacheId="8" r:id="rId25"/>
        <pivotCache cacheId="9"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1516" name="DATA1516" connection="WorksheetConnection_beginner-DA-course-blank.xlsx!DATA1516"/>
          <x15:modelTable id="Data" name="Data" connection="WorksheetConnection_beginner-DA-course-blank.xlsx!Data"/>
        </x15:modelTables>
      </x15:dataModel>
    </ext>
  </extLst>
</workbook>
</file>

<file path=xl/calcChain.xml><?xml version="1.0" encoding="utf-8"?>
<calcChain xmlns="http://schemas.openxmlformats.org/spreadsheetml/2006/main">
  <c r="M31" i="27" l="1"/>
  <c r="M30" i="27"/>
  <c r="M29" i="27"/>
  <c r="M28" i="27"/>
  <c r="M27" i="27"/>
  <c r="M26" i="27"/>
  <c r="M25" i="27"/>
  <c r="M24" i="27"/>
  <c r="M23" i="27"/>
  <c r="M22" i="27"/>
  <c r="M21" i="27"/>
  <c r="M20" i="27"/>
  <c r="M10" i="27"/>
  <c r="M19" i="27"/>
  <c r="M18" i="27"/>
  <c r="M17" i="27"/>
  <c r="M16" i="27"/>
  <c r="M15" i="27"/>
  <c r="M14" i="27"/>
  <c r="M13" i="27"/>
  <c r="M12" i="27"/>
  <c r="M11" i="27"/>
  <c r="L24" i="27"/>
  <c r="L25" i="27"/>
  <c r="N25" i="27" s="1"/>
  <c r="L26" i="27"/>
  <c r="L27" i="27"/>
  <c r="N27" i="27" s="1"/>
  <c r="L28" i="27"/>
  <c r="N28" i="27" s="1"/>
  <c r="L29" i="27"/>
  <c r="N29" i="27" s="1"/>
  <c r="L30" i="27"/>
  <c r="N30" i="27" s="1"/>
  <c r="L31" i="27"/>
  <c r="L23" i="27"/>
  <c r="L22" i="27"/>
  <c r="N22" i="27" s="1"/>
  <c r="L21" i="27"/>
  <c r="N21" i="27" s="1"/>
  <c r="L19" i="27"/>
  <c r="L20" i="27"/>
  <c r="N20" i="27" s="1"/>
  <c r="L18" i="27"/>
  <c r="L17" i="27"/>
  <c r="L16" i="27"/>
  <c r="L10" i="27"/>
  <c r="N10" i="27" s="1"/>
  <c r="L15" i="27"/>
  <c r="N15" i="27" s="1"/>
  <c r="L14" i="27"/>
  <c r="N14" i="27" s="1"/>
  <c r="L13" i="27"/>
  <c r="N13" i="27" s="1"/>
  <c r="L11" i="27"/>
  <c r="L12" i="27"/>
  <c r="N12" i="27" s="1"/>
  <c r="G10" i="27"/>
  <c r="I10" i="27" s="1"/>
  <c r="C12" i="27"/>
  <c r="I4" i="16"/>
  <c r="D13" i="27"/>
  <c r="C13" i="27"/>
  <c r="K4" i="16"/>
  <c r="K11" i="16"/>
  <c r="K19" i="16"/>
  <c r="K27" i="16"/>
  <c r="K35" i="16"/>
  <c r="K43" i="16"/>
  <c r="K51" i="16"/>
  <c r="K59" i="16"/>
  <c r="K67" i="16"/>
  <c r="K75" i="16"/>
  <c r="K83" i="16"/>
  <c r="K91" i="16"/>
  <c r="K99" i="16"/>
  <c r="K107" i="16"/>
  <c r="K115" i="16"/>
  <c r="K123" i="16"/>
  <c r="K131" i="16"/>
  <c r="K139" i="16"/>
  <c r="K147" i="16"/>
  <c r="K155" i="16"/>
  <c r="K163" i="16"/>
  <c r="K171" i="16"/>
  <c r="K179" i="16"/>
  <c r="K187" i="16"/>
  <c r="K195" i="16"/>
  <c r="K203" i="16"/>
  <c r="K211" i="16"/>
  <c r="K219" i="16"/>
  <c r="K227" i="16"/>
  <c r="K235" i="16"/>
  <c r="K243" i="16"/>
  <c r="K251" i="16"/>
  <c r="K259" i="16"/>
  <c r="K267" i="16"/>
  <c r="K275" i="16"/>
  <c r="K283" i="16"/>
  <c r="K291" i="16"/>
  <c r="K299" i="16"/>
  <c r="C11" i="27"/>
  <c r="G11" i="27"/>
  <c r="I11" i="27" s="1"/>
  <c r="H19" i="27"/>
  <c r="H18" i="27"/>
  <c r="H17" i="27"/>
  <c r="H16" i="27"/>
  <c r="H15" i="27"/>
  <c r="H14" i="27"/>
  <c r="H13" i="27"/>
  <c r="H12" i="27"/>
  <c r="H10" i="27"/>
  <c r="H11" i="27"/>
  <c r="G19" i="27"/>
  <c r="I19" i="27" s="1"/>
  <c r="G18" i="27"/>
  <c r="I18" i="27" s="1"/>
  <c r="G17" i="27"/>
  <c r="I17" i="27" s="1"/>
  <c r="G16" i="27"/>
  <c r="I16" i="27" s="1"/>
  <c r="G15" i="27"/>
  <c r="I15" i="27" s="1"/>
  <c r="G14" i="27"/>
  <c r="I14" i="27" s="1"/>
  <c r="G13" i="27"/>
  <c r="I13" i="27" s="1"/>
  <c r="G12" i="27"/>
  <c r="I12" i="27" s="1"/>
  <c r="C14" i="27"/>
  <c r="D14" i="27"/>
  <c r="D11" i="27"/>
  <c r="D8" i="27"/>
  <c r="M27" i="17"/>
  <c r="P3" i="17"/>
  <c r="Q3" i="17" s="1"/>
  <c r="R3" i="17" s="1"/>
  <c r="P4" i="17"/>
  <c r="Q4" i="17" s="1"/>
  <c r="R4" i="17" s="1"/>
  <c r="P5" i="17"/>
  <c r="Q5" i="17" s="1"/>
  <c r="R5" i="17" s="1"/>
  <c r="P6" i="17"/>
  <c r="Q6" i="17" s="1"/>
  <c r="R6" i="17" s="1"/>
  <c r="P7" i="17"/>
  <c r="P8" i="17"/>
  <c r="Q8" i="17" s="1"/>
  <c r="R8" i="17" s="1"/>
  <c r="P9" i="17"/>
  <c r="Q9" i="17" s="1"/>
  <c r="R9" i="17" s="1"/>
  <c r="P10" i="17"/>
  <c r="Q10" i="17" s="1"/>
  <c r="R10" i="17" s="1"/>
  <c r="P11" i="17"/>
  <c r="Q11" i="17" s="1"/>
  <c r="R11" i="17" s="1"/>
  <c r="P12" i="17"/>
  <c r="Q12" i="17" s="1"/>
  <c r="R12" i="17" s="1"/>
  <c r="P13" i="17"/>
  <c r="Q13" i="17" s="1"/>
  <c r="R13" i="17" s="1"/>
  <c r="P14" i="17"/>
  <c r="Q14" i="17" s="1"/>
  <c r="R14" i="17" s="1"/>
  <c r="P15" i="17"/>
  <c r="P16" i="17"/>
  <c r="Q16" i="17" s="1"/>
  <c r="R16" i="17" s="1"/>
  <c r="P17" i="17"/>
  <c r="Q17" i="17" s="1"/>
  <c r="R17" i="17" s="1"/>
  <c r="P18" i="17"/>
  <c r="Q18" i="17" s="1"/>
  <c r="R18" i="17" s="1"/>
  <c r="P19" i="17"/>
  <c r="Q19" i="17" s="1"/>
  <c r="R19" i="17" s="1"/>
  <c r="P20" i="17"/>
  <c r="Q20" i="17" s="1"/>
  <c r="R20" i="17" s="1"/>
  <c r="P21" i="17"/>
  <c r="Q21" i="17" s="1"/>
  <c r="R21" i="17" s="1"/>
  <c r="P22" i="17"/>
  <c r="Q22" i="17" s="1"/>
  <c r="R22" i="17" s="1"/>
  <c r="P23" i="17"/>
  <c r="P24" i="17"/>
  <c r="Q24" i="17" s="1"/>
  <c r="R24" i="17" s="1"/>
  <c r="I303" i="16"/>
  <c r="J303" i="16" s="1"/>
  <c r="K303" i="16" s="1"/>
  <c r="N3" i="17"/>
  <c r="N4" i="17"/>
  <c r="N5" i="17"/>
  <c r="N6" i="17"/>
  <c r="N7" i="17"/>
  <c r="N8" i="17"/>
  <c r="N9" i="17"/>
  <c r="N10" i="17"/>
  <c r="N11" i="17"/>
  <c r="N12" i="17"/>
  <c r="N13" i="17"/>
  <c r="N14" i="17"/>
  <c r="N15" i="17"/>
  <c r="N16" i="17"/>
  <c r="N17" i="17"/>
  <c r="N18" i="17"/>
  <c r="N19" i="17"/>
  <c r="N20" i="17"/>
  <c r="N21" i="17"/>
  <c r="N22" i="17"/>
  <c r="N23" i="17"/>
  <c r="N24" i="17"/>
  <c r="J4" i="16"/>
  <c r="I5" i="16"/>
  <c r="J5" i="16" s="1"/>
  <c r="K5" i="16" s="1"/>
  <c r="I6" i="16"/>
  <c r="J6" i="16" s="1"/>
  <c r="K6" i="16" s="1"/>
  <c r="I7" i="16"/>
  <c r="J7" i="16" s="1"/>
  <c r="K7" i="16" s="1"/>
  <c r="I8" i="16"/>
  <c r="J8" i="16" s="1"/>
  <c r="K8" i="16" s="1"/>
  <c r="I9" i="16"/>
  <c r="J9" i="16" s="1"/>
  <c r="K9" i="16" s="1"/>
  <c r="I10" i="16"/>
  <c r="J10" i="16" s="1"/>
  <c r="K10" i="16" s="1"/>
  <c r="I11" i="16"/>
  <c r="J11" i="16" s="1"/>
  <c r="I12" i="16"/>
  <c r="J12" i="16" s="1"/>
  <c r="K12" i="16" s="1"/>
  <c r="I13" i="16"/>
  <c r="J13" i="16" s="1"/>
  <c r="K13" i="16" s="1"/>
  <c r="I14" i="16"/>
  <c r="J14" i="16" s="1"/>
  <c r="K14" i="16" s="1"/>
  <c r="I15" i="16"/>
  <c r="J15" i="16" s="1"/>
  <c r="K15" i="16" s="1"/>
  <c r="I16" i="16"/>
  <c r="J16" i="16" s="1"/>
  <c r="K16" i="16" s="1"/>
  <c r="I17" i="16"/>
  <c r="J17" i="16" s="1"/>
  <c r="K17" i="16" s="1"/>
  <c r="I18" i="16"/>
  <c r="J18" i="16" s="1"/>
  <c r="K18" i="16" s="1"/>
  <c r="I19" i="16"/>
  <c r="J19" i="16" s="1"/>
  <c r="I20" i="16"/>
  <c r="J20" i="16" s="1"/>
  <c r="K20" i="16" s="1"/>
  <c r="I21" i="16"/>
  <c r="J21" i="16" s="1"/>
  <c r="K21" i="16" s="1"/>
  <c r="I22" i="16"/>
  <c r="J22" i="16" s="1"/>
  <c r="K22" i="16" s="1"/>
  <c r="I23" i="16"/>
  <c r="J23" i="16" s="1"/>
  <c r="K23" i="16" s="1"/>
  <c r="I24" i="16"/>
  <c r="J24" i="16" s="1"/>
  <c r="K24" i="16" s="1"/>
  <c r="I25" i="16"/>
  <c r="J25" i="16" s="1"/>
  <c r="K25" i="16" s="1"/>
  <c r="I26" i="16"/>
  <c r="J26" i="16" s="1"/>
  <c r="K26" i="16" s="1"/>
  <c r="I27" i="16"/>
  <c r="J27" i="16" s="1"/>
  <c r="I28" i="16"/>
  <c r="J28" i="16" s="1"/>
  <c r="K28" i="16" s="1"/>
  <c r="I29" i="16"/>
  <c r="J29" i="16" s="1"/>
  <c r="K29" i="16" s="1"/>
  <c r="I30" i="16"/>
  <c r="J30" i="16" s="1"/>
  <c r="K30" i="16" s="1"/>
  <c r="I31" i="16"/>
  <c r="J31" i="16" s="1"/>
  <c r="K31" i="16" s="1"/>
  <c r="I32" i="16"/>
  <c r="J32" i="16" s="1"/>
  <c r="K32" i="16" s="1"/>
  <c r="I33" i="16"/>
  <c r="J33" i="16" s="1"/>
  <c r="K33" i="16" s="1"/>
  <c r="I34" i="16"/>
  <c r="J34" i="16" s="1"/>
  <c r="K34" i="16" s="1"/>
  <c r="I35" i="16"/>
  <c r="J35" i="16" s="1"/>
  <c r="I36" i="16"/>
  <c r="J36" i="16" s="1"/>
  <c r="K36" i="16" s="1"/>
  <c r="I37" i="16"/>
  <c r="J37" i="16" s="1"/>
  <c r="K37" i="16" s="1"/>
  <c r="I38" i="16"/>
  <c r="J38" i="16" s="1"/>
  <c r="K38" i="16" s="1"/>
  <c r="I39" i="16"/>
  <c r="J39" i="16" s="1"/>
  <c r="K39" i="16" s="1"/>
  <c r="I40" i="16"/>
  <c r="J40" i="16" s="1"/>
  <c r="K40" i="16" s="1"/>
  <c r="I41" i="16"/>
  <c r="J41" i="16" s="1"/>
  <c r="K41" i="16" s="1"/>
  <c r="I42" i="16"/>
  <c r="J42" i="16" s="1"/>
  <c r="K42" i="16" s="1"/>
  <c r="I43" i="16"/>
  <c r="J43" i="16" s="1"/>
  <c r="I44" i="16"/>
  <c r="J44" i="16" s="1"/>
  <c r="K44" i="16" s="1"/>
  <c r="I45" i="16"/>
  <c r="J45" i="16" s="1"/>
  <c r="K45" i="16" s="1"/>
  <c r="I46" i="16"/>
  <c r="J46" i="16" s="1"/>
  <c r="K46" i="16" s="1"/>
  <c r="I47" i="16"/>
  <c r="J47" i="16" s="1"/>
  <c r="K47" i="16" s="1"/>
  <c r="I48" i="16"/>
  <c r="J48" i="16" s="1"/>
  <c r="K48" i="16" s="1"/>
  <c r="I49" i="16"/>
  <c r="J49" i="16" s="1"/>
  <c r="K49" i="16" s="1"/>
  <c r="I50" i="16"/>
  <c r="J50" i="16" s="1"/>
  <c r="K50" i="16" s="1"/>
  <c r="I51" i="16"/>
  <c r="J51" i="16" s="1"/>
  <c r="I52" i="16"/>
  <c r="J52" i="16" s="1"/>
  <c r="K52" i="16" s="1"/>
  <c r="I53" i="16"/>
  <c r="J53" i="16" s="1"/>
  <c r="K53" i="16" s="1"/>
  <c r="I54" i="16"/>
  <c r="J54" i="16" s="1"/>
  <c r="K54" i="16" s="1"/>
  <c r="I55" i="16"/>
  <c r="J55" i="16" s="1"/>
  <c r="K55" i="16" s="1"/>
  <c r="I56" i="16"/>
  <c r="J56" i="16" s="1"/>
  <c r="K56" i="16" s="1"/>
  <c r="I57" i="16"/>
  <c r="J57" i="16" s="1"/>
  <c r="K57" i="16" s="1"/>
  <c r="I58" i="16"/>
  <c r="J58" i="16" s="1"/>
  <c r="K58" i="16" s="1"/>
  <c r="I59" i="16"/>
  <c r="J59" i="16" s="1"/>
  <c r="I60" i="16"/>
  <c r="J60" i="16" s="1"/>
  <c r="K60" i="16" s="1"/>
  <c r="I61" i="16"/>
  <c r="J61" i="16" s="1"/>
  <c r="K61" i="16" s="1"/>
  <c r="I62" i="16"/>
  <c r="J62" i="16" s="1"/>
  <c r="K62" i="16" s="1"/>
  <c r="I63" i="16"/>
  <c r="J63" i="16" s="1"/>
  <c r="K63" i="16" s="1"/>
  <c r="I64" i="16"/>
  <c r="J64" i="16" s="1"/>
  <c r="K64" i="16" s="1"/>
  <c r="I65" i="16"/>
  <c r="J65" i="16" s="1"/>
  <c r="K65" i="16" s="1"/>
  <c r="I66" i="16"/>
  <c r="J66" i="16" s="1"/>
  <c r="K66" i="16" s="1"/>
  <c r="I67" i="16"/>
  <c r="J67" i="16" s="1"/>
  <c r="I68" i="16"/>
  <c r="J68" i="16" s="1"/>
  <c r="K68" i="16" s="1"/>
  <c r="I69" i="16"/>
  <c r="J69" i="16" s="1"/>
  <c r="K69" i="16" s="1"/>
  <c r="I70" i="16"/>
  <c r="J70" i="16" s="1"/>
  <c r="K70" i="16" s="1"/>
  <c r="I71" i="16"/>
  <c r="J71" i="16" s="1"/>
  <c r="K71" i="16" s="1"/>
  <c r="I72" i="16"/>
  <c r="J72" i="16" s="1"/>
  <c r="K72" i="16" s="1"/>
  <c r="I73" i="16"/>
  <c r="J73" i="16" s="1"/>
  <c r="K73" i="16" s="1"/>
  <c r="I74" i="16"/>
  <c r="J74" i="16" s="1"/>
  <c r="K74" i="16" s="1"/>
  <c r="I75" i="16"/>
  <c r="J75" i="16" s="1"/>
  <c r="I76" i="16"/>
  <c r="J76" i="16" s="1"/>
  <c r="K76" i="16" s="1"/>
  <c r="I77" i="16"/>
  <c r="J77" i="16" s="1"/>
  <c r="K77" i="16" s="1"/>
  <c r="I78" i="16"/>
  <c r="J78" i="16" s="1"/>
  <c r="K78" i="16" s="1"/>
  <c r="I79" i="16"/>
  <c r="J79" i="16" s="1"/>
  <c r="K79" i="16" s="1"/>
  <c r="I80" i="16"/>
  <c r="J80" i="16" s="1"/>
  <c r="K80" i="16" s="1"/>
  <c r="I81" i="16"/>
  <c r="J81" i="16" s="1"/>
  <c r="K81" i="16" s="1"/>
  <c r="I82" i="16"/>
  <c r="J82" i="16" s="1"/>
  <c r="K82" i="16" s="1"/>
  <c r="I83" i="16"/>
  <c r="J83" i="16" s="1"/>
  <c r="I84" i="16"/>
  <c r="J84" i="16" s="1"/>
  <c r="K84" i="16" s="1"/>
  <c r="I85" i="16"/>
  <c r="J85" i="16" s="1"/>
  <c r="K85" i="16" s="1"/>
  <c r="I86" i="16"/>
  <c r="J86" i="16" s="1"/>
  <c r="K86" i="16" s="1"/>
  <c r="I87" i="16"/>
  <c r="J87" i="16" s="1"/>
  <c r="K87" i="16" s="1"/>
  <c r="I88" i="16"/>
  <c r="J88" i="16" s="1"/>
  <c r="K88" i="16" s="1"/>
  <c r="I89" i="16"/>
  <c r="J89" i="16" s="1"/>
  <c r="K89" i="16" s="1"/>
  <c r="I90" i="16"/>
  <c r="J90" i="16" s="1"/>
  <c r="K90" i="16" s="1"/>
  <c r="I91" i="16"/>
  <c r="J91" i="16" s="1"/>
  <c r="I92" i="16"/>
  <c r="J92" i="16" s="1"/>
  <c r="K92" i="16" s="1"/>
  <c r="I93" i="16"/>
  <c r="J93" i="16" s="1"/>
  <c r="K93" i="16" s="1"/>
  <c r="I94" i="16"/>
  <c r="J94" i="16" s="1"/>
  <c r="K94" i="16" s="1"/>
  <c r="I95" i="16"/>
  <c r="J95" i="16" s="1"/>
  <c r="K95" i="16" s="1"/>
  <c r="I96" i="16"/>
  <c r="J96" i="16" s="1"/>
  <c r="K96" i="16" s="1"/>
  <c r="I97" i="16"/>
  <c r="J97" i="16" s="1"/>
  <c r="K97" i="16" s="1"/>
  <c r="I98" i="16"/>
  <c r="J98" i="16" s="1"/>
  <c r="K98" i="16" s="1"/>
  <c r="I99" i="16"/>
  <c r="J99" i="16" s="1"/>
  <c r="I100" i="16"/>
  <c r="J100" i="16" s="1"/>
  <c r="K100" i="16" s="1"/>
  <c r="I101" i="16"/>
  <c r="J101" i="16" s="1"/>
  <c r="K101" i="16" s="1"/>
  <c r="I102" i="16"/>
  <c r="J102" i="16" s="1"/>
  <c r="K102" i="16" s="1"/>
  <c r="I103" i="16"/>
  <c r="J103" i="16" s="1"/>
  <c r="K103" i="16" s="1"/>
  <c r="I104" i="16"/>
  <c r="J104" i="16" s="1"/>
  <c r="K104" i="16" s="1"/>
  <c r="I105" i="16"/>
  <c r="J105" i="16" s="1"/>
  <c r="K105" i="16" s="1"/>
  <c r="I106" i="16"/>
  <c r="J106" i="16" s="1"/>
  <c r="K106" i="16" s="1"/>
  <c r="I107" i="16"/>
  <c r="J107" i="16" s="1"/>
  <c r="I108" i="16"/>
  <c r="J108" i="16" s="1"/>
  <c r="K108" i="16" s="1"/>
  <c r="I109" i="16"/>
  <c r="J109" i="16" s="1"/>
  <c r="K109" i="16" s="1"/>
  <c r="I110" i="16"/>
  <c r="J110" i="16" s="1"/>
  <c r="K110" i="16" s="1"/>
  <c r="I111" i="16"/>
  <c r="J111" i="16" s="1"/>
  <c r="K111" i="16" s="1"/>
  <c r="I112" i="16"/>
  <c r="J112" i="16" s="1"/>
  <c r="K112" i="16" s="1"/>
  <c r="I113" i="16"/>
  <c r="J113" i="16" s="1"/>
  <c r="K113" i="16" s="1"/>
  <c r="I114" i="16"/>
  <c r="J114" i="16" s="1"/>
  <c r="K114" i="16" s="1"/>
  <c r="I115" i="16"/>
  <c r="J115" i="16" s="1"/>
  <c r="I116" i="16"/>
  <c r="J116" i="16" s="1"/>
  <c r="K116" i="16" s="1"/>
  <c r="I117" i="16"/>
  <c r="J117" i="16" s="1"/>
  <c r="K117" i="16" s="1"/>
  <c r="I118" i="16"/>
  <c r="J118" i="16" s="1"/>
  <c r="K118" i="16" s="1"/>
  <c r="I119" i="16"/>
  <c r="J119" i="16" s="1"/>
  <c r="K119" i="16" s="1"/>
  <c r="I120" i="16"/>
  <c r="J120" i="16" s="1"/>
  <c r="K120" i="16" s="1"/>
  <c r="I121" i="16"/>
  <c r="J121" i="16" s="1"/>
  <c r="K121" i="16" s="1"/>
  <c r="I122" i="16"/>
  <c r="J122" i="16" s="1"/>
  <c r="K122" i="16" s="1"/>
  <c r="I123" i="16"/>
  <c r="J123" i="16" s="1"/>
  <c r="I124" i="16"/>
  <c r="J124" i="16" s="1"/>
  <c r="K124" i="16" s="1"/>
  <c r="I125" i="16"/>
  <c r="J125" i="16" s="1"/>
  <c r="K125" i="16" s="1"/>
  <c r="I126" i="16"/>
  <c r="J126" i="16" s="1"/>
  <c r="K126" i="16" s="1"/>
  <c r="I127" i="16"/>
  <c r="J127" i="16" s="1"/>
  <c r="K127" i="16" s="1"/>
  <c r="I128" i="16"/>
  <c r="J128" i="16" s="1"/>
  <c r="K128" i="16" s="1"/>
  <c r="I129" i="16"/>
  <c r="J129" i="16" s="1"/>
  <c r="K129" i="16" s="1"/>
  <c r="I130" i="16"/>
  <c r="J130" i="16" s="1"/>
  <c r="K130" i="16" s="1"/>
  <c r="I131" i="16"/>
  <c r="J131" i="16" s="1"/>
  <c r="I132" i="16"/>
  <c r="J132" i="16" s="1"/>
  <c r="K132" i="16" s="1"/>
  <c r="I133" i="16"/>
  <c r="J133" i="16" s="1"/>
  <c r="K133" i="16" s="1"/>
  <c r="I134" i="16"/>
  <c r="J134" i="16" s="1"/>
  <c r="K134" i="16" s="1"/>
  <c r="I135" i="16"/>
  <c r="J135" i="16" s="1"/>
  <c r="K135" i="16" s="1"/>
  <c r="I136" i="16"/>
  <c r="J136" i="16" s="1"/>
  <c r="K136" i="16" s="1"/>
  <c r="I137" i="16"/>
  <c r="J137" i="16" s="1"/>
  <c r="K137" i="16" s="1"/>
  <c r="I138" i="16"/>
  <c r="J138" i="16" s="1"/>
  <c r="K138" i="16" s="1"/>
  <c r="I139" i="16"/>
  <c r="J139" i="16" s="1"/>
  <c r="I140" i="16"/>
  <c r="J140" i="16" s="1"/>
  <c r="K140" i="16" s="1"/>
  <c r="I141" i="16"/>
  <c r="J141" i="16" s="1"/>
  <c r="K141" i="16" s="1"/>
  <c r="I142" i="16"/>
  <c r="J142" i="16" s="1"/>
  <c r="K142" i="16" s="1"/>
  <c r="I143" i="16"/>
  <c r="J143" i="16" s="1"/>
  <c r="K143" i="16" s="1"/>
  <c r="I144" i="16"/>
  <c r="J144" i="16" s="1"/>
  <c r="K144" i="16" s="1"/>
  <c r="I145" i="16"/>
  <c r="J145" i="16" s="1"/>
  <c r="K145" i="16" s="1"/>
  <c r="I146" i="16"/>
  <c r="J146" i="16" s="1"/>
  <c r="K146" i="16" s="1"/>
  <c r="I147" i="16"/>
  <c r="J147" i="16" s="1"/>
  <c r="I148" i="16"/>
  <c r="J148" i="16" s="1"/>
  <c r="K148" i="16" s="1"/>
  <c r="I149" i="16"/>
  <c r="J149" i="16" s="1"/>
  <c r="K149" i="16" s="1"/>
  <c r="I150" i="16"/>
  <c r="J150" i="16" s="1"/>
  <c r="K150" i="16" s="1"/>
  <c r="I151" i="16"/>
  <c r="J151" i="16" s="1"/>
  <c r="K151" i="16" s="1"/>
  <c r="I152" i="16"/>
  <c r="J152" i="16" s="1"/>
  <c r="K152" i="16" s="1"/>
  <c r="I153" i="16"/>
  <c r="J153" i="16" s="1"/>
  <c r="K153" i="16" s="1"/>
  <c r="I154" i="16"/>
  <c r="J154" i="16" s="1"/>
  <c r="K154" i="16" s="1"/>
  <c r="I155" i="16"/>
  <c r="J155" i="16" s="1"/>
  <c r="I156" i="16"/>
  <c r="J156" i="16" s="1"/>
  <c r="K156" i="16" s="1"/>
  <c r="I157" i="16"/>
  <c r="J157" i="16" s="1"/>
  <c r="K157" i="16" s="1"/>
  <c r="I158" i="16"/>
  <c r="J158" i="16" s="1"/>
  <c r="K158" i="16" s="1"/>
  <c r="I159" i="16"/>
  <c r="J159" i="16" s="1"/>
  <c r="K159" i="16" s="1"/>
  <c r="I160" i="16"/>
  <c r="J160" i="16" s="1"/>
  <c r="K160" i="16" s="1"/>
  <c r="I161" i="16"/>
  <c r="J161" i="16" s="1"/>
  <c r="K161" i="16" s="1"/>
  <c r="I162" i="16"/>
  <c r="J162" i="16" s="1"/>
  <c r="K162" i="16" s="1"/>
  <c r="I163" i="16"/>
  <c r="J163" i="16" s="1"/>
  <c r="I164" i="16"/>
  <c r="J164" i="16" s="1"/>
  <c r="K164" i="16" s="1"/>
  <c r="I165" i="16"/>
  <c r="J165" i="16" s="1"/>
  <c r="K165" i="16" s="1"/>
  <c r="I166" i="16"/>
  <c r="J166" i="16" s="1"/>
  <c r="K166" i="16" s="1"/>
  <c r="I167" i="16"/>
  <c r="J167" i="16" s="1"/>
  <c r="K167" i="16" s="1"/>
  <c r="I168" i="16"/>
  <c r="J168" i="16" s="1"/>
  <c r="K168" i="16" s="1"/>
  <c r="I169" i="16"/>
  <c r="J169" i="16" s="1"/>
  <c r="K169" i="16" s="1"/>
  <c r="I170" i="16"/>
  <c r="J170" i="16" s="1"/>
  <c r="K170" i="16" s="1"/>
  <c r="I171" i="16"/>
  <c r="J171" i="16" s="1"/>
  <c r="I172" i="16"/>
  <c r="J172" i="16" s="1"/>
  <c r="K172" i="16" s="1"/>
  <c r="I173" i="16"/>
  <c r="J173" i="16" s="1"/>
  <c r="K173" i="16" s="1"/>
  <c r="I174" i="16"/>
  <c r="J174" i="16" s="1"/>
  <c r="K174" i="16" s="1"/>
  <c r="I175" i="16"/>
  <c r="J175" i="16" s="1"/>
  <c r="K175" i="16" s="1"/>
  <c r="I176" i="16"/>
  <c r="J176" i="16" s="1"/>
  <c r="K176" i="16" s="1"/>
  <c r="I177" i="16"/>
  <c r="J177" i="16" s="1"/>
  <c r="K177" i="16" s="1"/>
  <c r="I178" i="16"/>
  <c r="J178" i="16" s="1"/>
  <c r="K178" i="16" s="1"/>
  <c r="I179" i="16"/>
  <c r="J179" i="16" s="1"/>
  <c r="I180" i="16"/>
  <c r="J180" i="16" s="1"/>
  <c r="K180" i="16" s="1"/>
  <c r="I181" i="16"/>
  <c r="J181" i="16" s="1"/>
  <c r="K181" i="16" s="1"/>
  <c r="I182" i="16"/>
  <c r="J182" i="16" s="1"/>
  <c r="K182" i="16" s="1"/>
  <c r="I183" i="16"/>
  <c r="J183" i="16" s="1"/>
  <c r="K183" i="16" s="1"/>
  <c r="I184" i="16"/>
  <c r="J184" i="16" s="1"/>
  <c r="K184" i="16" s="1"/>
  <c r="I185" i="16"/>
  <c r="J185" i="16" s="1"/>
  <c r="K185" i="16" s="1"/>
  <c r="I186" i="16"/>
  <c r="J186" i="16" s="1"/>
  <c r="K186" i="16" s="1"/>
  <c r="I187" i="16"/>
  <c r="J187" i="16" s="1"/>
  <c r="I188" i="16"/>
  <c r="J188" i="16" s="1"/>
  <c r="K188" i="16" s="1"/>
  <c r="I189" i="16"/>
  <c r="J189" i="16" s="1"/>
  <c r="K189" i="16" s="1"/>
  <c r="I190" i="16"/>
  <c r="J190" i="16" s="1"/>
  <c r="K190" i="16" s="1"/>
  <c r="I191" i="16"/>
  <c r="J191" i="16" s="1"/>
  <c r="K191" i="16" s="1"/>
  <c r="I192" i="16"/>
  <c r="J192" i="16" s="1"/>
  <c r="K192" i="16" s="1"/>
  <c r="I193" i="16"/>
  <c r="J193" i="16" s="1"/>
  <c r="K193" i="16" s="1"/>
  <c r="I194" i="16"/>
  <c r="J194" i="16" s="1"/>
  <c r="K194" i="16" s="1"/>
  <c r="I195" i="16"/>
  <c r="J195" i="16" s="1"/>
  <c r="I196" i="16"/>
  <c r="J196" i="16" s="1"/>
  <c r="K196" i="16" s="1"/>
  <c r="I197" i="16"/>
  <c r="J197" i="16" s="1"/>
  <c r="K197" i="16" s="1"/>
  <c r="I198" i="16"/>
  <c r="J198" i="16" s="1"/>
  <c r="K198" i="16" s="1"/>
  <c r="I199" i="16"/>
  <c r="J199" i="16" s="1"/>
  <c r="K199" i="16" s="1"/>
  <c r="I200" i="16"/>
  <c r="J200" i="16" s="1"/>
  <c r="K200" i="16" s="1"/>
  <c r="I201" i="16"/>
  <c r="J201" i="16" s="1"/>
  <c r="K201" i="16" s="1"/>
  <c r="I202" i="16"/>
  <c r="J202" i="16" s="1"/>
  <c r="K202" i="16" s="1"/>
  <c r="I203" i="16"/>
  <c r="J203" i="16" s="1"/>
  <c r="I204" i="16"/>
  <c r="J204" i="16" s="1"/>
  <c r="K204" i="16" s="1"/>
  <c r="I205" i="16"/>
  <c r="J205" i="16" s="1"/>
  <c r="K205" i="16" s="1"/>
  <c r="I206" i="16"/>
  <c r="J206" i="16" s="1"/>
  <c r="K206" i="16" s="1"/>
  <c r="I207" i="16"/>
  <c r="J207" i="16" s="1"/>
  <c r="K207" i="16" s="1"/>
  <c r="I208" i="16"/>
  <c r="J208" i="16" s="1"/>
  <c r="K208" i="16" s="1"/>
  <c r="I209" i="16"/>
  <c r="J209" i="16" s="1"/>
  <c r="K209" i="16" s="1"/>
  <c r="I210" i="16"/>
  <c r="J210" i="16" s="1"/>
  <c r="K210" i="16" s="1"/>
  <c r="I211" i="16"/>
  <c r="J211" i="16" s="1"/>
  <c r="I212" i="16"/>
  <c r="J212" i="16" s="1"/>
  <c r="K212" i="16" s="1"/>
  <c r="I213" i="16"/>
  <c r="J213" i="16" s="1"/>
  <c r="K213" i="16" s="1"/>
  <c r="I214" i="16"/>
  <c r="J214" i="16" s="1"/>
  <c r="K214" i="16" s="1"/>
  <c r="I215" i="16"/>
  <c r="J215" i="16" s="1"/>
  <c r="K215" i="16" s="1"/>
  <c r="I216" i="16"/>
  <c r="J216" i="16" s="1"/>
  <c r="K216" i="16" s="1"/>
  <c r="I217" i="16"/>
  <c r="J217" i="16" s="1"/>
  <c r="K217" i="16" s="1"/>
  <c r="I218" i="16"/>
  <c r="J218" i="16" s="1"/>
  <c r="K218" i="16" s="1"/>
  <c r="I219" i="16"/>
  <c r="J219" i="16" s="1"/>
  <c r="I220" i="16"/>
  <c r="J220" i="16" s="1"/>
  <c r="K220" i="16" s="1"/>
  <c r="I221" i="16"/>
  <c r="J221" i="16" s="1"/>
  <c r="K221" i="16" s="1"/>
  <c r="I222" i="16"/>
  <c r="J222" i="16" s="1"/>
  <c r="K222" i="16" s="1"/>
  <c r="I223" i="16"/>
  <c r="J223" i="16" s="1"/>
  <c r="K223" i="16" s="1"/>
  <c r="I224" i="16"/>
  <c r="J224" i="16" s="1"/>
  <c r="K224" i="16" s="1"/>
  <c r="I225" i="16"/>
  <c r="J225" i="16" s="1"/>
  <c r="K225" i="16" s="1"/>
  <c r="I226" i="16"/>
  <c r="J226" i="16" s="1"/>
  <c r="K226" i="16" s="1"/>
  <c r="I227" i="16"/>
  <c r="J227" i="16" s="1"/>
  <c r="I228" i="16"/>
  <c r="J228" i="16" s="1"/>
  <c r="K228" i="16" s="1"/>
  <c r="I229" i="16"/>
  <c r="J229" i="16" s="1"/>
  <c r="K229" i="16" s="1"/>
  <c r="I230" i="16"/>
  <c r="J230" i="16" s="1"/>
  <c r="K230" i="16" s="1"/>
  <c r="I231" i="16"/>
  <c r="J231" i="16" s="1"/>
  <c r="K231" i="16" s="1"/>
  <c r="I232" i="16"/>
  <c r="J232" i="16" s="1"/>
  <c r="K232" i="16" s="1"/>
  <c r="I233" i="16"/>
  <c r="J233" i="16" s="1"/>
  <c r="K233" i="16" s="1"/>
  <c r="I234" i="16"/>
  <c r="J234" i="16" s="1"/>
  <c r="K234" i="16" s="1"/>
  <c r="I235" i="16"/>
  <c r="J235" i="16" s="1"/>
  <c r="I236" i="16"/>
  <c r="J236" i="16" s="1"/>
  <c r="K236" i="16" s="1"/>
  <c r="I237" i="16"/>
  <c r="J237" i="16" s="1"/>
  <c r="K237" i="16" s="1"/>
  <c r="I238" i="16"/>
  <c r="J238" i="16" s="1"/>
  <c r="K238" i="16" s="1"/>
  <c r="I239" i="16"/>
  <c r="J239" i="16" s="1"/>
  <c r="K239" i="16" s="1"/>
  <c r="I240" i="16"/>
  <c r="J240" i="16" s="1"/>
  <c r="K240" i="16" s="1"/>
  <c r="I241" i="16"/>
  <c r="J241" i="16" s="1"/>
  <c r="K241" i="16" s="1"/>
  <c r="I242" i="16"/>
  <c r="J242" i="16" s="1"/>
  <c r="K242" i="16" s="1"/>
  <c r="I243" i="16"/>
  <c r="J243" i="16" s="1"/>
  <c r="I244" i="16"/>
  <c r="J244" i="16" s="1"/>
  <c r="K244" i="16" s="1"/>
  <c r="I245" i="16"/>
  <c r="J245" i="16" s="1"/>
  <c r="K245" i="16" s="1"/>
  <c r="I246" i="16"/>
  <c r="J246" i="16" s="1"/>
  <c r="K246" i="16" s="1"/>
  <c r="I247" i="16"/>
  <c r="J247" i="16" s="1"/>
  <c r="K247" i="16" s="1"/>
  <c r="I248" i="16"/>
  <c r="J248" i="16" s="1"/>
  <c r="K248" i="16" s="1"/>
  <c r="I249" i="16"/>
  <c r="J249" i="16" s="1"/>
  <c r="K249" i="16" s="1"/>
  <c r="I250" i="16"/>
  <c r="J250" i="16" s="1"/>
  <c r="K250" i="16" s="1"/>
  <c r="I251" i="16"/>
  <c r="J251" i="16" s="1"/>
  <c r="I252" i="16"/>
  <c r="J252" i="16" s="1"/>
  <c r="K252" i="16" s="1"/>
  <c r="I253" i="16"/>
  <c r="J253" i="16" s="1"/>
  <c r="K253" i="16" s="1"/>
  <c r="I254" i="16"/>
  <c r="J254" i="16" s="1"/>
  <c r="K254" i="16" s="1"/>
  <c r="I255" i="16"/>
  <c r="J255" i="16" s="1"/>
  <c r="K255" i="16" s="1"/>
  <c r="I256" i="16"/>
  <c r="J256" i="16" s="1"/>
  <c r="K256" i="16" s="1"/>
  <c r="I257" i="16"/>
  <c r="J257" i="16" s="1"/>
  <c r="K257" i="16" s="1"/>
  <c r="I258" i="16"/>
  <c r="J258" i="16" s="1"/>
  <c r="K258" i="16" s="1"/>
  <c r="I259" i="16"/>
  <c r="J259" i="16" s="1"/>
  <c r="I260" i="16"/>
  <c r="J260" i="16" s="1"/>
  <c r="K260" i="16" s="1"/>
  <c r="I261" i="16"/>
  <c r="J261" i="16" s="1"/>
  <c r="K261" i="16" s="1"/>
  <c r="I262" i="16"/>
  <c r="J262" i="16" s="1"/>
  <c r="K262" i="16" s="1"/>
  <c r="I263" i="16"/>
  <c r="J263" i="16" s="1"/>
  <c r="K263" i="16" s="1"/>
  <c r="I264" i="16"/>
  <c r="J264" i="16" s="1"/>
  <c r="K264" i="16" s="1"/>
  <c r="I265" i="16"/>
  <c r="J265" i="16" s="1"/>
  <c r="K265" i="16" s="1"/>
  <c r="I266" i="16"/>
  <c r="J266" i="16" s="1"/>
  <c r="K266" i="16" s="1"/>
  <c r="I267" i="16"/>
  <c r="J267" i="16" s="1"/>
  <c r="I268" i="16"/>
  <c r="J268" i="16" s="1"/>
  <c r="K268" i="16" s="1"/>
  <c r="I269" i="16"/>
  <c r="J269" i="16" s="1"/>
  <c r="K269" i="16" s="1"/>
  <c r="I270" i="16"/>
  <c r="J270" i="16" s="1"/>
  <c r="K270" i="16" s="1"/>
  <c r="I271" i="16"/>
  <c r="J271" i="16" s="1"/>
  <c r="K271" i="16" s="1"/>
  <c r="I272" i="16"/>
  <c r="J272" i="16" s="1"/>
  <c r="K272" i="16" s="1"/>
  <c r="I273" i="16"/>
  <c r="J273" i="16" s="1"/>
  <c r="K273" i="16" s="1"/>
  <c r="I274" i="16"/>
  <c r="J274" i="16" s="1"/>
  <c r="K274" i="16" s="1"/>
  <c r="I275" i="16"/>
  <c r="J275" i="16" s="1"/>
  <c r="I276" i="16"/>
  <c r="J276" i="16" s="1"/>
  <c r="K276" i="16" s="1"/>
  <c r="I277" i="16"/>
  <c r="J277" i="16" s="1"/>
  <c r="K277" i="16" s="1"/>
  <c r="I278" i="16"/>
  <c r="J278" i="16" s="1"/>
  <c r="K278" i="16" s="1"/>
  <c r="I279" i="16"/>
  <c r="J279" i="16" s="1"/>
  <c r="K279" i="16" s="1"/>
  <c r="I280" i="16"/>
  <c r="J280" i="16" s="1"/>
  <c r="K280" i="16" s="1"/>
  <c r="I281" i="16"/>
  <c r="J281" i="16" s="1"/>
  <c r="K281" i="16" s="1"/>
  <c r="I282" i="16"/>
  <c r="J282" i="16" s="1"/>
  <c r="K282" i="16" s="1"/>
  <c r="I283" i="16"/>
  <c r="J283" i="16" s="1"/>
  <c r="I284" i="16"/>
  <c r="J284" i="16" s="1"/>
  <c r="K284" i="16" s="1"/>
  <c r="I285" i="16"/>
  <c r="J285" i="16" s="1"/>
  <c r="K285" i="16" s="1"/>
  <c r="I286" i="16"/>
  <c r="J286" i="16" s="1"/>
  <c r="K286" i="16" s="1"/>
  <c r="I287" i="16"/>
  <c r="J287" i="16" s="1"/>
  <c r="K287" i="16" s="1"/>
  <c r="I288" i="16"/>
  <c r="J288" i="16" s="1"/>
  <c r="K288" i="16" s="1"/>
  <c r="I289" i="16"/>
  <c r="J289" i="16" s="1"/>
  <c r="K289" i="16" s="1"/>
  <c r="I290" i="16"/>
  <c r="J290" i="16" s="1"/>
  <c r="K290" i="16" s="1"/>
  <c r="I291" i="16"/>
  <c r="J291" i="16" s="1"/>
  <c r="I292" i="16"/>
  <c r="J292" i="16" s="1"/>
  <c r="K292" i="16" s="1"/>
  <c r="I293" i="16"/>
  <c r="J293" i="16" s="1"/>
  <c r="K293" i="16" s="1"/>
  <c r="I294" i="16"/>
  <c r="J294" i="16" s="1"/>
  <c r="K294" i="16" s="1"/>
  <c r="I295" i="16"/>
  <c r="J295" i="16" s="1"/>
  <c r="K295" i="16" s="1"/>
  <c r="I296" i="16"/>
  <c r="J296" i="16" s="1"/>
  <c r="K296" i="16" s="1"/>
  <c r="I297" i="16"/>
  <c r="J297" i="16" s="1"/>
  <c r="K297" i="16" s="1"/>
  <c r="I298" i="16"/>
  <c r="J298" i="16" s="1"/>
  <c r="K298" i="16" s="1"/>
  <c r="I299" i="16"/>
  <c r="J299" i="16" s="1"/>
  <c r="I300" i="16"/>
  <c r="J300" i="16" s="1"/>
  <c r="K300" i="16" s="1"/>
  <c r="I301" i="16"/>
  <c r="J301" i="16" s="1"/>
  <c r="K301" i="16" s="1"/>
  <c r="I302" i="16"/>
  <c r="J302" i="16" s="1"/>
  <c r="K302" i="16" s="1"/>
  <c r="J3" i="17"/>
  <c r="K3" i="17"/>
  <c r="O3" i="17" s="1"/>
  <c r="G4" i="16"/>
  <c r="H4" i="16" s="1"/>
  <c r="J4" i="17"/>
  <c r="J5" i="17"/>
  <c r="J6" i="17"/>
  <c r="J7" i="17"/>
  <c r="J8" i="17"/>
  <c r="J9" i="17"/>
  <c r="J10" i="17"/>
  <c r="J11" i="17"/>
  <c r="J12" i="17"/>
  <c r="J13" i="17"/>
  <c r="J14" i="17"/>
  <c r="J15" i="17"/>
  <c r="J16" i="17"/>
  <c r="J17" i="17"/>
  <c r="J18" i="17"/>
  <c r="J19" i="17"/>
  <c r="J20" i="17"/>
  <c r="J21" i="17"/>
  <c r="J22" i="17"/>
  <c r="J23" i="17"/>
  <c r="J24" i="17"/>
  <c r="K4" i="17"/>
  <c r="K5" i="17"/>
  <c r="L5" i="17" s="1"/>
  <c r="M5" i="17" s="1"/>
  <c r="K6" i="17"/>
  <c r="K7" i="17"/>
  <c r="Q7" i="17" s="1"/>
  <c r="R7" i="17" s="1"/>
  <c r="K8" i="17"/>
  <c r="K9" i="17"/>
  <c r="K10" i="17"/>
  <c r="K11" i="17"/>
  <c r="O11" i="17" s="1"/>
  <c r="K12" i="17"/>
  <c r="K13" i="17"/>
  <c r="O13" i="17" s="1"/>
  <c r="K14" i="17"/>
  <c r="L14" i="17" s="1"/>
  <c r="M14" i="17" s="1"/>
  <c r="K15" i="17"/>
  <c r="Q15" i="17" s="1"/>
  <c r="R15" i="17" s="1"/>
  <c r="K16" i="17"/>
  <c r="K17" i="17"/>
  <c r="K18" i="17"/>
  <c r="K19" i="17"/>
  <c r="O19" i="17" s="1"/>
  <c r="K20" i="17"/>
  <c r="K21" i="17"/>
  <c r="L21" i="17" s="1"/>
  <c r="M21" i="17" s="1"/>
  <c r="K22" i="17"/>
  <c r="K23" i="17"/>
  <c r="L23" i="17" s="1"/>
  <c r="K24" i="17"/>
  <c r="C3" i="7"/>
  <c r="D3" i="7" s="1"/>
  <c r="G5" i="16"/>
  <c r="H5" i="16" s="1"/>
  <c r="G6" i="16"/>
  <c r="H6" i="16" s="1"/>
  <c r="G7" i="16"/>
  <c r="H7" i="16" s="1"/>
  <c r="G8" i="16"/>
  <c r="H8" i="16" s="1"/>
  <c r="G9" i="16"/>
  <c r="H9" i="16" s="1"/>
  <c r="G10" i="16"/>
  <c r="H10" i="16" s="1"/>
  <c r="G11" i="16"/>
  <c r="H11" i="16" s="1"/>
  <c r="G12" i="16"/>
  <c r="H12" i="16" s="1"/>
  <c r="G13" i="16"/>
  <c r="H13" i="16" s="1"/>
  <c r="G14" i="16"/>
  <c r="H14" i="16" s="1"/>
  <c r="G15" i="16"/>
  <c r="H15" i="16" s="1"/>
  <c r="G16" i="16"/>
  <c r="H16" i="16" s="1"/>
  <c r="G17" i="16"/>
  <c r="H17" i="16" s="1"/>
  <c r="G18" i="16"/>
  <c r="H18" i="16" s="1"/>
  <c r="G19" i="16"/>
  <c r="H19" i="16" s="1"/>
  <c r="G20" i="16"/>
  <c r="H20" i="16" s="1"/>
  <c r="G21" i="16"/>
  <c r="H21" i="16" s="1"/>
  <c r="G22" i="16"/>
  <c r="H22" i="16" s="1"/>
  <c r="G23" i="16"/>
  <c r="H23" i="16" s="1"/>
  <c r="G24" i="16"/>
  <c r="H24" i="16" s="1"/>
  <c r="G25" i="16"/>
  <c r="H25" i="16" s="1"/>
  <c r="G26" i="16"/>
  <c r="H26" i="16" s="1"/>
  <c r="G27" i="16"/>
  <c r="H27" i="16" s="1"/>
  <c r="G28" i="16"/>
  <c r="H28" i="16" s="1"/>
  <c r="G29" i="16"/>
  <c r="H29" i="16" s="1"/>
  <c r="G30" i="16"/>
  <c r="H30" i="16" s="1"/>
  <c r="G31" i="16"/>
  <c r="H31" i="16" s="1"/>
  <c r="G32" i="16"/>
  <c r="H32" i="16" s="1"/>
  <c r="G33" i="16"/>
  <c r="H33" i="16" s="1"/>
  <c r="G34" i="16"/>
  <c r="H34" i="16" s="1"/>
  <c r="G35" i="16"/>
  <c r="H35" i="16" s="1"/>
  <c r="G36" i="16"/>
  <c r="H36" i="16" s="1"/>
  <c r="G37" i="16"/>
  <c r="H37" i="16" s="1"/>
  <c r="G38" i="16"/>
  <c r="H38" i="16" s="1"/>
  <c r="G39" i="16"/>
  <c r="H39" i="16" s="1"/>
  <c r="G40" i="16"/>
  <c r="H40" i="16" s="1"/>
  <c r="G41" i="16"/>
  <c r="H41" i="16" s="1"/>
  <c r="G42" i="16"/>
  <c r="H42" i="16" s="1"/>
  <c r="G43" i="16"/>
  <c r="H43" i="16" s="1"/>
  <c r="G44" i="16"/>
  <c r="H44" i="16" s="1"/>
  <c r="G45" i="16"/>
  <c r="H45" i="16" s="1"/>
  <c r="G46" i="16"/>
  <c r="H46" i="16" s="1"/>
  <c r="G47" i="16"/>
  <c r="H47" i="16" s="1"/>
  <c r="G48" i="16"/>
  <c r="H48" i="16" s="1"/>
  <c r="G49" i="16"/>
  <c r="H49" i="16" s="1"/>
  <c r="G50" i="16"/>
  <c r="H50" i="16" s="1"/>
  <c r="G51" i="16"/>
  <c r="H51" i="16" s="1"/>
  <c r="G52" i="16"/>
  <c r="H52" i="16" s="1"/>
  <c r="G53" i="16"/>
  <c r="H53" i="16" s="1"/>
  <c r="G54" i="16"/>
  <c r="H54" i="16" s="1"/>
  <c r="G55" i="16"/>
  <c r="H55" i="16" s="1"/>
  <c r="G56" i="16"/>
  <c r="H56" i="16" s="1"/>
  <c r="G57" i="16"/>
  <c r="H57" i="16" s="1"/>
  <c r="G58" i="16"/>
  <c r="H58" i="16" s="1"/>
  <c r="G59" i="16"/>
  <c r="H59" i="16" s="1"/>
  <c r="G60" i="16"/>
  <c r="H60" i="16" s="1"/>
  <c r="G61" i="16"/>
  <c r="H61" i="16" s="1"/>
  <c r="G62" i="16"/>
  <c r="H62" i="16" s="1"/>
  <c r="G63" i="16"/>
  <c r="H63" i="16" s="1"/>
  <c r="G64" i="16"/>
  <c r="H64" i="16" s="1"/>
  <c r="G65" i="16"/>
  <c r="H65" i="16" s="1"/>
  <c r="G66" i="16"/>
  <c r="H66" i="16" s="1"/>
  <c r="G67" i="16"/>
  <c r="H67" i="16" s="1"/>
  <c r="G68" i="16"/>
  <c r="H68" i="16" s="1"/>
  <c r="G69" i="16"/>
  <c r="H69" i="16" s="1"/>
  <c r="G70" i="16"/>
  <c r="H70" i="16" s="1"/>
  <c r="G71" i="16"/>
  <c r="H71" i="16" s="1"/>
  <c r="G72" i="16"/>
  <c r="H72" i="16" s="1"/>
  <c r="G73" i="16"/>
  <c r="H73" i="16" s="1"/>
  <c r="G74" i="16"/>
  <c r="H74" i="16" s="1"/>
  <c r="G75" i="16"/>
  <c r="H75" i="16" s="1"/>
  <c r="G76" i="16"/>
  <c r="H76" i="16" s="1"/>
  <c r="G77" i="16"/>
  <c r="H77" i="16" s="1"/>
  <c r="G78" i="16"/>
  <c r="H78" i="16" s="1"/>
  <c r="G79" i="16"/>
  <c r="H79" i="16" s="1"/>
  <c r="G80" i="16"/>
  <c r="H80" i="16" s="1"/>
  <c r="G81" i="16"/>
  <c r="H81" i="16" s="1"/>
  <c r="G82" i="16"/>
  <c r="H82" i="16" s="1"/>
  <c r="G83" i="16"/>
  <c r="H83" i="16" s="1"/>
  <c r="G84" i="16"/>
  <c r="H84" i="16" s="1"/>
  <c r="G85" i="16"/>
  <c r="H85" i="16" s="1"/>
  <c r="G86" i="16"/>
  <c r="H86" i="16" s="1"/>
  <c r="G87" i="16"/>
  <c r="H87" i="16" s="1"/>
  <c r="G88" i="16"/>
  <c r="H88" i="16" s="1"/>
  <c r="G89" i="16"/>
  <c r="H89" i="16" s="1"/>
  <c r="G90" i="16"/>
  <c r="H90" i="16" s="1"/>
  <c r="G91" i="16"/>
  <c r="H91" i="16" s="1"/>
  <c r="G92" i="16"/>
  <c r="H92" i="16" s="1"/>
  <c r="G93" i="16"/>
  <c r="H93" i="16" s="1"/>
  <c r="G94" i="16"/>
  <c r="H94" i="16" s="1"/>
  <c r="G95" i="16"/>
  <c r="H95" i="16" s="1"/>
  <c r="G96" i="16"/>
  <c r="H96" i="16" s="1"/>
  <c r="G97" i="16"/>
  <c r="H97" i="16" s="1"/>
  <c r="G98" i="16"/>
  <c r="H98" i="16" s="1"/>
  <c r="G99" i="16"/>
  <c r="H99" i="16" s="1"/>
  <c r="G100" i="16"/>
  <c r="H100" i="16" s="1"/>
  <c r="G101" i="16"/>
  <c r="H101" i="16" s="1"/>
  <c r="G102" i="16"/>
  <c r="H102" i="16" s="1"/>
  <c r="G103" i="16"/>
  <c r="H103" i="16" s="1"/>
  <c r="G104" i="16"/>
  <c r="H104" i="16" s="1"/>
  <c r="G105" i="16"/>
  <c r="H105" i="16" s="1"/>
  <c r="G106" i="16"/>
  <c r="H106" i="16" s="1"/>
  <c r="G107" i="16"/>
  <c r="H107" i="16" s="1"/>
  <c r="G108" i="16"/>
  <c r="H108" i="16" s="1"/>
  <c r="G109" i="16"/>
  <c r="H109" i="16" s="1"/>
  <c r="G110" i="16"/>
  <c r="H110" i="16" s="1"/>
  <c r="G111" i="16"/>
  <c r="H111" i="16" s="1"/>
  <c r="G112" i="16"/>
  <c r="H112" i="16" s="1"/>
  <c r="G113" i="16"/>
  <c r="H113" i="16" s="1"/>
  <c r="G114" i="16"/>
  <c r="H114" i="16" s="1"/>
  <c r="G115" i="16"/>
  <c r="H115" i="16" s="1"/>
  <c r="G116" i="16"/>
  <c r="H116" i="16" s="1"/>
  <c r="G117" i="16"/>
  <c r="H117" i="16" s="1"/>
  <c r="G118" i="16"/>
  <c r="H118" i="16" s="1"/>
  <c r="G119" i="16"/>
  <c r="H119" i="16" s="1"/>
  <c r="G120" i="16"/>
  <c r="H120" i="16" s="1"/>
  <c r="G121" i="16"/>
  <c r="H121" i="16" s="1"/>
  <c r="G122" i="16"/>
  <c r="H122" i="16" s="1"/>
  <c r="G123" i="16"/>
  <c r="H123" i="16" s="1"/>
  <c r="G124" i="16"/>
  <c r="H124" i="16" s="1"/>
  <c r="G125" i="16"/>
  <c r="H125" i="16" s="1"/>
  <c r="G126" i="16"/>
  <c r="H126" i="16" s="1"/>
  <c r="G127" i="16"/>
  <c r="H127" i="16" s="1"/>
  <c r="G128" i="16"/>
  <c r="H128" i="16" s="1"/>
  <c r="G129" i="16"/>
  <c r="H129" i="16" s="1"/>
  <c r="G130" i="16"/>
  <c r="H130" i="16" s="1"/>
  <c r="G131" i="16"/>
  <c r="H131" i="16" s="1"/>
  <c r="G132" i="16"/>
  <c r="H132" i="16" s="1"/>
  <c r="G133" i="16"/>
  <c r="H133" i="16" s="1"/>
  <c r="G134" i="16"/>
  <c r="H134" i="16" s="1"/>
  <c r="G135" i="16"/>
  <c r="H135" i="16" s="1"/>
  <c r="G136" i="16"/>
  <c r="H136" i="16" s="1"/>
  <c r="G137" i="16"/>
  <c r="H137" i="16" s="1"/>
  <c r="G138" i="16"/>
  <c r="H138" i="16" s="1"/>
  <c r="G139" i="16"/>
  <c r="H139" i="16" s="1"/>
  <c r="G140" i="16"/>
  <c r="H140" i="16" s="1"/>
  <c r="G141" i="16"/>
  <c r="H141" i="16" s="1"/>
  <c r="G142" i="16"/>
  <c r="H142" i="16" s="1"/>
  <c r="G143" i="16"/>
  <c r="H143" i="16" s="1"/>
  <c r="G144" i="16"/>
  <c r="H144" i="16" s="1"/>
  <c r="G145" i="16"/>
  <c r="H145" i="16" s="1"/>
  <c r="G146" i="16"/>
  <c r="H146" i="16" s="1"/>
  <c r="G147" i="16"/>
  <c r="H147" i="16" s="1"/>
  <c r="G148" i="16"/>
  <c r="H148" i="16" s="1"/>
  <c r="G149" i="16"/>
  <c r="H149" i="16" s="1"/>
  <c r="G150" i="16"/>
  <c r="H150" i="16" s="1"/>
  <c r="G151" i="16"/>
  <c r="H151" i="16" s="1"/>
  <c r="G152" i="16"/>
  <c r="H152" i="16" s="1"/>
  <c r="G153" i="16"/>
  <c r="H153" i="16" s="1"/>
  <c r="G154" i="16"/>
  <c r="H154" i="16" s="1"/>
  <c r="G155" i="16"/>
  <c r="H155" i="16" s="1"/>
  <c r="G156" i="16"/>
  <c r="H156" i="16" s="1"/>
  <c r="G157" i="16"/>
  <c r="H157" i="16" s="1"/>
  <c r="G158" i="16"/>
  <c r="H158" i="16" s="1"/>
  <c r="G159" i="16"/>
  <c r="H159" i="16" s="1"/>
  <c r="G160" i="16"/>
  <c r="H160" i="16" s="1"/>
  <c r="G161" i="16"/>
  <c r="H161" i="16" s="1"/>
  <c r="G162" i="16"/>
  <c r="H162" i="16" s="1"/>
  <c r="G163" i="16"/>
  <c r="H163" i="16" s="1"/>
  <c r="G164" i="16"/>
  <c r="H164" i="16" s="1"/>
  <c r="G165" i="16"/>
  <c r="H165" i="16" s="1"/>
  <c r="G166" i="16"/>
  <c r="H166" i="16" s="1"/>
  <c r="G167" i="16"/>
  <c r="H167" i="16" s="1"/>
  <c r="G168" i="16"/>
  <c r="H168" i="16" s="1"/>
  <c r="G169" i="16"/>
  <c r="H169" i="16" s="1"/>
  <c r="G170" i="16"/>
  <c r="H170" i="16" s="1"/>
  <c r="G171" i="16"/>
  <c r="H171" i="16" s="1"/>
  <c r="G172" i="16"/>
  <c r="H172" i="16" s="1"/>
  <c r="G173" i="16"/>
  <c r="H173" i="16" s="1"/>
  <c r="G174" i="16"/>
  <c r="H174" i="16" s="1"/>
  <c r="G175" i="16"/>
  <c r="H175" i="16" s="1"/>
  <c r="G176" i="16"/>
  <c r="H176" i="16" s="1"/>
  <c r="G177" i="16"/>
  <c r="H177" i="16" s="1"/>
  <c r="G178" i="16"/>
  <c r="H178" i="16" s="1"/>
  <c r="G179" i="16"/>
  <c r="H179" i="16" s="1"/>
  <c r="G180" i="16"/>
  <c r="H180" i="16" s="1"/>
  <c r="G181" i="16"/>
  <c r="H181" i="16" s="1"/>
  <c r="G182" i="16"/>
  <c r="H182" i="16" s="1"/>
  <c r="G183" i="16"/>
  <c r="H183" i="16" s="1"/>
  <c r="G184" i="16"/>
  <c r="H184" i="16" s="1"/>
  <c r="G185" i="16"/>
  <c r="H185" i="16" s="1"/>
  <c r="G186" i="16"/>
  <c r="H186" i="16" s="1"/>
  <c r="G187" i="16"/>
  <c r="H187" i="16" s="1"/>
  <c r="G188" i="16"/>
  <c r="H188" i="16" s="1"/>
  <c r="G189" i="16"/>
  <c r="H189" i="16" s="1"/>
  <c r="G190" i="16"/>
  <c r="H190" i="16" s="1"/>
  <c r="G191" i="16"/>
  <c r="H191" i="16" s="1"/>
  <c r="G192" i="16"/>
  <c r="H192" i="16" s="1"/>
  <c r="G193" i="16"/>
  <c r="H193" i="16" s="1"/>
  <c r="G194" i="16"/>
  <c r="H194" i="16" s="1"/>
  <c r="G195" i="16"/>
  <c r="H195" i="16" s="1"/>
  <c r="G196" i="16"/>
  <c r="H196" i="16" s="1"/>
  <c r="G197" i="16"/>
  <c r="H197" i="16" s="1"/>
  <c r="G198" i="16"/>
  <c r="H198" i="16" s="1"/>
  <c r="G199" i="16"/>
  <c r="H199" i="16" s="1"/>
  <c r="G200" i="16"/>
  <c r="H200" i="16" s="1"/>
  <c r="G201" i="16"/>
  <c r="H201" i="16" s="1"/>
  <c r="G202" i="16"/>
  <c r="H202" i="16" s="1"/>
  <c r="G203" i="16"/>
  <c r="H203" i="16" s="1"/>
  <c r="G204" i="16"/>
  <c r="H204" i="16" s="1"/>
  <c r="G205" i="16"/>
  <c r="H205" i="16" s="1"/>
  <c r="G206" i="16"/>
  <c r="H206" i="16" s="1"/>
  <c r="G207" i="16"/>
  <c r="H207" i="16" s="1"/>
  <c r="G208" i="16"/>
  <c r="H208" i="16" s="1"/>
  <c r="G209" i="16"/>
  <c r="H209" i="16" s="1"/>
  <c r="G210" i="16"/>
  <c r="H210" i="16" s="1"/>
  <c r="G211" i="16"/>
  <c r="H211" i="16" s="1"/>
  <c r="G212" i="16"/>
  <c r="H212" i="16" s="1"/>
  <c r="G213" i="16"/>
  <c r="H213" i="16" s="1"/>
  <c r="G214" i="16"/>
  <c r="H214" i="16" s="1"/>
  <c r="G215" i="16"/>
  <c r="H215" i="16" s="1"/>
  <c r="G216" i="16"/>
  <c r="H216" i="16" s="1"/>
  <c r="G217" i="16"/>
  <c r="H217" i="16" s="1"/>
  <c r="G218" i="16"/>
  <c r="H218" i="16" s="1"/>
  <c r="G219" i="16"/>
  <c r="H219" i="16" s="1"/>
  <c r="G220" i="16"/>
  <c r="H220" i="16" s="1"/>
  <c r="G221" i="16"/>
  <c r="H221" i="16" s="1"/>
  <c r="G222" i="16"/>
  <c r="H222" i="16" s="1"/>
  <c r="G223" i="16"/>
  <c r="H223" i="16" s="1"/>
  <c r="G224" i="16"/>
  <c r="H224" i="16" s="1"/>
  <c r="G225" i="16"/>
  <c r="H225" i="16" s="1"/>
  <c r="G226" i="16"/>
  <c r="H226" i="16" s="1"/>
  <c r="G227" i="16"/>
  <c r="H227" i="16" s="1"/>
  <c r="G228" i="16"/>
  <c r="H228" i="16" s="1"/>
  <c r="G229" i="16"/>
  <c r="H229" i="16" s="1"/>
  <c r="G230" i="16"/>
  <c r="H230" i="16" s="1"/>
  <c r="G231" i="16"/>
  <c r="H231" i="16" s="1"/>
  <c r="G232" i="16"/>
  <c r="H232" i="16" s="1"/>
  <c r="G233" i="16"/>
  <c r="H233" i="16" s="1"/>
  <c r="G234" i="16"/>
  <c r="H234" i="16" s="1"/>
  <c r="G235" i="16"/>
  <c r="H235" i="16" s="1"/>
  <c r="G236" i="16"/>
  <c r="H236" i="16" s="1"/>
  <c r="G237" i="16"/>
  <c r="H237" i="16" s="1"/>
  <c r="G238" i="16"/>
  <c r="H238" i="16" s="1"/>
  <c r="G239" i="16"/>
  <c r="H239" i="16" s="1"/>
  <c r="G240" i="16"/>
  <c r="H240" i="16" s="1"/>
  <c r="G241" i="16"/>
  <c r="H241" i="16" s="1"/>
  <c r="G242" i="16"/>
  <c r="H242" i="16" s="1"/>
  <c r="G243" i="16"/>
  <c r="H243" i="16" s="1"/>
  <c r="G244" i="16"/>
  <c r="H244" i="16" s="1"/>
  <c r="G245" i="16"/>
  <c r="H245" i="16" s="1"/>
  <c r="G246" i="16"/>
  <c r="H246" i="16" s="1"/>
  <c r="G247" i="16"/>
  <c r="H247" i="16" s="1"/>
  <c r="G248" i="16"/>
  <c r="H248" i="16" s="1"/>
  <c r="G249" i="16"/>
  <c r="H249" i="16" s="1"/>
  <c r="G250" i="16"/>
  <c r="H250" i="16" s="1"/>
  <c r="G251" i="16"/>
  <c r="H251" i="16" s="1"/>
  <c r="G252" i="16"/>
  <c r="H252" i="16" s="1"/>
  <c r="G253" i="16"/>
  <c r="H253" i="16" s="1"/>
  <c r="G254" i="16"/>
  <c r="H254" i="16" s="1"/>
  <c r="G255" i="16"/>
  <c r="H255" i="16" s="1"/>
  <c r="G256" i="16"/>
  <c r="H256" i="16" s="1"/>
  <c r="G257" i="16"/>
  <c r="H257" i="16" s="1"/>
  <c r="G258" i="16"/>
  <c r="H258" i="16" s="1"/>
  <c r="G259" i="16"/>
  <c r="H259" i="16" s="1"/>
  <c r="G260" i="16"/>
  <c r="H260" i="16" s="1"/>
  <c r="G261" i="16"/>
  <c r="H261" i="16" s="1"/>
  <c r="G262" i="16"/>
  <c r="H262" i="16" s="1"/>
  <c r="G263" i="16"/>
  <c r="H263" i="16" s="1"/>
  <c r="G264" i="16"/>
  <c r="H264" i="16" s="1"/>
  <c r="G265" i="16"/>
  <c r="H265" i="16" s="1"/>
  <c r="G266" i="16"/>
  <c r="H266" i="16" s="1"/>
  <c r="G267" i="16"/>
  <c r="H267" i="16" s="1"/>
  <c r="G268" i="16"/>
  <c r="H268" i="16" s="1"/>
  <c r="G269" i="16"/>
  <c r="H269" i="16" s="1"/>
  <c r="G270" i="16"/>
  <c r="H270" i="16" s="1"/>
  <c r="G271" i="16"/>
  <c r="H271" i="16" s="1"/>
  <c r="G272" i="16"/>
  <c r="H272" i="16" s="1"/>
  <c r="G273" i="16"/>
  <c r="H273" i="16" s="1"/>
  <c r="G274" i="16"/>
  <c r="H274" i="16" s="1"/>
  <c r="G275" i="16"/>
  <c r="H275" i="16" s="1"/>
  <c r="G276" i="16"/>
  <c r="H276" i="16" s="1"/>
  <c r="G277" i="16"/>
  <c r="H277" i="16" s="1"/>
  <c r="G278" i="16"/>
  <c r="H278" i="16" s="1"/>
  <c r="G279" i="16"/>
  <c r="H279" i="16" s="1"/>
  <c r="G280" i="16"/>
  <c r="H280" i="16" s="1"/>
  <c r="G281" i="16"/>
  <c r="H281" i="16" s="1"/>
  <c r="G282" i="16"/>
  <c r="H282" i="16" s="1"/>
  <c r="G283" i="16"/>
  <c r="H283" i="16" s="1"/>
  <c r="G284" i="16"/>
  <c r="H284" i="16" s="1"/>
  <c r="G285" i="16"/>
  <c r="H285" i="16" s="1"/>
  <c r="G286" i="16"/>
  <c r="H286" i="16" s="1"/>
  <c r="G287" i="16"/>
  <c r="H287" i="16" s="1"/>
  <c r="G288" i="16"/>
  <c r="H288" i="16" s="1"/>
  <c r="G289" i="16"/>
  <c r="H289" i="16" s="1"/>
  <c r="G290" i="16"/>
  <c r="H290" i="16" s="1"/>
  <c r="G291" i="16"/>
  <c r="H291" i="16" s="1"/>
  <c r="G292" i="16"/>
  <c r="H292" i="16" s="1"/>
  <c r="G293" i="16"/>
  <c r="H293" i="16" s="1"/>
  <c r="G294" i="16"/>
  <c r="H294" i="16" s="1"/>
  <c r="G295" i="16"/>
  <c r="H295" i="16" s="1"/>
  <c r="G296" i="16"/>
  <c r="H296" i="16" s="1"/>
  <c r="G297" i="16"/>
  <c r="H297" i="16" s="1"/>
  <c r="G298" i="16"/>
  <c r="H298" i="16" s="1"/>
  <c r="G299" i="16"/>
  <c r="H299" i="16" s="1"/>
  <c r="G300" i="16"/>
  <c r="H300" i="16" s="1"/>
  <c r="G301" i="16"/>
  <c r="H301" i="16" s="1"/>
  <c r="G302" i="16"/>
  <c r="H302" i="16" s="1"/>
  <c r="G303" i="16"/>
  <c r="H303" i="16" s="1"/>
  <c r="C4" i="7"/>
  <c r="C5" i="7"/>
  <c r="D5" i="7" s="1"/>
  <c r="C6" i="7"/>
  <c r="C7" i="7"/>
  <c r="C8" i="7"/>
  <c r="D8" i="7" s="1"/>
  <c r="E3" i="7"/>
  <c r="F3" i="7" s="1"/>
  <c r="F4" i="7"/>
  <c r="F5" i="7"/>
  <c r="F6" i="7"/>
  <c r="F7" i="7"/>
  <c r="F8" i="7"/>
  <c r="D4" i="7"/>
  <c r="D6" i="7"/>
  <c r="D7" i="7"/>
  <c r="E4" i="7"/>
  <c r="E5" i="7"/>
  <c r="E6" i="7"/>
  <c r="E7" i="7"/>
  <c r="E8" i="7"/>
  <c r="B6" i="2"/>
  <c r="B5" i="2"/>
  <c r="A6" i="2"/>
  <c r="A5" i="2"/>
  <c r="B4" i="2"/>
  <c r="A4" i="2"/>
  <c r="A3" i="2"/>
  <c r="B3" i="2"/>
  <c r="N23" i="27" l="1"/>
  <c r="N16" i="27"/>
  <c r="N31" i="27"/>
  <c r="N24" i="27"/>
  <c r="N17" i="27"/>
  <c r="N18" i="27"/>
  <c r="N11" i="27"/>
  <c r="N19" i="27"/>
  <c r="N26" i="27"/>
  <c r="D12" i="27"/>
  <c r="O15" i="17"/>
  <c r="O23" i="17"/>
  <c r="Q23" i="17"/>
  <c r="R23" i="17" s="1"/>
  <c r="R27" i="17" s="1"/>
  <c r="O7" i="17"/>
  <c r="L15" i="17"/>
  <c r="M15" i="17" s="1"/>
  <c r="L7" i="17"/>
  <c r="M7" i="17" s="1"/>
  <c r="O12" i="17"/>
  <c r="O4" i="17"/>
  <c r="O18" i="17"/>
  <c r="O10" i="17"/>
  <c r="O14" i="17"/>
  <c r="O20" i="17"/>
  <c r="L16" i="17"/>
  <c r="M16" i="17" s="1"/>
  <c r="O17" i="17"/>
  <c r="O9" i="17"/>
  <c r="O22" i="17"/>
  <c r="O6" i="17"/>
  <c r="O24" i="17"/>
  <c r="O16" i="17"/>
  <c r="O8" i="17"/>
  <c r="O21" i="17"/>
  <c r="O5" i="17"/>
  <c r="L20" i="17"/>
  <c r="M20" i="17" s="1"/>
  <c r="L12" i="17"/>
  <c r="M12" i="17" s="1"/>
  <c r="L4" i="17"/>
  <c r="M4" i="17" s="1"/>
  <c r="L17" i="17"/>
  <c r="M17" i="17" s="1"/>
  <c r="L9" i="17"/>
  <c r="M9" i="17" s="1"/>
  <c r="L18" i="17"/>
  <c r="M18" i="17" s="1"/>
  <c r="L10" i="17"/>
  <c r="M10" i="17" s="1"/>
  <c r="M23" i="17"/>
  <c r="L22" i="17"/>
  <c r="M22" i="17" s="1"/>
  <c r="L6" i="17"/>
  <c r="M6" i="17" s="1"/>
  <c r="L19" i="17"/>
  <c r="M19" i="17" s="1"/>
  <c r="L11" i="17"/>
  <c r="M11" i="17" s="1"/>
  <c r="L3" i="17"/>
  <c r="M3" i="17" s="1"/>
  <c r="L13" i="17"/>
  <c r="M13" i="17" s="1"/>
  <c r="L24" i="17"/>
  <c r="M24" i="17" s="1"/>
  <c r="L8" i="17"/>
  <c r="M8" i="17" s="1"/>
  <c r="J27" i="17"/>
  <c r="K27" i="17"/>
  <c r="L27"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FF6AAC-E6A3-45D8-8D7C-B1DF18FCC1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88F3CE-7029-4C2F-8767-9F4BCD04D3F3}"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6BC57A9E-B289-474D-9F6D-2C9171264F9E}" name="WorksheetConnection_beginner-DA-course-blank.xlsx!DATA1516" type="102" refreshedVersion="8" minRefreshableVersion="5">
    <extLst>
      <ext xmlns:x15="http://schemas.microsoft.com/office/spreadsheetml/2010/11/main" uri="{DE250136-89BD-433C-8126-D09CA5730AF9}">
        <x15:connection id="DATA1516" autoDelete="1">
          <x15:rangePr sourceName="_xlcn.WorksheetConnection_beginnerDAcourseblank.xlsxDATA15161"/>
        </x15:connection>
      </ext>
    </extLst>
  </connection>
</connections>
</file>

<file path=xl/sharedStrings.xml><?xml version="1.0" encoding="utf-8"?>
<sst xmlns="http://schemas.openxmlformats.org/spreadsheetml/2006/main" count="5892" uniqueCount="97">
  <si>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</si>
  <si>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</si>
  <si>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</si>
  <si>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</si>
  <si>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</si>
  <si>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</si>
  <si>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</si>
  <si>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</si>
  <si>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</si>
  <si>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</si>
  <si>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</si>
  <si>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</si>
  <si>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</si>
  <si>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</si>
  <si>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</si>
  <si>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</si>
  <si>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</si>
  <si>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</si>
  <si>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</si>
  <si>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</si>
  <si>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</si>
  <si>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</si>
  <si>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</si>
  <si>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</si>
  <si>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</si>
  <si>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</si>
  <si>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</si>
  <si>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</si>
  <si>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</si>
  <si>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</si>
  <si>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</si>
  <si>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</si>
  <si>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</si>
  <si>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</si>
  <si>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</si>
  <si>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</si>
  <si>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</si>
  <si>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</si>
  <si>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</si>
  <si>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</si>
  <si>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</si>
  <si>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</si>
  <si>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</si>
  <si>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</si>
  <si>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</si>
  <si>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</si>
  <si>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</si>
  <si>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</si>
  <si>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</si>
  <si>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</si>
  <si>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</si>
  <si>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</si>
  <si>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</si>
  <si>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</si>
  <si>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</si>
  <si>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Units</t>
  </si>
  <si>
    <t>AVERAGE</t>
  </si>
  <si>
    <t>MEDIAN</t>
  </si>
  <si>
    <t>First Quartile</t>
  </si>
  <si>
    <t>Third Quartile</t>
  </si>
  <si>
    <t>Stats</t>
  </si>
  <si>
    <t>Country</t>
  </si>
  <si>
    <t>Row Labels</t>
  </si>
  <si>
    <t>Sum of Amount</t>
  </si>
  <si>
    <t>Sum of Units</t>
  </si>
  <si>
    <t>Sum of Amount Bar</t>
  </si>
  <si>
    <t>$ per Unit</t>
  </si>
  <si>
    <t>Cost per Unit2</t>
  </si>
  <si>
    <t>Cost</t>
  </si>
  <si>
    <t>Grand Total</t>
  </si>
  <si>
    <t>Total Amount</t>
  </si>
  <si>
    <t>Products</t>
  </si>
  <si>
    <t>Amount Geography</t>
  </si>
  <si>
    <t>products cost per unit</t>
  </si>
  <si>
    <t>Sum of Cost</t>
  </si>
  <si>
    <t>Profit</t>
  </si>
  <si>
    <t>Total Cost</t>
  </si>
  <si>
    <t xml:space="preserve"> Sum of Sum of Cost</t>
  </si>
  <si>
    <t>\</t>
  </si>
  <si>
    <t>Sum of Sum of Cost</t>
  </si>
  <si>
    <t>cst per unit</t>
  </si>
  <si>
    <t>Quick Summary</t>
  </si>
  <si>
    <t>No of Transactions</t>
  </si>
  <si>
    <t>Total</t>
  </si>
  <si>
    <t>Average</t>
  </si>
  <si>
    <t>Sales</t>
  </si>
  <si>
    <t>Quantity</t>
  </si>
  <si>
    <t>Analysis</t>
  </si>
  <si>
    <t>By Sales Person</t>
  </si>
  <si>
    <t>Amount met</t>
  </si>
  <si>
    <t>Sum of Profit</t>
  </si>
  <si>
    <t>Profit%</t>
  </si>
  <si>
    <t>prft</t>
  </si>
  <si>
    <t>prft%</t>
  </si>
  <si>
    <t>Amount(Bars)</t>
  </si>
  <si>
    <t>Units(Bars)</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</si>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</sst>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quot;$&quot;#,##0.00_);[Red]\(&quot;$&quot;#,##0.00\)"/>
    <numFmt numFmtId="166" formatCode="[$$-1009]#,##0;[Red]\-[$$-1009]#,##0"/>
    <numFmt numFmtId="167" formatCode="[$$-1009]#,##0.00"/>
    <numFmt numFmtId="168" formatCode="[$$-1009]#,##0"/>
    <numFmt numFmtId="169" formatCode="\$#,##0;\-\$#,##0;\$#,##0"/>
    <numFmt numFmtId="170" formatCode="_-[$$-409]* #,##0.00_ ;_-[$$-409]* \-#,##0.00\ ;_-[$$-409]* &quot;-&quot;??_ ;_-@_ "/>
    <numFmt numFmtId="171" formatCode="_-[$$-409]* #,##0_ ;_-[$$-409]* \-#,##0\ ;_-[$$-409]* &quot;-&quot;??_ ;_-@_ "/>
    <numFmt numFmtId="172" formatCode="\$#,##0.00;\-\$#,##0.00;\$#,##0.0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rgb="FFC00000"/>
      <name val="Calibri"/>
      <family val="2"/>
      <scheme val="minor"/>
    </font>
    <font>
      <sz val="11"/>
      <color theme="5"/>
      <name val="Calibri"/>
      <family val="2"/>
      <scheme val="minor"/>
    </font>
    <font>
      <b/>
      <sz val="14"/>
      <color theme="5"/>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s>
  <borders count="3">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2" fillId="0" borderId="0" xfId="0" applyFont="1" applyAlignment="1">
      <alignment horizontal="center"/>
    </xf>
    <xf numFmtId="2" fontId="3" fillId="0" borderId="0" xfId="0" applyNumberFormat="1" applyFont="1"/>
    <xf numFmtId="0" fontId="0" fillId="0" borderId="0" xfId="0" pivotButton="1"/>
    <xf numFmtId="0" fontId="0" fillId="0" borderId="0" xfId="0" applyAlignment="1">
      <alignment horizontal="left"/>
    </xf>
    <xf numFmtId="167" fontId="0" fillId="0" borderId="0" xfId="0" applyNumberFormat="1"/>
    <xf numFmtId="168" fontId="4" fillId="0" borderId="0" xfId="0" applyNumberFormat="1" applyFont="1"/>
    <xf numFmtId="169" fontId="0" fillId="0" borderId="0" xfId="0" applyNumberFormat="1"/>
    <xf numFmtId="0" fontId="0" fillId="0" borderId="0" xfId="0" applyAlignment="1">
      <alignment horizontal="left" indent="1"/>
    </xf>
    <xf numFmtId="170" fontId="0" fillId="0" borderId="0" xfId="0" applyNumberFormat="1"/>
    <xf numFmtId="171" fontId="0" fillId="0" borderId="0" xfId="0" applyNumberFormat="1"/>
    <xf numFmtId="0" fontId="0" fillId="4" borderId="2" xfId="0" applyFill="1" applyBorder="1"/>
    <xf numFmtId="0" fontId="0" fillId="0" borderId="2" xfId="0" applyBorder="1"/>
    <xf numFmtId="0" fontId="0" fillId="0" borderId="0" xfId="0" applyAlignment="1">
      <alignment horizontal="center"/>
    </xf>
    <xf numFmtId="0" fontId="5" fillId="0" borderId="0" xfId="0" applyFont="1"/>
    <xf numFmtId="1" fontId="0" fillId="0" borderId="0" xfId="0" applyNumberFormat="1"/>
    <xf numFmtId="10" fontId="0" fillId="0" borderId="0" xfId="0" applyNumberFormat="1"/>
    <xf numFmtId="172" fontId="0" fillId="0" borderId="0" xfId="0" applyNumberFormat="1"/>
    <xf numFmtId="0" fontId="0" fillId="0" borderId="0" xfId="0" applyNumberFormat="1"/>
  </cellXfs>
  <cellStyles count="1">
    <cellStyle name="Normal" xfId="0" builtinId="0"/>
  </cellStyles>
  <dxfs count="59">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numFmt numFmtId="0" formatCode="General"/>
    </dxf>
    <dxf>
      <numFmt numFmtId="1" formatCode="0"/>
    </dxf>
    <dxf>
      <numFmt numFmtId="1" formatCode="0"/>
    </dxf>
    <dxf>
      <numFmt numFmtId="0" formatCode="General"/>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0" formatCode="General"/>
    </dxf>
    <dxf>
      <numFmt numFmtId="171" formatCode="_-[$$-409]* #,##0_ ;_-[$$-409]* \-#,##0\ ;_-[$$-409]* &quot;-&quot;??_ ;_-@_ "/>
    </dxf>
    <dxf>
      <numFmt numFmtId="170" formatCode="_-[$$-409]* #,##0.00_ ;_-[$$-409]* \-#,##0.00\ ;_-[$$-409]* &quot;-&quot;??_ ;_-@_ "/>
    </dxf>
    <dxf>
      <numFmt numFmtId="170" formatCode="_-[$$-409]* #,##0.00_ ;_-[$$-409]* \-#,##0.00\ ;_-[$$-409]* &quot;-&quot;??_ ;_-@_ "/>
    </dxf>
    <dxf>
      <numFmt numFmtId="171" formatCode="_-[$$-409]* #,##0_ ;_-[$$-409]* \-#,##0\ ;_-[$$-409]* &quot;-&quot;??_ ;_-@_ "/>
    </dxf>
    <dxf>
      <numFmt numFmtId="171" formatCode="_-[$$-409]* #,##0_ ;_-[$$-409]* \-#,##0\ ;_-[$$-409]* &quot;-&quot;??_ ;_-@_ "/>
    </dxf>
    <dxf>
      <numFmt numFmtId="0" formatCode="Genera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1009]#,##0;[Red]\-[$$-1009]#,##0"/>
    </dxf>
    <dxf>
      <font>
        <b val="0"/>
        <i val="0"/>
        <strike val="0"/>
        <condense val="0"/>
        <extend val="0"/>
        <outline val="0"/>
        <shadow val="0"/>
        <u val="none"/>
        <vertAlign val="baseline"/>
        <sz val="11"/>
        <color rgb="FFC00000"/>
        <name val="Calibri"/>
        <family val="2"/>
        <scheme val="minor"/>
      </font>
      <numFmt numFmtId="2" formatCode="0.00"/>
    </dxf>
    <dxf>
      <font>
        <b val="0"/>
        <i val="0"/>
        <strike val="0"/>
        <condense val="0"/>
        <extend val="0"/>
        <outline val="0"/>
        <shadow val="0"/>
        <u val="none"/>
        <vertAlign val="baseline"/>
        <sz val="11"/>
        <color theme="5"/>
        <name val="Calibri"/>
        <family val="2"/>
        <scheme val="minor"/>
      </font>
      <numFmt numFmtId="168" formatCode="[$$-1009]#,##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ill>
        <patternFill patternType="solid">
          <fgColor rgb="FFFFC7CE"/>
          <bgColor rgb="FF000000"/>
        </patternFill>
      </fill>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Plot b/w Amount and Unit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'Anamolay Detection'!$D$4:$D$303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'Anamolay Detection'!$E$4:$E$303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94C-4568-AA2D-B2BDCEC8E090}"/>
            </c:ext>
          </c:extLst>
        </c:ser>
        <c:dLbls>
          <c:showLegendKey val="0"/>
          <c:showVal val="0"/>
          <c:showCatName val="0"/>
          <c:showSerName val="0"/>
          <c:showPercent val="0"/>
          <c:showBubbleSize val="0"/>
        </c:dLbls>
        <c:axId val="132354032"/>
        <c:axId val="132346832"/>
      </c:scatterChart>
      <c:valAx>
        <c:axId val="13235403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46832"/>
        <c:crosses val="autoZero"/>
        <c:crossBetween val="midCat"/>
      </c:valAx>
      <c:valAx>
        <c:axId val="13234683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Units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54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Amount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Outliers</a:t>
          </a:r>
        </a:p>
      </cx:txPr>
    </cx:title>
    <cx:plotArea>
      <cx:plotAreaRegion>
        <cx:series layoutId="boxWhisker" uniqueId="{344263BB-3475-4B93-AF04-1D399B726280}">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Country Comparision of Amount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Country Comparision of Amount Distribution</a:t>
          </a:r>
        </a:p>
      </cx:txPr>
    </cx:title>
    <cx:plotArea>
      <cx:plotAreaRegion>
        <cx:series layoutId="boxWhisker" uniqueId="{7EF3E564-7271-477E-9161-B530180251AE}">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15240</xdr:rowOff>
    </xdr:from>
    <xdr:to>
      <xdr:col>4</xdr:col>
      <xdr:colOff>563880</xdr:colOff>
      <xdr:row>24</xdr:row>
      <xdr:rowOff>175260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141A8A1-ADF6-0016-83EF-C222ED7CEEE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1478280"/>
              <a:ext cx="4290060" cy="308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2</xdr:row>
      <xdr:rowOff>0</xdr:rowOff>
    </xdr:from>
    <xdr:to>
      <xdr:col>12</xdr:col>
      <xdr:colOff>480060</xdr:colOff>
      <xdr:row>17</xdr:row>
      <xdr:rowOff>0</xdr:rowOff>
    </xdr:to>
    <xdr:graphicFrame macro="">
      <xdr:nvGraphicFramePr>
        <xdr:cNvPr id="2" name="Chart 1">
          <a:extLst>
            <a:ext uri="{FF2B5EF4-FFF2-40B4-BE49-F238E27FC236}">
              <a16:creationId xmlns:a16="http://schemas.microsoft.com/office/drawing/2014/main" id="{ACFEC365-AF5C-3D85-B210-8534BFAFA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17</xdr:row>
      <xdr:rowOff>60960</xdr:rowOff>
    </xdr:from>
    <xdr:to>
      <xdr:col>12</xdr:col>
      <xdr:colOff>472440</xdr:colOff>
      <xdr:row>32</xdr:row>
      <xdr:rowOff>60960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753F024-4DDB-0332-0574-B2F42BA21D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15640" y="31699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510540</xdr:colOff>
      <xdr:row>1</xdr:row>
      <xdr:rowOff>175260</xdr:rowOff>
    </xdr:from>
    <xdr:to>
      <xdr:col>20</xdr:col>
      <xdr:colOff>205740</xdr:colOff>
      <xdr:row>16</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B79FB5D-1D13-BF1A-0E1C-CE9A267AE6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25740" y="3581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144780</xdr:colOff>
      <xdr:row>9</xdr:row>
      <xdr:rowOff>83820</xdr:rowOff>
    </xdr:from>
    <xdr:to>
      <xdr:col>9</xdr:col>
      <xdr:colOff>144780</xdr:colOff>
      <xdr:row>22</xdr:row>
      <xdr:rowOff>173355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CB00B50-5BA7-D193-307F-3835407B9B6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073140" y="1729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18</xdr:col>
      <xdr:colOff>106680</xdr:colOff>
      <xdr:row>4</xdr:row>
      <xdr:rowOff>76200</xdr:rowOff>
    </xdr:from>
    <xdr:ext cx="2065020" cy="693420"/>
    <xdr:sp macro="" textlink="">
      <xdr:nvSpPr>
        <xdr:cNvPr id="2" name="TextBox 1">
          <a:extLst>
            <a:ext uri="{FF2B5EF4-FFF2-40B4-BE49-F238E27FC236}">
              <a16:creationId xmlns:a16="http://schemas.microsoft.com/office/drawing/2014/main" id="{0AF613DD-2E26-D0B4-3528-433630CD2064}"/>
            </a:ext>
          </a:extLst>
        </xdr:cNvPr>
        <xdr:cNvSpPr txBox="1"/>
      </xdr:nvSpPr>
      <xdr:spPr>
        <a:xfrm>
          <a:off x="13075920" y="807720"/>
          <a:ext cx="2065020" cy="693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t>FORMULA</a:t>
          </a:r>
          <a:r>
            <a:rPr lang="en-IN" sz="2000" baseline="0"/>
            <a:t> BASED</a:t>
          </a:r>
          <a:endParaRPr lang="en-IN" sz="2000"/>
        </a:p>
      </xdr:txBody>
    </xdr:sp>
    <xdr:clientData/>
  </xdr:oneCellAnchor>
  <xdr:oneCellAnchor>
    <xdr:from>
      <xdr:col>6</xdr:col>
      <xdr:colOff>45720</xdr:colOff>
      <xdr:row>6</xdr:row>
      <xdr:rowOff>45720</xdr:rowOff>
    </xdr:from>
    <xdr:ext cx="1181100" cy="777240"/>
    <xdr:sp macro="" textlink="">
      <xdr:nvSpPr>
        <xdr:cNvPr id="4" name="TextBox 3">
          <a:extLst>
            <a:ext uri="{FF2B5EF4-FFF2-40B4-BE49-F238E27FC236}">
              <a16:creationId xmlns:a16="http://schemas.microsoft.com/office/drawing/2014/main" id="{834B30E6-9C1F-4243-90D3-AE9C2671A699}"/>
            </a:ext>
          </a:extLst>
        </xdr:cNvPr>
        <xdr:cNvSpPr txBox="1"/>
      </xdr:nvSpPr>
      <xdr:spPr>
        <a:xfrm>
          <a:off x="5334000" y="1143000"/>
          <a:ext cx="1181100" cy="777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aseline="0"/>
            <a:t>PIVOT TABLE</a:t>
          </a:r>
        </a:p>
        <a:p>
          <a:r>
            <a:rPr lang="en-IN" sz="2000" baseline="0"/>
            <a:t> BASED</a:t>
          </a:r>
          <a:endParaRPr lang="en-IN" sz="20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8</xdr:col>
      <xdr:colOff>373380</xdr:colOff>
      <xdr:row>7</xdr:row>
      <xdr:rowOff>167640</xdr:rowOff>
    </xdr:from>
    <xdr:to>
      <xdr:col>11</xdr:col>
      <xdr:colOff>373380</xdr:colOff>
      <xdr:row>21</xdr:row>
      <xdr:rowOff>74295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EA70E033-DD07-8AD6-E5C0-4B0F0F93483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43712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bunny akula" refreshedDate="45033.996150462961" createdVersion="8" refreshedVersion="8" minRefreshableVersion="3" recordCount="300" xr:uid="{74C5DBBF-7A51-483E-B9CE-8FF2D4D359B5}">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08765246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7623032411" backgroundQuery="1" createdVersion="3" refreshedVersion="8" minRefreshableVersion="3" recordCount="0" supportSubquery="1" supportAdvancedDrill="1" xr:uid="{55213838-AD34-4D26-A012-160EF8261BDA}">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2"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25421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2928241" backgroundQuery="1" createdVersion="8" refreshedVersion="8" minRefreshableVersion="3" recordCount="0" supportSubquery="1" supportAdvancedDrill="1" xr:uid="{6305CEB5-9F23-4F5A-ABAC-5694B886C0F0}">
  <cacheSource type="external" connectionId="1"/>
  <cacheFields count="3">
    <cacheField name="[DATA1516].[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9" level="32767"/>
    <cacheField name="[Measures].[Sum of Sum of Cost]" caption="Sum of Sum of Cost" numFmtId="0" hierarchy="18"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2"/>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1"/>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0324073" backgroundQuery="1" createdVersion="8" refreshedVersion="8" minRefreshableVersion="3" recordCount="0" supportSubquery="1" supportAdvancedDrill="1" xr:uid="{C83446F3-D7D7-4915-B1B1-13B98D5E6383}">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5" level="32767"/>
    <cacheField name="[Measures].[Sum of Units]" caption="Sum of Units" numFmtId="0" hierarchy="16" level="32767"/>
    <cacheField name="[Measures].[$ per Unit]" caption="$ per Unit" numFmtId="0" hierarchy="25" level="32767"/>
    <cacheField name="[Measures].[Total Amount]" caption="Total Amount" numFmtId="0" hierarchy="26"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oneField="1">
      <fieldsUsage count="1">
        <fieldUsage x="3"/>
      </fieldsUsage>
    </cacheHierarchy>
    <cacheHierarchy uniqueName="[Measures].[Total Amount]" caption="Total Amount" measure="1" displayFolder="" measureGroup="Data" count="0" oneField="1">
      <fieldsUsage count="1">
        <fieldUsage x="4"/>
      </fieldsUsage>
    </cacheHierarchy>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2175928" backgroundQuery="1" createdVersion="8" refreshedVersion="8" minRefreshableVersion="3" recordCount="0" supportSubquery="1" supportAdvancedDrill="1" xr:uid="{807CBBB2-70C7-4537-8952-B44598525EF1}">
  <cacheSource type="external" connectionId="1"/>
  <cacheFields count="4">
    <cacheField name="[DATA1516].[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Sum of Cost]" caption="Sum of Sum of Cost" numFmtId="0" hierarchy="18" level="32767"/>
    <cacheField name="[Measures].[Sum of Amount 2]" caption="Sum of Amount 2" numFmtId="0" hierarchy="19" level="32767"/>
    <cacheField name="[Data].[Geography].[Geography]" caption="Geography" numFmtId="0" hierarchy="1" level="1">
      <sharedItems containsSemiMixedTypes="0" containsNonDate="0" containsString="0"/>
    </cacheField>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1"/>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2"/>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3796298" backgroundQuery="1" createdVersion="8" refreshedVersion="8" minRefreshableVersion="3" recordCount="0" supportSubquery="1" supportAdvancedDrill="1" xr:uid="{BCC0EB69-FE13-47A4-8D1C-F7F5815C27E5}">
  <cacheSource type="external" connectionId="1"/>
  <cacheFields count="3">
    <cacheField name="[Data].[Sales Person].[Sales Person]" caption="Sales Person" numFmtId="0" level="1">
      <sharedItems count="8">
        <s v="Carla Molina"/>
        <s v="Gunar Cockshoot"/>
        <s v="Brien Boise"/>
        <s v="Oby Sorrel"/>
        <s v="Barr Faughny"/>
        <s v="Gigi Bohling"/>
        <s v="Ches Bonnell"/>
        <s v="Curtice Advani"/>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15" level="32767"/>
  </cacheFields>
  <cacheHierarchies count="33">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483796" backgroundQuery="1" createdVersion="8" refreshedVersion="8" minRefreshableVersion="3" recordCount="0" supportSubquery="1" supportAdvancedDrill="1" xr:uid="{842A7D11-8549-41EC-BF32-4A1AAE4EE743}">
  <cacheSource type="external" connectionId="1"/>
  <cacheFields count="3">
    <cacheField name="[Data].[Sales Person].[Sales Person]" caption="Sales Person" numFmtId="0" level="1">
      <sharedItems count="8">
        <s v="Gigi Bohling"/>
        <s v="Husein Augar"/>
        <s v="Carla Molina"/>
        <s v="Ches Bonnell"/>
        <s v="Curtice Advani"/>
        <s v="Barr Faughny"/>
        <s v="Brien Boise"/>
        <s v="Ram Mahesh"/>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15" level="32767"/>
  </cacheFields>
  <cacheHierarchies count="33">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5763892" backgroundQuery="1" createdVersion="8" refreshedVersion="8" minRefreshableVersion="3" recordCount="0" supportSubquery="1" supportAdvancedDrill="1" xr:uid="{E8598FA2-891D-463B-8224-DA4CDDC66C78}">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 per Unit]" caption="$ per Unit" numFmtId="0" hierarchy="25"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oneField="1">
      <fieldsUsage count="1">
        <fieldUsage x="1"/>
      </fieldsUsage>
    </cacheHierarchy>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79721527778" backgroundQuery="1" createdVersion="8" refreshedVersion="8" minRefreshableVersion="3" recordCount="0" supportSubquery="1" supportAdvancedDrill="1" xr:uid="{1B3AC39B-C5B4-4A9A-B98E-CD41AB6785AD}">
  <cacheSource type="external" connectionId="1"/>
  <cacheFields count="9">
    <cacheField name="[DATA1516].[Product].[Product]" caption="Product" numFmtId="0" hierarchy="7"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9" level="32767"/>
    <cacheField name="[Measures].[Sum of Units 2]" caption="Sum of Units 2" numFmtId="0" hierarchy="20" level="32767"/>
    <cacheField name="[Measures].[Sum of Sum of Cost]" caption="Sum of Sum of Cost" numFmtId="0" hierarchy="18" level="32767"/>
    <cacheField name="[Measures].[Profit%]" caption="Profit%" numFmtId="0" hierarchy="28" level="32767"/>
    <cacheField name="[Measures].[Sum of Profit]" caption="Sum of Profit" numFmtId="0" hierarchy="22" level="32767"/>
    <cacheField name="[Measures].[prft]" caption="prft" numFmtId="0" hierarchy="27" level="32767"/>
    <cacheField name="[Measures].[prft%]" caption="prft%" numFmtId="0" hierarchy="29" level="32767"/>
    <cacheField name="[DATA1516].[Geography].[Geography]" caption="Geography" numFmtId="0" hierarchy="6" level="1">
      <sharedItems containsSemiMixedTypes="0" containsNonDate="0" containsString="0"/>
    </cacheField>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2" memberValueDatatype="130" unbalanced="0">
      <fieldsUsage count="2">
        <fieldUsage x="-1"/>
        <fieldUsage x="8"/>
      </fieldsUsage>
    </cacheHierarchy>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3"/>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1"/>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oneField="1">
      <fieldsUsage count="1">
        <fieldUsage x="2"/>
      </fieldsUsage>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oneField="1">
      <fieldsUsage count="1">
        <fieldUsage x="5"/>
      </fieldsUsage>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oneField="1">
      <fieldsUsage count="1">
        <fieldUsage x="6"/>
      </fieldsUsage>
    </cacheHierarchy>
    <cacheHierarchy uniqueName="[Measures].[Profit%]" caption="Profit%" measure="1" displayFolder="" measureGroup="DATA1516" count="0" oneField="1">
      <fieldsUsage count="1">
        <fieldUsage x="4"/>
      </fieldsUsage>
    </cacheHierarchy>
    <cacheHierarchy uniqueName="[Measures].[prft%]" caption="prft%" measure="1" displayFolder="" measureGroup="DATA1516" count="0" oneField="1">
      <fieldsUsage count="1">
        <fieldUsage x="7"/>
      </fieldsUsage>
    </cacheHierarchy>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1018519" backgroundQuery="1" createdVersion="3" refreshedVersion="8" minRefreshableVersion="3" recordCount="0" supportSubquery="1" supportAdvancedDrill="1" xr:uid="{C719B622-D1B8-4FCB-A48D-F5E168927EDA}">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87388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D1A66-F718-453A-A8F3-57B5E972740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D7" firstHeaderRow="0"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7"/>
    <dataField name="Sum of Amount Bar" fld="3" baseField="1"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EAC49-32FC-434D-9D33-E2D26219CDFE}"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23"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49E87-3A12-40A8-814C-B40B433F3C60}" name="PivotTable8"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5:E23"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8">
    <i>
      <x/>
    </i>
    <i r="1">
      <x/>
    </i>
    <i r="1">
      <x v="1"/>
    </i>
    <i>
      <x v="1"/>
    </i>
    <i r="1">
      <x/>
    </i>
    <i r="1">
      <x v="2"/>
    </i>
    <i>
      <x v="2"/>
    </i>
    <i r="1">
      <x/>
    </i>
    <i r="1">
      <x v="1"/>
    </i>
    <i>
      <x v="3"/>
    </i>
    <i r="1">
      <x v="3"/>
    </i>
    <i r="1">
      <x v="4"/>
    </i>
    <i>
      <x v="4"/>
    </i>
    <i r="1">
      <x v="5"/>
    </i>
    <i r="1">
      <x v="6"/>
    </i>
    <i>
      <x v="5"/>
    </i>
    <i r="1">
      <x v="7"/>
    </i>
    <i r="1">
      <x v="3"/>
    </i>
  </rowItems>
  <colItems count="1">
    <i/>
  </colItems>
  <dataFields count="1">
    <dataField name="Sum of Amoun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
      <autoFilter ref="A1">
        <filterColumn colId="0">
          <top10 val="2" filterVal="2"/>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39A1E-2421-464D-AA5A-629ED599507F}"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5:J23"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8">
    <i>
      <x/>
    </i>
    <i r="1">
      <x v="1"/>
    </i>
    <i r="1">
      <x/>
    </i>
    <i>
      <x v="1"/>
    </i>
    <i r="1">
      <x v="3"/>
    </i>
    <i r="1">
      <x v="2"/>
    </i>
    <i>
      <x v="2"/>
    </i>
    <i r="1">
      <x v="4"/>
    </i>
    <i r="1">
      <x v="2"/>
    </i>
    <i>
      <x v="3"/>
    </i>
    <i r="1">
      <x v="5"/>
    </i>
    <i r="1">
      <x v="3"/>
    </i>
    <i>
      <x v="4"/>
    </i>
    <i r="1">
      <x v="6"/>
    </i>
    <i r="1">
      <x/>
    </i>
    <i>
      <x v="5"/>
    </i>
    <i r="1">
      <x v="7"/>
    </i>
    <i r="1">
      <x v="4"/>
    </i>
  </rowItems>
  <colItems count="1">
    <i/>
  </colItems>
  <dataFields count="1">
    <dataField name="Sum of Amoun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5">
      <autoFilter ref="A1">
        <filterColumn colId="0">
          <top10 top="0" val="2" filterVal="2"/>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5505A-0E36-4E27-812B-A1540AE8952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27"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 Sum of Sum of Cost" fld="1" baseField="0" baseItem="0"/>
    <dataField name="Sum of Amount" fld="2" baseField="0" baseItem="0"/>
  </dataFields>
  <formats count="2">
    <format dxfId="23">
      <pivotArea dataOnly="0" outline="0" fieldPosition="0">
        <references count="1">
          <reference field="4294967294" count="1">
            <x v="0"/>
          </reference>
        </references>
      </pivotArea>
    </format>
    <format dxfId="22">
      <pivotArea dataOnly="0" outline="0" fieldPosition="0">
        <references count="1">
          <reference field="4294967294" count="1">
            <x v="1"/>
          </reference>
        </references>
      </pivotArea>
    </format>
  </formats>
  <pivotHierarchies count="33">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Sum of Sum of Cos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TA1516]"/>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262BD0-F507-4454-921B-EA81BE4663DB}"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Products">
  <location ref="B3:F26"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472507-CF5D-4274-8634-92A7C7C4EB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4" firstHeaderRow="0"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Sum of Cos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5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A2A6A2-CD55-4DD1-9759-7929515D90AF}" name="PivotTable4"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H23" firstHeaderRow="0" firstDataRow="1" firstDataCol="1"/>
  <pivotFields count="9">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7">
    <i>
      <x/>
    </i>
    <i i="1">
      <x v="1"/>
    </i>
    <i i="2">
      <x v="2"/>
    </i>
    <i i="3">
      <x v="3"/>
    </i>
    <i i="4">
      <x v="4"/>
    </i>
    <i i="5">
      <x v="5"/>
    </i>
    <i i="6">
      <x v="6"/>
    </i>
  </colItems>
  <dataFields count="7">
    <dataField name="Sum of Amount" fld="1" baseField="0" baseItem="0"/>
    <dataField name="Sum of Units" fld="2" baseField="0" baseItem="0"/>
    <dataField name="Sum of Sum of Cost" fld="3" baseField="0" baseItem="0"/>
    <dataField fld="4" subtotal="count" showDataAs="percentOfTotal" baseField="0" baseItem="0" numFmtId="10"/>
    <dataField name="Sum of Profit" fld="5" baseField="0" baseItem="0"/>
    <dataField fld="6" subtotal="count" baseField="0" baseItem="0"/>
    <dataField fld="7" subtotal="count" baseField="0" baseItem="0" numFmtId="10"/>
  </dataFields>
  <conditionalFormats count="1">
    <conditionalFormat priority="1">
      <pivotAreas count="1">
        <pivotArea outline="0" fieldPosition="0">
          <references count="1">
            <reference field="4294967294" count="1">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multipleItemSelectionAllowed="1" dragToData="1">
      <members count="1" level="1">
        <member name="[DATA1516].[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ofit2"/>
    <pivotHierarchy dragToData="1" caption="Count of Profit"/>
    <pivotHierarchy dragToData="1" caption="Max of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51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D0276D5-A6BF-49B1-9488-D370806E40C7}" sourceName="Sales Person">
  <pivotTables>
    <pivotTable tabId="8" name="PivotTable1"/>
  </pivotTables>
  <data>
    <tabular pivotCacheId="208765246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CF6193D-5B08-4010-9573-53283FA8990B}" sourceName="[Data].[Geography]">
  <pivotTables>
    <pivotTable tabId="22" name="PivotTable2"/>
  </pivotTables>
  <data>
    <olap pivotCacheId="119873886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771B965-B0A7-4CAC-8D84-26691F79598E}" sourceName="[DATA1516].[Geography]">
  <pivotTables>
    <pivotTable tabId="29" name="PivotTable4"/>
  </pivotTables>
  <data>
    <olap pivotCacheId="1622542150">
      <levels count="2">
        <level uniqueName="[DATA1516].[Geography].[(All)]" sourceCaption="(All)" count="0"/>
        <level uniqueName="[DATA1516].[Geography].[Geography]" sourceCaption="Geography" count="7">
          <ranges>
            <range startItem="0">
              <i n="[DATA1516].[Geography].&amp;[\]" c="\"/>
              <i n="[DATA1516].[Geography].&amp;[Australia]" c="Australia"/>
              <i n="[DATA1516].[Geography].&amp;[Canada]" c="Canada"/>
              <i n="[DATA1516].[Geography].&amp;[India]" c="India"/>
              <i n="[DATA1516].[Geography].&amp;[New Zealand]" c="New Zealand"/>
              <i n="[DATA1516].[Geography].&amp;[UK]" c="UK"/>
              <i n="[DATA1516].[Geography].&amp;[USA]" c="USA"/>
            </range>
          </ranges>
        </level>
      </levels>
      <selections count="1">
        <selection n="[DATA1516].[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4704CB3-EF62-47A1-9D23-09DA5830F4EF}"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636963C-A22F-49DF-A146-6A305CACA83F}"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77FAC05-F9BF-4C07-ADAE-F818A81480FB}"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5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FA8FA96-79CB-4675-A9A2-175750A9E681}" name="Salesby" displayName="Salesby" ref="B2:F8" totalsRowShown="0" headerRowDxfId="38">
  <autoFilter ref="B2:F8" xr:uid="{8FA8FA96-79CB-4675-A9A2-175750A9E681}"/>
  <tableColumns count="5">
    <tableColumn id="1" xr3:uid="{9D621828-71E6-4547-8DE1-AD8568CF121F}" name="Country"/>
    <tableColumn id="2" xr3:uid="{BEE4C14C-8824-4676-A7DE-37137E001567}" name="Amount" dataDxfId="37">
      <calculatedColumnFormula>SUMIFS(DATA[Amount],DATA[Geography],B3)</calculatedColumnFormula>
    </tableColumn>
    <tableColumn id="3" xr3:uid="{88653AB0-EF77-41D5-A735-8E25B9DAD398}" name="Amount(Bars)">
      <calculatedColumnFormula>C3</calculatedColumnFormula>
    </tableColumn>
    <tableColumn id="4" xr3:uid="{158A348E-FE88-4B3B-89C4-C9C115CB8CC0}" name="Units" dataDxfId="36">
      <calculatedColumnFormula>SUMIFS(DATA[Units],DATA[Geography],B3)</calculatedColumnFormula>
    </tableColumn>
    <tableColumn id="5" xr3:uid="{94D785E5-4CE4-4F59-A2CF-8E49ECBAD90F}" name="Units(Bars)" dataDxfId="35">
      <calculatedColumnFormula>E3</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DB7B98-844C-4764-9D6B-424001D0E587}" name="DATA11" displayName="DATA11" ref="A3:E303" totalsRowShown="0" headerRowDxfId="34">
  <autoFilter ref="A3:E303" xr:uid="{EFDB7B98-844C-4764-9D6B-424001D0E587}"/>
  <tableColumns count="5">
    <tableColumn id="1" xr3:uid="{0B38F770-11A3-4095-A0C5-2B97130D80DC}" name="Sales Person"/>
    <tableColumn id="2" xr3:uid="{2B9D675D-91AD-4095-B4BC-6355779DDDD0}" name="Geography"/>
    <tableColumn id="3" xr3:uid="{F4F74549-AB75-48C8-9CB8-38D8BB93A23B}" name="Product"/>
    <tableColumn id="4" xr3:uid="{C83B0272-147F-472B-89CF-B5FC46FDCCBD}" name="Amount" dataDxfId="33"/>
    <tableColumn id="5" xr3:uid="{AE5FCEB3-4173-464C-A4F3-DAD3F34A3BB4}" name="Units" dataDxfId="3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F0CCF23-B7FC-4822-967A-C4AD48DC70DD}" name="DATA1516" displayName="DATA1516" ref="B3:K303" totalsRowShown="0" headerRowDxfId="31">
  <autoFilter ref="B3:K303" xr:uid="{6F0CCF23-B7FC-4822-967A-C4AD48DC70DD}"/>
  <tableColumns count="10">
    <tableColumn id="1" xr3:uid="{BE6CBD5E-7984-4A0D-AF2C-158927C5F83A}" name="Sales Person"/>
    <tableColumn id="2" xr3:uid="{EDD76138-7E00-4AF9-B9D8-583C71FB94E4}" name="Geography"/>
    <tableColumn id="3" xr3:uid="{366752AF-5AC4-4A84-8205-6CEC7F6AA0E7}" name="Product"/>
    <tableColumn id="4" xr3:uid="{AB7946C5-CFBB-43ED-9265-40735226D0F5}" name="Amount" dataDxfId="30"/>
    <tableColumn id="5" xr3:uid="{C6D4101E-0862-4C7A-81D1-47A0CBA7B91D}" name="Units" dataDxfId="29"/>
    <tableColumn id="7" xr3:uid="{7A660C16-3186-4999-A2E1-FA837206FF81}" name="Cost per Unit2" dataDxfId="28">
      <calculatedColumnFormula>DATA1516[Amount]/DATA1516[Units]</calculatedColumnFormula>
    </tableColumn>
    <tableColumn id="8" xr3:uid="{766ABF43-F039-4688-9DF8-9F6FBE4F2C17}" name="Cost" dataDxfId="27">
      <calculatedColumnFormula>DATA1516[[#This Row],[Units]]*DATA1516[[#This Row],[Cost per Unit2]]</calculatedColumnFormula>
    </tableColumn>
    <tableColumn id="9" xr3:uid="{FBC7AA93-A8B0-4259-9DCF-826ABCAEF9B5}" name="products cost per unit" dataDxfId="26">
      <calculatedColumnFormula>LOOKUP(DATA1516[[#This Row],[Product]], Prod[Product],Prod[Cost per unit])</calculatedColumnFormula>
    </tableColumn>
    <tableColumn id="10" xr3:uid="{34BAA971-D147-4CD2-9D58-83887740D5E6}" name="Sum of Cost" dataDxfId="25">
      <calculatedColumnFormula>DATA1516[[#This Row],[Units]]*DATA1516[[#This Row],[products cost per unit]]</calculatedColumnFormula>
    </tableColumn>
    <tableColumn id="6" xr3:uid="{6442F7D7-6E2C-487F-B01F-1B992BAB0038}" name="Profit" dataDxfId="24">
      <calculatedColumnFormula>DATA1516[Amount]-DATA1516[Sum of Cost]</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C113E3A-732D-4404-A122-535BBCCD52F9}" name="Prod" displayName="Prod" ref="N5:O27" totalsRowShown="0">
  <autoFilter ref="N5:O27" xr:uid="{6C113E3A-732D-4404-A122-535BBCCD52F9}"/>
  <sortState xmlns:xlrd2="http://schemas.microsoft.com/office/spreadsheetml/2017/richdata2" ref="N6:O27">
    <sortCondition ref="N6:N27"/>
  </sortState>
  <tableColumns count="2">
    <tableColumn id="1" xr3:uid="{E7074D18-57AF-4D6E-AAE2-EA6CF3B98061}" name="Product"/>
    <tableColumn id="2" xr3:uid="{BBE8CBFF-8B92-4A3F-A002-11947A484499}" name="Cost per uni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169E4E7-CB3E-4106-B783-228E596677E1}" name="Table5" displayName="Table5" ref="I2:R25" totalsRowShown="0">
  <autoFilter ref="I2:R25" xr:uid="{2169E4E7-CB3E-4106-B783-228E596677E1}"/>
  <tableColumns count="10">
    <tableColumn id="1" xr3:uid="{0B001B7C-DB56-4150-A829-AF1F468FF7A7}" name="Product"/>
    <tableColumn id="2" xr3:uid="{A39A488A-0C57-4394-997C-FCB90E379396}" name="Amount" dataDxfId="21">
      <calculatedColumnFormula>SUMIFS(DATA[Amount],DATA[Product],Table5[[#This Row],[Product]])</calculatedColumnFormula>
    </tableColumn>
    <tableColumn id="3" xr3:uid="{76E0E94E-A061-4C5D-8FBD-72B4BF3F1A0E}" name="Units" dataDxfId="20">
      <calculatedColumnFormula>SUMIFS(DATA[Units],DATA[Product],Table5[[#This Row],[Product]])</calculatedColumnFormula>
    </tableColumn>
    <tableColumn id="4" xr3:uid="{82042139-C617-4893-B6A4-263121672A35}" name="Cost per unit" dataDxfId="19">
      <calculatedColumnFormula>Table5[[#This Row],[Amount]]/Table5[[#This Row],[Units]]</calculatedColumnFormula>
    </tableColumn>
    <tableColumn id="5" xr3:uid="{AF351B84-9D49-4D9A-81E9-03834877E44D}" name="Total Amount" dataDxfId="18">
      <calculatedColumnFormula>Table5[[#This Row],[Units]]*Table5[[#This Row],[Cost per unit]]</calculatedColumnFormula>
    </tableColumn>
    <tableColumn id="6" xr3:uid="{37B10CA4-72ED-4EB0-A897-475B495585A1}" name="Amount Geography" dataDxfId="17">
      <calculatedColumnFormula>LOOKUP(Table5[[#This Row],[Product]], Prod[Product],Prod[Cost per unit])</calculatedColumnFormula>
    </tableColumn>
    <tableColumn id="7" xr3:uid="{9A75E490-9A2B-43A4-BBE1-F7C9060E9A5B}" name="Total Cost" dataDxfId="16">
      <calculatedColumnFormula>Table5[[#This Row],[Amount Geography]]*Table5[[#This Row],[Units]]</calculatedColumnFormula>
    </tableColumn>
    <tableColumn id="8" xr3:uid="{72C2343F-D412-4AE6-BEC7-05FD22F5210C}" name="cst per unit" dataDxfId="15">
      <calculatedColumnFormula>LOOKUP(Table5[[#This Row],[Product]], Prod[Product],Prod[Cost per unit])</calculatedColumnFormula>
    </tableColumn>
    <tableColumn id="9" xr3:uid="{2DA2193E-BF4B-4F27-B68D-86AEC91A6DE4}" name="Cost" dataDxfId="14">
      <calculatedColumnFormula>Table5[[#This Row],[cst per unit]]*Table5[[#This Row],[Units]]</calculatedColumnFormula>
    </tableColumn>
    <tableColumn id="10" xr3:uid="{55A4CF37-0DCD-4C65-B94E-4904D2DFFA82}" name="Profit" dataDxfId="13">
      <calculatedColumnFormula>Table5[[#This Row],[Cost]]-Table5[[#This Row],[Total Amount]]</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17E39D0-710F-49BC-A3C4-8BBB1A6701B9}" name="Table20" displayName="Table20" ref="B7:D8" headerRowCount="0" totalsRowShown="0">
  <tableColumns count="3">
    <tableColumn id="1" xr3:uid="{7B68A4B8-B077-4B45-B21A-DD9FDE7E0A66}" name="Column1"/>
    <tableColumn id="2" xr3:uid="{BCB85B70-1BC9-49C0-BEE8-52F424FFB7DC}" name="Column2"/>
    <tableColumn id="3" xr3:uid="{695DC1AA-731C-4278-BEBE-9892C7F763A3}" name="Column3" dataDxfId="12">
      <calculatedColumnFormula>COUNTIFS(DATA[Geography],B3)</calculatedColumnFormula>
    </tableColumn>
  </tableColumns>
  <tableStyleInfo name="TableStyleMedium2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A732926-6D87-478A-A452-A8D4BB799367}" name="Table12" displayName="Table12" ref="B10:D14" totalsRowShown="0">
  <autoFilter ref="B10:D14" xr:uid="{CA732926-6D87-478A-A452-A8D4BB799367}"/>
  <tableColumns count="3">
    <tableColumn id="1" xr3:uid="{996A19E0-582E-4276-B5EB-730B9936F540}" name="Analysis"/>
    <tableColumn id="2" xr3:uid="{A14C4F7E-D81E-4FF4-BF4C-5EB1E9C82F9F}" name="Total" dataDxfId="11"/>
    <tableColumn id="3" xr3:uid="{E8A8E1AC-D236-4CBB-8799-E67F8AA385A6}" name="Average" dataDxfId="10"/>
  </tableColumns>
  <tableStyleInfo name="TableStyleMedium2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8E78E2-A794-4A77-A4C9-ABDE29B9507C}" name="Salespersonsummary" displayName="Salespersonsummary" ref="F9:I19" totalsRowShown="0">
  <autoFilter ref="F9:I19" xr:uid="{CD8E78E2-A794-4A77-A4C9-ABDE29B9507C}"/>
  <tableColumns count="4">
    <tableColumn id="1" xr3:uid="{7DF5028E-F3E4-4967-90CD-430BED07823A}" name="Sales Person"/>
    <tableColumn id="2" xr3:uid="{9FDE9F48-43C6-4569-968B-8A7410C38D7A}" name="Amount"/>
    <tableColumn id="3" xr3:uid="{01E953DB-2826-4A92-82EE-CD51CE300538}" name="Units" dataDxfId="9">
      <calculatedColumnFormula>SUMIFS(DATA1516[Units],DATA1516[Sales Person],F10,DATA1516[Geography],B4)</calculatedColumnFormula>
    </tableColumn>
    <tableColumn id="4" xr3:uid="{2EF7876D-9AEB-4393-A50F-E5ACC560C96D}" name="Amount met" dataDxfId="8"/>
  </tableColumns>
  <tableStyleInfo name="TableStyleMedium2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CC9B5D7-F0B9-4D6B-B1A6-44853B1FE5B6}" name="Table18" displayName="Table18" ref="F7:F8" insertRow="1" totalsRowShown="0">
  <autoFilter ref="F7:F8" xr:uid="{1CC9B5D7-F0B9-4D6B-B1A6-44853B1FE5B6}"/>
  <tableColumns count="1">
    <tableColumn id="1" xr3:uid="{31B931B5-55BE-4529-9760-3593E94FC771}" name="By Sales Person"/>
  </tableColumns>
  <tableStyleInfo name="TableStyleMedium2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B8EA2D8-4EC0-46FB-97C3-5F473CD78268}" name="prdcttable" displayName="prdcttable" ref="K9:N31" totalsRowShown="0">
  <autoFilter ref="K9:N31" xr:uid="{0B8EA2D8-4EC0-46FB-97C3-5F473CD78268}"/>
  <tableColumns count="4">
    <tableColumn id="1" xr3:uid="{CD1E97F4-594D-46AD-A77A-FE69CE507A83}" name="Product Name"/>
    <tableColumn id="2" xr3:uid="{9E76D6DA-9B7F-4188-A4CC-EA1E1A63911F}" name="Profit" dataDxfId="1">
      <calculatedColumnFormula>SUMIFS(DATA1516[Profit],DATA1516[Product],prdcttable[Product Name],DATA1516[Geography],B2)</calculatedColumnFormula>
    </tableColumn>
    <tableColumn id="3" xr3:uid="{9E104C8D-8EAC-4311-8D4B-2A611B8DF3A5}" name="Amount"/>
    <tableColumn id="4" xr3:uid="{4FC689F9-6836-4D77-BC95-758F3CD06AF0}" name="Profit%" dataDxfId="0">
      <calculatedColumnFormula>(prdcttable[[#This Row],[Profit]]/prdcttable[[#This Row],[Amount]])*100</calculatedColumnFormula>
    </tableColumn>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771E3D-6C8E-4597-82AA-7039BBB1B09D}" name="DATA" displayName="DATA" ref="C11:G311" totalsRowShown="0" headerRowDxfId="57">
  <autoFilter ref="C11:G311" xr:uid="{3E771E3D-6C8E-4597-82AA-7039BBB1B09D}"/>
  <tableColumns count="5">
    <tableColumn id="1" xr3:uid="{0C096469-C4A6-4C1C-978E-9601155D4378}" name="Sales Person"/>
    <tableColumn id="2" xr3:uid="{AD5FC236-801F-40A2-894E-8F31FB4A8B1F}" name="Geography"/>
    <tableColumn id="3" xr3:uid="{1D30D202-20DF-453B-A78D-F9DCFB9A1388}" name="Product"/>
    <tableColumn id="4" xr3:uid="{E90CCA2B-A3AE-4522-91DB-42D6564C2186}" name="Amount" dataDxfId="56"/>
    <tableColumn id="5" xr3:uid="{05126B13-BD13-4A89-A123-2085DAB02502}" name="Units"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5438B0-871D-4821-989E-24F421DEFB24}" name="Table3" displayName="Table3" ref="A2:C6" totalsRowShown="0">
  <autoFilter ref="A2:C6" xr:uid="{305438B0-871D-4821-989E-24F421DEFB24}"/>
  <tableColumns count="3">
    <tableColumn id="1" xr3:uid="{21BE977D-70A7-4E2F-A5EE-264E087D1344}" name="Amount"/>
    <tableColumn id="2" xr3:uid="{AB6E3234-63D8-4A92-8CA3-8DA981745EED}" name=" Units"/>
    <tableColumn id="3" xr3:uid="{27CEC75C-74B3-4C85-AD3A-CEB03EC7762A}" name="Sta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785553-E551-464E-ACAD-2DA8B296A288}" name="products5" displayName="products5" ref="Y11:Z33" totalsRowShown="0">
  <autoFilter ref="Y11:Z33" xr:uid="{6DAC1E92-D947-4232-891E-65555AD7A47E}"/>
  <tableColumns count="2">
    <tableColumn id="1" xr3:uid="{6358747E-601E-45C1-B627-B1910DCE2F3B}" name="Product"/>
    <tableColumn id="2" xr3:uid="{7C4B0C2E-BE55-4227-BE15-EFA830E3FCC3}" name="Cost per unit" dataDxfId="5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7F09D0-E0B2-4D2C-AD3E-0638CADA832C}" name="DATA6" displayName="DATA6" ref="C11:G311" totalsRowShown="0" headerRowDxfId="53">
  <autoFilter ref="C11:G311" xr:uid="{3E771E3D-6C8E-4597-82AA-7039BBB1B09D}">
    <filterColumn colId="3">
      <colorFilter dxfId="52"/>
    </filterColumn>
  </autoFilter>
  <sortState xmlns:xlrd2="http://schemas.microsoft.com/office/spreadsheetml/2017/richdata2" ref="C130:G139">
    <sortCondition descending="1" ref="F11:F311"/>
  </sortState>
  <tableColumns count="5">
    <tableColumn id="1" xr3:uid="{736E1637-045C-4F3A-A841-648A97B07713}" name="Sales Person"/>
    <tableColumn id="2" xr3:uid="{EAA8218E-E9CD-4E6B-A940-F481C2F17A1B}" name="Geography"/>
    <tableColumn id="3" xr3:uid="{5E96C76B-118C-4D9A-AB74-C75C30716853}" name="Product"/>
    <tableColumn id="4" xr3:uid="{57C47394-C0D9-4AB4-81EF-9896A7F5AAF3}" name="Amount" dataDxfId="51"/>
    <tableColumn id="5" xr3:uid="{BBA043C6-7C37-4121-94EA-5F504701C435}" name="Units"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E00496-873F-4FAF-8584-274DBA4C76BC}" name="products57" displayName="products57" ref="Y11:Z33" totalsRowShown="0">
  <autoFilter ref="Y11:Z33" xr:uid="{6DAC1E92-D947-4232-891E-65555AD7A47E}"/>
  <tableColumns count="2">
    <tableColumn id="1" xr3:uid="{9AF22DBA-31C4-48C9-A045-E6F366E77FA3}" name="Product"/>
    <tableColumn id="2" xr3:uid="{C15E94EE-231D-4A0F-9B3D-9A6B69BB8D83}" name="Cost per unit" dataDxfId="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5F29DB-9B89-48CD-BAF8-5E4BFD17EBC5}" name="DATA68" displayName="DATA68" ref="C11:G311" totalsRowShown="0" headerRowDxfId="48">
  <autoFilter ref="C11:G311" xr:uid="{3E771E3D-6C8E-4597-82AA-7039BBB1B09D}">
    <filterColumn colId="3">
      <colorFilter dxfId="47"/>
    </filterColumn>
  </autoFilter>
  <sortState xmlns:xlrd2="http://schemas.microsoft.com/office/spreadsheetml/2017/richdata2" ref="C21:G310">
    <sortCondition sortBy="cellColor" ref="G11:G311" dxfId="46"/>
  </sortState>
  <tableColumns count="5">
    <tableColumn id="1" xr3:uid="{94A84686-032F-49CC-9A6A-B0B17362E32F}" name="Sales Person"/>
    <tableColumn id="2" xr3:uid="{254AD1B8-DA68-484F-8C95-23C58BDE5FB7}" name="Geography"/>
    <tableColumn id="3" xr3:uid="{F82E8C4E-A1C0-4234-9F97-926AFCCF33F0}" name="Product"/>
    <tableColumn id="4" xr3:uid="{3ABAF5B1-D1F9-49C1-9DAE-52E4CEA5FC0F}" name="Amount" dataDxfId="45"/>
    <tableColumn id="5" xr3:uid="{73A86C62-852D-49D8-8E00-99798EFB4941}" name="Units"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E35F8A-324B-41F8-83BD-8B9628D7BAFF}" name="products579" displayName="products579" ref="Y11:Z33" totalsRowShown="0">
  <autoFilter ref="Y11:Z33" xr:uid="{6DAC1E92-D947-4232-891E-65555AD7A47E}"/>
  <tableColumns count="2">
    <tableColumn id="1" xr3:uid="{F5F2BCC7-A0E2-4758-82CC-5A26DA2DF00C}" name="Product"/>
    <tableColumn id="2" xr3:uid="{B29E1ACC-58B7-49F5-9C77-876F0004553F}" name="Cost per unit" dataDxfId="4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198971-2D20-4579-ABFC-9BD0EB3BE6F4}" name="DATA6810" displayName="DATA6810" ref="C11:G311" totalsRowShown="0" headerRowDxfId="42">
  <autoFilter ref="C11:G311" xr:uid="{3E771E3D-6C8E-4597-82AA-7039BBB1B09D}"/>
  <sortState xmlns:xlrd2="http://schemas.microsoft.com/office/spreadsheetml/2017/richdata2" ref="C12:G311">
    <sortCondition sortBy="cellColor" ref="G11:G311" dxfId="41"/>
  </sortState>
  <tableColumns count="5">
    <tableColumn id="1" xr3:uid="{1D7110CA-4E10-47AC-9F1F-3B1A3F602944}" name="Sales Person"/>
    <tableColumn id="2" xr3:uid="{CC6CC0BA-CDF4-46BF-8C25-FA28102C9781}" name="Geography"/>
    <tableColumn id="3" xr3:uid="{E2AF6437-6B3B-4F43-B5A0-29B2F131E762}" name="Product"/>
    <tableColumn id="4" xr3:uid="{05CD89ED-910F-47F8-8D89-13859B02405F}" name="Amount" dataDxfId="40"/>
    <tableColumn id="5" xr3:uid="{6531C963-C0BC-421A-926B-8FC6F1CB2ED9}" name="Units"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4.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Formulas="1" showGridLines="0" topLeftCell="A28" zoomScale="85" zoomScaleNormal="145" workbookViewId="0">
      <selection activeCell="Y11" sqref="Y11:Z3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x14ac:dyDescent="0.3">
      <c r="C12" t="s">
        <v>40</v>
      </c>
      <c r="D12" t="s">
        <v>37</v>
      </c>
      <c r="E12" t="s">
        <v>30</v>
      </c>
      <c r="F12" s="4">
        <v>1624</v>
      </c>
      <c r="G12" s="5">
        <v>114</v>
      </c>
      <c r="J12" s="7">
        <v>1</v>
      </c>
      <c r="K12" s="8" t="s">
        <v>43</v>
      </c>
      <c r="Y12" t="s">
        <v>13</v>
      </c>
      <c r="Z12" s="11">
        <v>9.33</v>
      </c>
    </row>
    <row r="13" spans="1:26" x14ac:dyDescent="0.3">
      <c r="C13" t="s">
        <v>8</v>
      </c>
      <c r="D13" t="s">
        <v>35</v>
      </c>
      <c r="E13" t="s">
        <v>32</v>
      </c>
      <c r="F13" s="4">
        <v>6706</v>
      </c>
      <c r="G13" s="5">
        <v>459</v>
      </c>
      <c r="J13" s="7">
        <v>2</v>
      </c>
      <c r="K13" s="8" t="s">
        <v>52</v>
      </c>
      <c r="Y13" t="s">
        <v>14</v>
      </c>
      <c r="Z13" s="11">
        <v>11.7</v>
      </c>
    </row>
    <row r="14" spans="1:26" x14ac:dyDescent="0.3">
      <c r="C14" t="s">
        <v>9</v>
      </c>
      <c r="D14" t="s">
        <v>35</v>
      </c>
      <c r="E14" t="s">
        <v>4</v>
      </c>
      <c r="F14" s="4">
        <v>959</v>
      </c>
      <c r="G14" s="5">
        <v>147</v>
      </c>
      <c r="J14" s="7">
        <v>3</v>
      </c>
      <c r="K14" s="8" t="s">
        <v>44</v>
      </c>
      <c r="Y14" t="s">
        <v>4</v>
      </c>
      <c r="Z14" s="11">
        <v>11.88</v>
      </c>
    </row>
    <row r="15" spans="1:26" x14ac:dyDescent="0.3">
      <c r="C15" t="s">
        <v>41</v>
      </c>
      <c r="D15" t="s">
        <v>36</v>
      </c>
      <c r="E15" t="s">
        <v>18</v>
      </c>
      <c r="F15" s="4">
        <v>9632</v>
      </c>
      <c r="G15" s="5">
        <v>288</v>
      </c>
      <c r="J15" s="7">
        <v>4</v>
      </c>
      <c r="K15" s="8" t="s">
        <v>45</v>
      </c>
      <c r="Y15" t="s">
        <v>15</v>
      </c>
      <c r="Z15" s="11">
        <v>11.73</v>
      </c>
    </row>
    <row r="16" spans="1:26" x14ac:dyDescent="0.3">
      <c r="C16" t="s">
        <v>6</v>
      </c>
      <c r="D16" t="s">
        <v>39</v>
      </c>
      <c r="E16" t="s">
        <v>25</v>
      </c>
      <c r="F16" s="4">
        <v>2100</v>
      </c>
      <c r="G16" s="5">
        <v>414</v>
      </c>
      <c r="J16" s="7">
        <v>5</v>
      </c>
      <c r="K16" s="8" t="s">
        <v>53</v>
      </c>
      <c r="Y16" t="s">
        <v>16</v>
      </c>
      <c r="Z16" s="11">
        <v>8.7899999999999991</v>
      </c>
    </row>
    <row r="17" spans="3:26" x14ac:dyDescent="0.3">
      <c r="C17" t="s">
        <v>40</v>
      </c>
      <c r="D17" t="s">
        <v>35</v>
      </c>
      <c r="E17" t="s">
        <v>33</v>
      </c>
      <c r="F17" s="4">
        <v>8869</v>
      </c>
      <c r="G17" s="5">
        <v>432</v>
      </c>
      <c r="J17" s="7">
        <v>6</v>
      </c>
      <c r="K17" s="8" t="s">
        <v>54</v>
      </c>
      <c r="Y17" t="s">
        <v>17</v>
      </c>
      <c r="Z17" s="11">
        <v>3.11</v>
      </c>
    </row>
    <row r="18" spans="3:26" x14ac:dyDescent="0.3">
      <c r="C18" t="s">
        <v>6</v>
      </c>
      <c r="D18" t="s">
        <v>38</v>
      </c>
      <c r="E18" t="s">
        <v>31</v>
      </c>
      <c r="F18" s="4">
        <v>2681</v>
      </c>
      <c r="G18" s="5">
        <v>54</v>
      </c>
      <c r="J18" s="7">
        <v>7</v>
      </c>
      <c r="K18" s="8" t="s">
        <v>48</v>
      </c>
      <c r="Y18" t="s">
        <v>18</v>
      </c>
      <c r="Z18" s="11">
        <v>6.47</v>
      </c>
    </row>
    <row r="19" spans="3:26" x14ac:dyDescent="0.3">
      <c r="C19" t="s">
        <v>8</v>
      </c>
      <c r="D19" t="s">
        <v>35</v>
      </c>
      <c r="E19" t="s">
        <v>22</v>
      </c>
      <c r="F19" s="4">
        <v>5012</v>
      </c>
      <c r="G19" s="5">
        <v>210</v>
      </c>
      <c r="J19" s="7">
        <v>8</v>
      </c>
      <c r="K19" s="8" t="s">
        <v>51</v>
      </c>
      <c r="Y19" t="s">
        <v>19</v>
      </c>
      <c r="Z19" s="11">
        <v>7.64</v>
      </c>
    </row>
    <row r="20" spans="3:26" x14ac:dyDescent="0.3">
      <c r="C20" t="s">
        <v>7</v>
      </c>
      <c r="D20" t="s">
        <v>38</v>
      </c>
      <c r="E20" t="s">
        <v>14</v>
      </c>
      <c r="F20" s="4">
        <v>1281</v>
      </c>
      <c r="G20" s="5">
        <v>75</v>
      </c>
      <c r="J20" s="7">
        <v>9</v>
      </c>
      <c r="K20" s="8" t="s">
        <v>46</v>
      </c>
      <c r="Y20" t="s">
        <v>20</v>
      </c>
      <c r="Z20" s="11">
        <v>10.62</v>
      </c>
    </row>
    <row r="21" spans="3:26" x14ac:dyDescent="0.3">
      <c r="C21" t="s">
        <v>5</v>
      </c>
      <c r="D21" t="s">
        <v>37</v>
      </c>
      <c r="E21" t="s">
        <v>14</v>
      </c>
      <c r="F21" s="4">
        <v>4991</v>
      </c>
      <c r="G21" s="5">
        <v>12</v>
      </c>
      <c r="J21" s="7">
        <v>10</v>
      </c>
      <c r="K21" s="8" t="s">
        <v>47</v>
      </c>
      <c r="Y21" t="s">
        <v>21</v>
      </c>
      <c r="Z21" s="11">
        <v>9</v>
      </c>
    </row>
    <row r="22" spans="3:26" x14ac:dyDescent="0.3">
      <c r="C22" t="s">
        <v>2</v>
      </c>
      <c r="D22" t="s">
        <v>39</v>
      </c>
      <c r="E22" t="s">
        <v>25</v>
      </c>
      <c r="F22" s="4">
        <v>1785</v>
      </c>
      <c r="G22" s="5">
        <v>462</v>
      </c>
      <c r="Y22" t="s">
        <v>22</v>
      </c>
      <c r="Z22" s="11">
        <v>9.77</v>
      </c>
    </row>
    <row r="23" spans="3:26" x14ac:dyDescent="0.3">
      <c r="C23" t="s">
        <v>3</v>
      </c>
      <c r="D23" t="s">
        <v>37</v>
      </c>
      <c r="E23" t="s">
        <v>17</v>
      </c>
      <c r="F23" s="4">
        <v>3983</v>
      </c>
      <c r="G23" s="5">
        <v>144</v>
      </c>
      <c r="Y23" t="s">
        <v>23</v>
      </c>
      <c r="Z23" s="11">
        <v>6.49</v>
      </c>
    </row>
    <row r="24" spans="3:26" x14ac:dyDescent="0.3">
      <c r="C24" t="s">
        <v>9</v>
      </c>
      <c r="D24" t="s">
        <v>38</v>
      </c>
      <c r="E24" t="s">
        <v>16</v>
      </c>
      <c r="F24" s="4">
        <v>2646</v>
      </c>
      <c r="G24" s="5">
        <v>120</v>
      </c>
      <c r="Y24" t="s">
        <v>24</v>
      </c>
      <c r="Z24" s="11">
        <v>4.97</v>
      </c>
    </row>
    <row r="25" spans="3:26" x14ac:dyDescent="0.3">
      <c r="C25" t="s">
        <v>2</v>
      </c>
      <c r="D25" t="s">
        <v>34</v>
      </c>
      <c r="E25" t="s">
        <v>13</v>
      </c>
      <c r="F25" s="4">
        <v>252</v>
      </c>
      <c r="G25" s="5">
        <v>54</v>
      </c>
      <c r="Y25" t="s">
        <v>25</v>
      </c>
      <c r="Z25" s="11">
        <v>13.15</v>
      </c>
    </row>
    <row r="26" spans="3:26" x14ac:dyDescent="0.3">
      <c r="C26" t="s">
        <v>3</v>
      </c>
      <c r="D26" t="s">
        <v>35</v>
      </c>
      <c r="E26" t="s">
        <v>25</v>
      </c>
      <c r="F26" s="4">
        <v>2464</v>
      </c>
      <c r="G26" s="5">
        <v>234</v>
      </c>
      <c r="Y26" t="s">
        <v>26</v>
      </c>
      <c r="Z26" s="11">
        <v>5.6</v>
      </c>
    </row>
    <row r="27" spans="3:26" x14ac:dyDescent="0.3">
      <c r="C27" t="s">
        <v>3</v>
      </c>
      <c r="D27" t="s">
        <v>35</v>
      </c>
      <c r="E27" t="s">
        <v>29</v>
      </c>
      <c r="F27" s="4">
        <v>2114</v>
      </c>
      <c r="G27" s="5">
        <v>66</v>
      </c>
      <c r="Y27" t="s">
        <v>27</v>
      </c>
      <c r="Z27" s="11">
        <v>16.73</v>
      </c>
    </row>
    <row r="28" spans="3:26" x14ac:dyDescent="0.3">
      <c r="C28" t="s">
        <v>6</v>
      </c>
      <c r="D28" t="s">
        <v>37</v>
      </c>
      <c r="E28" t="s">
        <v>31</v>
      </c>
      <c r="F28" s="4">
        <v>7693</v>
      </c>
      <c r="G28" s="5">
        <v>87</v>
      </c>
      <c r="Y28" t="s">
        <v>28</v>
      </c>
      <c r="Z28" s="11">
        <v>10.38</v>
      </c>
    </row>
    <row r="29" spans="3:26" x14ac:dyDescent="0.3">
      <c r="C29" t="s">
        <v>5</v>
      </c>
      <c r="D29" t="s">
        <v>34</v>
      </c>
      <c r="E29" t="s">
        <v>20</v>
      </c>
      <c r="F29" s="4">
        <v>15610</v>
      </c>
      <c r="G29" s="5">
        <v>339</v>
      </c>
      <c r="Y29" t="s">
        <v>29</v>
      </c>
      <c r="Z29" s="11">
        <v>7.16</v>
      </c>
    </row>
    <row r="30" spans="3:26" x14ac:dyDescent="0.3">
      <c r="C30" t="s">
        <v>41</v>
      </c>
      <c r="D30" t="s">
        <v>34</v>
      </c>
      <c r="E30" t="s">
        <v>22</v>
      </c>
      <c r="F30" s="4">
        <v>336</v>
      </c>
      <c r="G30" s="5">
        <v>144</v>
      </c>
      <c r="Y30" t="s">
        <v>30</v>
      </c>
      <c r="Z30" s="11">
        <v>14.49</v>
      </c>
    </row>
    <row r="31" spans="3:26" x14ac:dyDescent="0.3">
      <c r="C31" t="s">
        <v>2</v>
      </c>
      <c r="D31" t="s">
        <v>39</v>
      </c>
      <c r="E31" t="s">
        <v>20</v>
      </c>
      <c r="F31" s="4">
        <v>9443</v>
      </c>
      <c r="G31" s="5">
        <v>162</v>
      </c>
      <c r="Y31" t="s">
        <v>31</v>
      </c>
      <c r="Z31" s="11">
        <v>5.79</v>
      </c>
    </row>
    <row r="32" spans="3:26" x14ac:dyDescent="0.3">
      <c r="C32" t="s">
        <v>9</v>
      </c>
      <c r="D32" t="s">
        <v>34</v>
      </c>
      <c r="E32" t="s">
        <v>23</v>
      </c>
      <c r="F32" s="4">
        <v>8155</v>
      </c>
      <c r="G32" s="5">
        <v>90</v>
      </c>
      <c r="Y32" t="s">
        <v>32</v>
      </c>
      <c r="Z32" s="11">
        <v>8.65</v>
      </c>
    </row>
    <row r="33" spans="3:26" x14ac:dyDescent="0.3">
      <c r="C33" t="s">
        <v>8</v>
      </c>
      <c r="D33" t="s">
        <v>38</v>
      </c>
      <c r="E33" t="s">
        <v>23</v>
      </c>
      <c r="F33" s="4">
        <v>1701</v>
      </c>
      <c r="G33" s="5">
        <v>234</v>
      </c>
      <c r="Y33" t="s">
        <v>33</v>
      </c>
      <c r="Z33" s="11">
        <v>12.37</v>
      </c>
    </row>
    <row r="34" spans="3:26" x14ac:dyDescent="0.3">
      <c r="C34" t="s">
        <v>10</v>
      </c>
      <c r="D34" t="s">
        <v>38</v>
      </c>
      <c r="E34" t="s">
        <v>22</v>
      </c>
      <c r="F34" s="4">
        <v>2205</v>
      </c>
      <c r="G34" s="5">
        <v>141</v>
      </c>
    </row>
    <row r="35" spans="3:26" x14ac:dyDescent="0.3">
      <c r="C35" t="s">
        <v>8</v>
      </c>
      <c r="D35" t="s">
        <v>37</v>
      </c>
      <c r="E35" t="s">
        <v>19</v>
      </c>
      <c r="F35" s="4">
        <v>1771</v>
      </c>
      <c r="G35" s="5">
        <v>204</v>
      </c>
    </row>
    <row r="36" spans="3:26" x14ac:dyDescent="0.3">
      <c r="C36" t="s">
        <v>41</v>
      </c>
      <c r="D36" t="s">
        <v>35</v>
      </c>
      <c r="E36" t="s">
        <v>15</v>
      </c>
      <c r="F36" s="4">
        <v>2114</v>
      </c>
      <c r="G36" s="5">
        <v>186</v>
      </c>
    </row>
    <row r="37" spans="3:26" x14ac:dyDescent="0.3">
      <c r="C37" t="s">
        <v>41</v>
      </c>
      <c r="D37" t="s">
        <v>36</v>
      </c>
      <c r="E37" t="s">
        <v>13</v>
      </c>
      <c r="F37" s="4">
        <v>10311</v>
      </c>
      <c r="G37" s="5">
        <v>231</v>
      </c>
    </row>
    <row r="38" spans="3:26" x14ac:dyDescent="0.3">
      <c r="C38" t="s">
        <v>3</v>
      </c>
      <c r="D38" t="s">
        <v>39</v>
      </c>
      <c r="E38" t="s">
        <v>16</v>
      </c>
      <c r="F38" s="4">
        <v>21</v>
      </c>
      <c r="G38" s="5">
        <v>168</v>
      </c>
    </row>
    <row r="39" spans="3:26" x14ac:dyDescent="0.3">
      <c r="C39" t="s">
        <v>10</v>
      </c>
      <c r="D39" t="s">
        <v>35</v>
      </c>
      <c r="E39" t="s">
        <v>20</v>
      </c>
      <c r="F39" s="4">
        <v>1974</v>
      </c>
      <c r="G39" s="5">
        <v>195</v>
      </c>
    </row>
    <row r="40" spans="3:26" x14ac:dyDescent="0.3">
      <c r="C40" t="s">
        <v>5</v>
      </c>
      <c r="D40" t="s">
        <v>36</v>
      </c>
      <c r="E40" t="s">
        <v>23</v>
      </c>
      <c r="F40" s="4">
        <v>6314</v>
      </c>
      <c r="G40" s="5">
        <v>15</v>
      </c>
    </row>
    <row r="41" spans="3:26" x14ac:dyDescent="0.3">
      <c r="C41" t="s">
        <v>10</v>
      </c>
      <c r="D41" t="s">
        <v>37</v>
      </c>
      <c r="E41" t="s">
        <v>23</v>
      </c>
      <c r="F41" s="4">
        <v>4683</v>
      </c>
      <c r="G41" s="5">
        <v>30</v>
      </c>
    </row>
    <row r="42" spans="3:26" x14ac:dyDescent="0.3">
      <c r="C42" t="s">
        <v>41</v>
      </c>
      <c r="D42" t="s">
        <v>37</v>
      </c>
      <c r="E42" t="s">
        <v>24</v>
      </c>
      <c r="F42" s="4">
        <v>6398</v>
      </c>
      <c r="G42" s="5">
        <v>102</v>
      </c>
    </row>
    <row r="43" spans="3:26" x14ac:dyDescent="0.3">
      <c r="C43" t="s">
        <v>2</v>
      </c>
      <c r="D43" t="s">
        <v>35</v>
      </c>
      <c r="E43" t="s">
        <v>19</v>
      </c>
      <c r="F43" s="4">
        <v>553</v>
      </c>
      <c r="G43" s="5">
        <v>15</v>
      </c>
    </row>
    <row r="44" spans="3:26" x14ac:dyDescent="0.3">
      <c r="C44" t="s">
        <v>8</v>
      </c>
      <c r="D44" t="s">
        <v>39</v>
      </c>
      <c r="E44" t="s">
        <v>30</v>
      </c>
      <c r="F44" s="4">
        <v>7021</v>
      </c>
      <c r="G44" s="5">
        <v>183</v>
      </c>
    </row>
    <row r="45" spans="3:26" x14ac:dyDescent="0.3">
      <c r="C45" t="s">
        <v>40</v>
      </c>
      <c r="D45" t="s">
        <v>39</v>
      </c>
      <c r="E45" t="s">
        <v>22</v>
      </c>
      <c r="F45" s="4">
        <v>5817</v>
      </c>
      <c r="G45" s="5">
        <v>12</v>
      </c>
    </row>
    <row r="46" spans="3:26" x14ac:dyDescent="0.3">
      <c r="C46" t="s">
        <v>41</v>
      </c>
      <c r="D46" t="s">
        <v>39</v>
      </c>
      <c r="E46" t="s">
        <v>14</v>
      </c>
      <c r="F46" s="4">
        <v>3976</v>
      </c>
      <c r="G46" s="5">
        <v>72</v>
      </c>
    </row>
    <row r="47" spans="3:26" x14ac:dyDescent="0.3">
      <c r="C47" t="s">
        <v>6</v>
      </c>
      <c r="D47" t="s">
        <v>38</v>
      </c>
      <c r="E47" t="s">
        <v>27</v>
      </c>
      <c r="F47" s="4">
        <v>1134</v>
      </c>
      <c r="G47" s="5">
        <v>282</v>
      </c>
    </row>
    <row r="48" spans="3:26" x14ac:dyDescent="0.3">
      <c r="C48" t="s">
        <v>2</v>
      </c>
      <c r="D48" t="s">
        <v>39</v>
      </c>
      <c r="E48" t="s">
        <v>28</v>
      </c>
      <c r="F48" s="4">
        <v>6027</v>
      </c>
      <c r="G48" s="5">
        <v>144</v>
      </c>
    </row>
    <row r="49" spans="3:7" x14ac:dyDescent="0.3">
      <c r="C49" t="s">
        <v>6</v>
      </c>
      <c r="D49" t="s">
        <v>37</v>
      </c>
      <c r="E49" t="s">
        <v>16</v>
      </c>
      <c r="F49" s="4">
        <v>1904</v>
      </c>
      <c r="G49" s="5">
        <v>405</v>
      </c>
    </row>
    <row r="50" spans="3:7" x14ac:dyDescent="0.3">
      <c r="C50" t="s">
        <v>7</v>
      </c>
      <c r="D50" t="s">
        <v>34</v>
      </c>
      <c r="E50" t="s">
        <v>32</v>
      </c>
      <c r="F50" s="4">
        <v>3262</v>
      </c>
      <c r="G50" s="5">
        <v>75</v>
      </c>
    </row>
    <row r="51" spans="3:7" x14ac:dyDescent="0.3">
      <c r="C51" t="s">
        <v>40</v>
      </c>
      <c r="D51" t="s">
        <v>34</v>
      </c>
      <c r="E51" t="s">
        <v>27</v>
      </c>
      <c r="F51" s="4">
        <v>2289</v>
      </c>
      <c r="G51" s="5">
        <v>135</v>
      </c>
    </row>
    <row r="52" spans="3:7" x14ac:dyDescent="0.3">
      <c r="C52" t="s">
        <v>5</v>
      </c>
      <c r="D52" t="s">
        <v>34</v>
      </c>
      <c r="E52" t="s">
        <v>27</v>
      </c>
      <c r="F52" s="4">
        <v>6986</v>
      </c>
      <c r="G52" s="5">
        <v>21</v>
      </c>
    </row>
    <row r="53" spans="3:7" x14ac:dyDescent="0.3">
      <c r="C53" t="s">
        <v>2</v>
      </c>
      <c r="D53" t="s">
        <v>38</v>
      </c>
      <c r="E53" t="s">
        <v>23</v>
      </c>
      <c r="F53" s="4">
        <v>4417</v>
      </c>
      <c r="G53" s="5">
        <v>153</v>
      </c>
    </row>
    <row r="54" spans="3:7" x14ac:dyDescent="0.3">
      <c r="C54" t="s">
        <v>6</v>
      </c>
      <c r="D54" t="s">
        <v>34</v>
      </c>
      <c r="E54" t="s">
        <v>15</v>
      </c>
      <c r="F54" s="4">
        <v>1442</v>
      </c>
      <c r="G54" s="5">
        <v>15</v>
      </c>
    </row>
    <row r="55" spans="3:7" x14ac:dyDescent="0.3">
      <c r="C55" t="s">
        <v>3</v>
      </c>
      <c r="D55" t="s">
        <v>35</v>
      </c>
      <c r="E55" t="s">
        <v>14</v>
      </c>
      <c r="F55" s="4">
        <v>2415</v>
      </c>
      <c r="G55" s="5">
        <v>255</v>
      </c>
    </row>
    <row r="56" spans="3:7" x14ac:dyDescent="0.3">
      <c r="C56" t="s">
        <v>2</v>
      </c>
      <c r="D56" t="s">
        <v>37</v>
      </c>
      <c r="E56" t="s">
        <v>19</v>
      </c>
      <c r="F56" s="4">
        <v>238</v>
      </c>
      <c r="G56" s="5">
        <v>18</v>
      </c>
    </row>
    <row r="57" spans="3:7" x14ac:dyDescent="0.3">
      <c r="C57" t="s">
        <v>6</v>
      </c>
      <c r="D57" t="s">
        <v>37</v>
      </c>
      <c r="E57" t="s">
        <v>23</v>
      </c>
      <c r="F57" s="4">
        <v>4949</v>
      </c>
      <c r="G57" s="5">
        <v>189</v>
      </c>
    </row>
    <row r="58" spans="3:7" x14ac:dyDescent="0.3">
      <c r="C58" t="s">
        <v>5</v>
      </c>
      <c r="D58" t="s">
        <v>38</v>
      </c>
      <c r="E58" t="s">
        <v>32</v>
      </c>
      <c r="F58" s="4">
        <v>5075</v>
      </c>
      <c r="G58" s="5">
        <v>21</v>
      </c>
    </row>
    <row r="59" spans="3:7" x14ac:dyDescent="0.3">
      <c r="C59" t="s">
        <v>3</v>
      </c>
      <c r="D59" t="s">
        <v>36</v>
      </c>
      <c r="E59" t="s">
        <v>16</v>
      </c>
      <c r="F59" s="4">
        <v>9198</v>
      </c>
      <c r="G59" s="5">
        <v>36</v>
      </c>
    </row>
    <row r="60" spans="3:7" x14ac:dyDescent="0.3">
      <c r="C60" t="s">
        <v>6</v>
      </c>
      <c r="D60" t="s">
        <v>34</v>
      </c>
      <c r="E60" t="s">
        <v>29</v>
      </c>
      <c r="F60" s="4">
        <v>3339</v>
      </c>
      <c r="G60" s="5">
        <v>75</v>
      </c>
    </row>
    <row r="61" spans="3:7" x14ac:dyDescent="0.3">
      <c r="C61" t="s">
        <v>40</v>
      </c>
      <c r="D61" t="s">
        <v>34</v>
      </c>
      <c r="E61" t="s">
        <v>17</v>
      </c>
      <c r="F61" s="4">
        <v>5019</v>
      </c>
      <c r="G61" s="5">
        <v>156</v>
      </c>
    </row>
    <row r="62" spans="3:7" x14ac:dyDescent="0.3">
      <c r="C62" t="s">
        <v>5</v>
      </c>
      <c r="D62" t="s">
        <v>36</v>
      </c>
      <c r="E62" t="s">
        <v>16</v>
      </c>
      <c r="F62" s="4">
        <v>16184</v>
      </c>
      <c r="G62" s="5">
        <v>39</v>
      </c>
    </row>
    <row r="63" spans="3:7" x14ac:dyDescent="0.3">
      <c r="C63" t="s">
        <v>6</v>
      </c>
      <c r="D63" t="s">
        <v>36</v>
      </c>
      <c r="E63" t="s">
        <v>21</v>
      </c>
      <c r="F63" s="4">
        <v>497</v>
      </c>
      <c r="G63" s="5">
        <v>63</v>
      </c>
    </row>
    <row r="64" spans="3:7" x14ac:dyDescent="0.3">
      <c r="C64" t="s">
        <v>2</v>
      </c>
      <c r="D64" t="s">
        <v>36</v>
      </c>
      <c r="E64" t="s">
        <v>29</v>
      </c>
      <c r="F64" s="4">
        <v>8211</v>
      </c>
      <c r="G64" s="5">
        <v>75</v>
      </c>
    </row>
    <row r="65" spans="3:7" x14ac:dyDescent="0.3">
      <c r="C65" t="s">
        <v>2</v>
      </c>
      <c r="D65" t="s">
        <v>38</v>
      </c>
      <c r="E65" t="s">
        <v>28</v>
      </c>
      <c r="F65" s="4">
        <v>6580</v>
      </c>
      <c r="G65" s="5">
        <v>183</v>
      </c>
    </row>
    <row r="66" spans="3:7" x14ac:dyDescent="0.3">
      <c r="C66" t="s">
        <v>41</v>
      </c>
      <c r="D66" t="s">
        <v>35</v>
      </c>
      <c r="E66" t="s">
        <v>13</v>
      </c>
      <c r="F66" s="4">
        <v>4760</v>
      </c>
      <c r="G66" s="5">
        <v>69</v>
      </c>
    </row>
    <row r="67" spans="3:7" x14ac:dyDescent="0.3">
      <c r="C67" t="s">
        <v>40</v>
      </c>
      <c r="D67" t="s">
        <v>36</v>
      </c>
      <c r="E67" t="s">
        <v>25</v>
      </c>
      <c r="F67" s="4">
        <v>5439</v>
      </c>
      <c r="G67" s="5">
        <v>30</v>
      </c>
    </row>
    <row r="68" spans="3:7" x14ac:dyDescent="0.3">
      <c r="C68" t="s">
        <v>41</v>
      </c>
      <c r="D68" t="s">
        <v>34</v>
      </c>
      <c r="E68" t="s">
        <v>17</v>
      </c>
      <c r="F68" s="4">
        <v>1463</v>
      </c>
      <c r="G68" s="5">
        <v>39</v>
      </c>
    </row>
    <row r="69" spans="3:7" x14ac:dyDescent="0.3">
      <c r="C69" t="s">
        <v>3</v>
      </c>
      <c r="D69" t="s">
        <v>34</v>
      </c>
      <c r="E69" t="s">
        <v>32</v>
      </c>
      <c r="F69" s="4">
        <v>7777</v>
      </c>
      <c r="G69" s="5">
        <v>504</v>
      </c>
    </row>
    <row r="70" spans="3:7" x14ac:dyDescent="0.3">
      <c r="C70" t="s">
        <v>9</v>
      </c>
      <c r="D70" t="s">
        <v>37</v>
      </c>
      <c r="E70" t="s">
        <v>29</v>
      </c>
      <c r="F70" s="4">
        <v>1085</v>
      </c>
      <c r="G70" s="5">
        <v>273</v>
      </c>
    </row>
    <row r="71" spans="3:7" x14ac:dyDescent="0.3">
      <c r="C71" t="s">
        <v>5</v>
      </c>
      <c r="D71" t="s">
        <v>37</v>
      </c>
      <c r="E71" t="s">
        <v>31</v>
      </c>
      <c r="F71" s="4">
        <v>182</v>
      </c>
      <c r="G71" s="5">
        <v>48</v>
      </c>
    </row>
    <row r="72" spans="3:7" x14ac:dyDescent="0.3">
      <c r="C72" t="s">
        <v>6</v>
      </c>
      <c r="D72" t="s">
        <v>34</v>
      </c>
      <c r="E72" t="s">
        <v>27</v>
      </c>
      <c r="F72" s="4">
        <v>4242</v>
      </c>
      <c r="G72" s="5">
        <v>207</v>
      </c>
    </row>
    <row r="73" spans="3:7" x14ac:dyDescent="0.3">
      <c r="C73" t="s">
        <v>6</v>
      </c>
      <c r="D73" t="s">
        <v>36</v>
      </c>
      <c r="E73" t="s">
        <v>32</v>
      </c>
      <c r="F73" s="4">
        <v>6118</v>
      </c>
      <c r="G73" s="5">
        <v>9</v>
      </c>
    </row>
    <row r="74" spans="3:7" x14ac:dyDescent="0.3">
      <c r="C74" t="s">
        <v>10</v>
      </c>
      <c r="D74" t="s">
        <v>36</v>
      </c>
      <c r="E74" t="s">
        <v>23</v>
      </c>
      <c r="F74" s="4">
        <v>2317</v>
      </c>
      <c r="G74" s="5">
        <v>261</v>
      </c>
    </row>
    <row r="75" spans="3:7" x14ac:dyDescent="0.3">
      <c r="C75" t="s">
        <v>6</v>
      </c>
      <c r="D75" t="s">
        <v>38</v>
      </c>
      <c r="E75" t="s">
        <v>16</v>
      </c>
      <c r="F75" s="4">
        <v>938</v>
      </c>
      <c r="G75" s="5">
        <v>6</v>
      </c>
    </row>
    <row r="76" spans="3:7" x14ac:dyDescent="0.3">
      <c r="C76" t="s">
        <v>8</v>
      </c>
      <c r="D76" t="s">
        <v>37</v>
      </c>
      <c r="E76" t="s">
        <v>15</v>
      </c>
      <c r="F76" s="4">
        <v>9709</v>
      </c>
      <c r="G76" s="5">
        <v>30</v>
      </c>
    </row>
    <row r="77" spans="3:7" x14ac:dyDescent="0.3">
      <c r="C77" t="s">
        <v>7</v>
      </c>
      <c r="D77" t="s">
        <v>34</v>
      </c>
      <c r="E77" t="s">
        <v>20</v>
      </c>
      <c r="F77" s="4">
        <v>2205</v>
      </c>
      <c r="G77" s="5">
        <v>138</v>
      </c>
    </row>
    <row r="78" spans="3:7" x14ac:dyDescent="0.3">
      <c r="C78" t="s">
        <v>7</v>
      </c>
      <c r="D78" t="s">
        <v>37</v>
      </c>
      <c r="E78" t="s">
        <v>17</v>
      </c>
      <c r="F78" s="4">
        <v>4487</v>
      </c>
      <c r="G78" s="5">
        <v>111</v>
      </c>
    </row>
    <row r="79" spans="3:7" x14ac:dyDescent="0.3">
      <c r="C79" t="s">
        <v>5</v>
      </c>
      <c r="D79" t="s">
        <v>35</v>
      </c>
      <c r="E79" t="s">
        <v>18</v>
      </c>
      <c r="F79" s="4">
        <v>2415</v>
      </c>
      <c r="G79" s="5">
        <v>15</v>
      </c>
    </row>
    <row r="80" spans="3:7" x14ac:dyDescent="0.3">
      <c r="C80" t="s">
        <v>40</v>
      </c>
      <c r="D80" t="s">
        <v>34</v>
      </c>
      <c r="E80" t="s">
        <v>19</v>
      </c>
      <c r="F80" s="4">
        <v>4018</v>
      </c>
      <c r="G80" s="5">
        <v>162</v>
      </c>
    </row>
    <row r="81" spans="3:7" x14ac:dyDescent="0.3">
      <c r="C81" t="s">
        <v>5</v>
      </c>
      <c r="D81" t="s">
        <v>34</v>
      </c>
      <c r="E81" t="s">
        <v>19</v>
      </c>
      <c r="F81" s="4">
        <v>861</v>
      </c>
      <c r="G81" s="5">
        <v>195</v>
      </c>
    </row>
    <row r="82" spans="3:7" x14ac:dyDescent="0.3">
      <c r="C82" t="s">
        <v>10</v>
      </c>
      <c r="D82" t="s">
        <v>38</v>
      </c>
      <c r="E82" t="s">
        <v>14</v>
      </c>
      <c r="F82" s="4">
        <v>5586</v>
      </c>
      <c r="G82" s="5">
        <v>525</v>
      </c>
    </row>
    <row r="83" spans="3:7" x14ac:dyDescent="0.3">
      <c r="C83" t="s">
        <v>7</v>
      </c>
      <c r="D83" t="s">
        <v>34</v>
      </c>
      <c r="E83" t="s">
        <v>33</v>
      </c>
      <c r="F83" s="4">
        <v>2226</v>
      </c>
      <c r="G83" s="5">
        <v>48</v>
      </c>
    </row>
    <row r="84" spans="3:7" x14ac:dyDescent="0.3">
      <c r="C84" t="s">
        <v>9</v>
      </c>
      <c r="D84" t="s">
        <v>34</v>
      </c>
      <c r="E84" t="s">
        <v>28</v>
      </c>
      <c r="F84" s="4">
        <v>14329</v>
      </c>
      <c r="G84" s="5">
        <v>150</v>
      </c>
    </row>
    <row r="85" spans="3:7" x14ac:dyDescent="0.3">
      <c r="C85" t="s">
        <v>9</v>
      </c>
      <c r="D85" t="s">
        <v>34</v>
      </c>
      <c r="E85" t="s">
        <v>20</v>
      </c>
      <c r="F85" s="4">
        <v>8463</v>
      </c>
      <c r="G85" s="5">
        <v>492</v>
      </c>
    </row>
    <row r="86" spans="3:7" x14ac:dyDescent="0.3">
      <c r="C86" t="s">
        <v>5</v>
      </c>
      <c r="D86" t="s">
        <v>34</v>
      </c>
      <c r="E86" t="s">
        <v>29</v>
      </c>
      <c r="F86" s="4">
        <v>2891</v>
      </c>
      <c r="G86" s="5">
        <v>102</v>
      </c>
    </row>
    <row r="87" spans="3:7" x14ac:dyDescent="0.3">
      <c r="C87" t="s">
        <v>3</v>
      </c>
      <c r="D87" t="s">
        <v>36</v>
      </c>
      <c r="E87" t="s">
        <v>23</v>
      </c>
      <c r="F87" s="4">
        <v>3773</v>
      </c>
      <c r="G87" s="5">
        <v>165</v>
      </c>
    </row>
    <row r="88" spans="3:7" x14ac:dyDescent="0.3">
      <c r="C88" t="s">
        <v>41</v>
      </c>
      <c r="D88" t="s">
        <v>36</v>
      </c>
      <c r="E88" t="s">
        <v>28</v>
      </c>
      <c r="F88" s="4">
        <v>854</v>
      </c>
      <c r="G88" s="5">
        <v>309</v>
      </c>
    </row>
    <row r="89" spans="3:7" x14ac:dyDescent="0.3">
      <c r="C89" t="s">
        <v>6</v>
      </c>
      <c r="D89" t="s">
        <v>36</v>
      </c>
      <c r="E89" t="s">
        <v>17</v>
      </c>
      <c r="F89" s="4">
        <v>4970</v>
      </c>
      <c r="G89" s="5">
        <v>156</v>
      </c>
    </row>
    <row r="90" spans="3:7" x14ac:dyDescent="0.3">
      <c r="C90" t="s">
        <v>9</v>
      </c>
      <c r="D90" t="s">
        <v>35</v>
      </c>
      <c r="E90" t="s">
        <v>26</v>
      </c>
      <c r="F90" s="4">
        <v>98</v>
      </c>
      <c r="G90" s="5">
        <v>159</v>
      </c>
    </row>
    <row r="91" spans="3:7" x14ac:dyDescent="0.3">
      <c r="C91" t="s">
        <v>5</v>
      </c>
      <c r="D91" t="s">
        <v>35</v>
      </c>
      <c r="E91" t="s">
        <v>15</v>
      </c>
      <c r="F91" s="4">
        <v>13391</v>
      </c>
      <c r="G91" s="5">
        <v>201</v>
      </c>
    </row>
    <row r="92" spans="3:7" x14ac:dyDescent="0.3">
      <c r="C92" t="s">
        <v>8</v>
      </c>
      <c r="D92" t="s">
        <v>39</v>
      </c>
      <c r="E92" t="s">
        <v>31</v>
      </c>
      <c r="F92" s="4">
        <v>8890</v>
      </c>
      <c r="G92" s="5">
        <v>210</v>
      </c>
    </row>
    <row r="93" spans="3:7" x14ac:dyDescent="0.3">
      <c r="C93" t="s">
        <v>2</v>
      </c>
      <c r="D93" t="s">
        <v>38</v>
      </c>
      <c r="E93" t="s">
        <v>13</v>
      </c>
      <c r="F93" s="4">
        <v>56</v>
      </c>
      <c r="G93" s="5">
        <v>51</v>
      </c>
    </row>
    <row r="94" spans="3:7" x14ac:dyDescent="0.3">
      <c r="C94" t="s">
        <v>3</v>
      </c>
      <c r="D94" t="s">
        <v>36</v>
      </c>
      <c r="E94" t="s">
        <v>25</v>
      </c>
      <c r="F94" s="4">
        <v>3339</v>
      </c>
      <c r="G94" s="5">
        <v>39</v>
      </c>
    </row>
    <row r="95" spans="3:7" x14ac:dyDescent="0.3">
      <c r="C95" t="s">
        <v>10</v>
      </c>
      <c r="D95" t="s">
        <v>35</v>
      </c>
      <c r="E95" t="s">
        <v>18</v>
      </c>
      <c r="F95" s="4">
        <v>3808</v>
      </c>
      <c r="G95" s="5">
        <v>279</v>
      </c>
    </row>
    <row r="96" spans="3:7" x14ac:dyDescent="0.3">
      <c r="C96" t="s">
        <v>10</v>
      </c>
      <c r="D96" t="s">
        <v>38</v>
      </c>
      <c r="E96" t="s">
        <v>13</v>
      </c>
      <c r="F96" s="4">
        <v>63</v>
      </c>
      <c r="G96" s="5">
        <v>123</v>
      </c>
    </row>
    <row r="97" spans="3:7" x14ac:dyDescent="0.3">
      <c r="C97" t="s">
        <v>2</v>
      </c>
      <c r="D97" t="s">
        <v>39</v>
      </c>
      <c r="E97" t="s">
        <v>27</v>
      </c>
      <c r="F97" s="4">
        <v>7812</v>
      </c>
      <c r="G97" s="5">
        <v>81</v>
      </c>
    </row>
    <row r="98" spans="3:7" x14ac:dyDescent="0.3">
      <c r="C98" t="s">
        <v>40</v>
      </c>
      <c r="D98" t="s">
        <v>37</v>
      </c>
      <c r="E98" t="s">
        <v>19</v>
      </c>
      <c r="F98" s="4">
        <v>7693</v>
      </c>
      <c r="G98" s="5">
        <v>21</v>
      </c>
    </row>
    <row r="99" spans="3:7" x14ac:dyDescent="0.3">
      <c r="C99" t="s">
        <v>3</v>
      </c>
      <c r="D99" t="s">
        <v>36</v>
      </c>
      <c r="E99" t="s">
        <v>28</v>
      </c>
      <c r="F99" s="4">
        <v>973</v>
      </c>
      <c r="G99" s="5">
        <v>162</v>
      </c>
    </row>
    <row r="100" spans="3:7" x14ac:dyDescent="0.3">
      <c r="C100" t="s">
        <v>10</v>
      </c>
      <c r="D100" t="s">
        <v>35</v>
      </c>
      <c r="E100" t="s">
        <v>21</v>
      </c>
      <c r="F100" s="4">
        <v>567</v>
      </c>
      <c r="G100" s="5">
        <v>228</v>
      </c>
    </row>
    <row r="101" spans="3:7" x14ac:dyDescent="0.3">
      <c r="C101" t="s">
        <v>10</v>
      </c>
      <c r="D101" t="s">
        <v>36</v>
      </c>
      <c r="E101" t="s">
        <v>29</v>
      </c>
      <c r="F101" s="4">
        <v>2471</v>
      </c>
      <c r="G101" s="5">
        <v>342</v>
      </c>
    </row>
    <row r="102" spans="3:7" x14ac:dyDescent="0.3">
      <c r="C102" t="s">
        <v>5</v>
      </c>
      <c r="D102" t="s">
        <v>38</v>
      </c>
      <c r="E102" t="s">
        <v>13</v>
      </c>
      <c r="F102" s="4">
        <v>7189</v>
      </c>
      <c r="G102" s="5">
        <v>54</v>
      </c>
    </row>
    <row r="103" spans="3:7" x14ac:dyDescent="0.3">
      <c r="C103" t="s">
        <v>41</v>
      </c>
      <c r="D103" t="s">
        <v>35</v>
      </c>
      <c r="E103" t="s">
        <v>28</v>
      </c>
      <c r="F103" s="4">
        <v>7455</v>
      </c>
      <c r="G103" s="5">
        <v>216</v>
      </c>
    </row>
    <row r="104" spans="3:7" x14ac:dyDescent="0.3">
      <c r="C104" t="s">
        <v>3</v>
      </c>
      <c r="D104" t="s">
        <v>34</v>
      </c>
      <c r="E104" t="s">
        <v>26</v>
      </c>
      <c r="F104" s="4">
        <v>3108</v>
      </c>
      <c r="G104" s="5">
        <v>54</v>
      </c>
    </row>
    <row r="105" spans="3:7" x14ac:dyDescent="0.3">
      <c r="C105" t="s">
        <v>6</v>
      </c>
      <c r="D105" t="s">
        <v>38</v>
      </c>
      <c r="E105" t="s">
        <v>25</v>
      </c>
      <c r="F105" s="4">
        <v>469</v>
      </c>
      <c r="G105" s="5">
        <v>75</v>
      </c>
    </row>
    <row r="106" spans="3:7" x14ac:dyDescent="0.3">
      <c r="C106" t="s">
        <v>9</v>
      </c>
      <c r="D106" t="s">
        <v>37</v>
      </c>
      <c r="E106" t="s">
        <v>23</v>
      </c>
      <c r="F106" s="4">
        <v>2737</v>
      </c>
      <c r="G106" s="5">
        <v>93</v>
      </c>
    </row>
    <row r="107" spans="3:7" x14ac:dyDescent="0.3">
      <c r="C107" t="s">
        <v>9</v>
      </c>
      <c r="D107" t="s">
        <v>37</v>
      </c>
      <c r="E107" t="s">
        <v>25</v>
      </c>
      <c r="F107" s="4">
        <v>4305</v>
      </c>
      <c r="G107" s="5">
        <v>156</v>
      </c>
    </row>
    <row r="108" spans="3:7" x14ac:dyDescent="0.3">
      <c r="C108" t="s">
        <v>9</v>
      </c>
      <c r="D108" t="s">
        <v>38</v>
      </c>
      <c r="E108" t="s">
        <v>17</v>
      </c>
      <c r="F108" s="4">
        <v>2408</v>
      </c>
      <c r="G108" s="5">
        <v>9</v>
      </c>
    </row>
    <row r="109" spans="3:7" x14ac:dyDescent="0.3">
      <c r="C109" t="s">
        <v>3</v>
      </c>
      <c r="D109" t="s">
        <v>36</v>
      </c>
      <c r="E109" t="s">
        <v>19</v>
      </c>
      <c r="F109" s="4">
        <v>1281</v>
      </c>
      <c r="G109" s="5">
        <v>18</v>
      </c>
    </row>
    <row r="110" spans="3:7" x14ac:dyDescent="0.3">
      <c r="C110" t="s">
        <v>40</v>
      </c>
      <c r="D110" t="s">
        <v>35</v>
      </c>
      <c r="E110" t="s">
        <v>32</v>
      </c>
      <c r="F110" s="4">
        <v>12348</v>
      </c>
      <c r="G110" s="5">
        <v>234</v>
      </c>
    </row>
    <row r="111" spans="3:7" x14ac:dyDescent="0.3">
      <c r="C111" t="s">
        <v>3</v>
      </c>
      <c r="D111" t="s">
        <v>34</v>
      </c>
      <c r="E111" t="s">
        <v>28</v>
      </c>
      <c r="F111" s="4">
        <v>3689</v>
      </c>
      <c r="G111" s="5">
        <v>312</v>
      </c>
    </row>
    <row r="112" spans="3:7" x14ac:dyDescent="0.3">
      <c r="C112" t="s">
        <v>7</v>
      </c>
      <c r="D112" t="s">
        <v>36</v>
      </c>
      <c r="E112" t="s">
        <v>19</v>
      </c>
      <c r="F112" s="4">
        <v>2870</v>
      </c>
      <c r="G112" s="5">
        <v>300</v>
      </c>
    </row>
    <row r="113" spans="3:7" x14ac:dyDescent="0.3">
      <c r="C113" t="s">
        <v>2</v>
      </c>
      <c r="D113" t="s">
        <v>36</v>
      </c>
      <c r="E113" t="s">
        <v>27</v>
      </c>
      <c r="F113" s="4">
        <v>798</v>
      </c>
      <c r="G113" s="5">
        <v>519</v>
      </c>
    </row>
    <row r="114" spans="3:7" x14ac:dyDescent="0.3">
      <c r="C114" t="s">
        <v>41</v>
      </c>
      <c r="D114" t="s">
        <v>37</v>
      </c>
      <c r="E114" t="s">
        <v>21</v>
      </c>
      <c r="F114" s="4">
        <v>2933</v>
      </c>
      <c r="G114" s="5">
        <v>9</v>
      </c>
    </row>
    <row r="115" spans="3:7" x14ac:dyDescent="0.3">
      <c r="C115" t="s">
        <v>5</v>
      </c>
      <c r="D115" t="s">
        <v>35</v>
      </c>
      <c r="E115" t="s">
        <v>4</v>
      </c>
      <c r="F115" s="4">
        <v>2744</v>
      </c>
      <c r="G115" s="5">
        <v>9</v>
      </c>
    </row>
    <row r="116" spans="3:7" x14ac:dyDescent="0.3">
      <c r="C116" t="s">
        <v>40</v>
      </c>
      <c r="D116" t="s">
        <v>36</v>
      </c>
      <c r="E116" t="s">
        <v>33</v>
      </c>
      <c r="F116" s="4">
        <v>9772</v>
      </c>
      <c r="G116" s="5">
        <v>90</v>
      </c>
    </row>
    <row r="117" spans="3:7" x14ac:dyDescent="0.3">
      <c r="C117" t="s">
        <v>7</v>
      </c>
      <c r="D117" t="s">
        <v>34</v>
      </c>
      <c r="E117" t="s">
        <v>25</v>
      </c>
      <c r="F117" s="4">
        <v>1568</v>
      </c>
      <c r="G117" s="5">
        <v>96</v>
      </c>
    </row>
    <row r="118" spans="3:7" x14ac:dyDescent="0.3">
      <c r="C118" t="s">
        <v>2</v>
      </c>
      <c r="D118" t="s">
        <v>36</v>
      </c>
      <c r="E118" t="s">
        <v>16</v>
      </c>
      <c r="F118" s="4">
        <v>11417</v>
      </c>
      <c r="G118" s="5">
        <v>21</v>
      </c>
    </row>
    <row r="119" spans="3:7" x14ac:dyDescent="0.3">
      <c r="C119" t="s">
        <v>40</v>
      </c>
      <c r="D119" t="s">
        <v>34</v>
      </c>
      <c r="E119" t="s">
        <v>26</v>
      </c>
      <c r="F119" s="4">
        <v>6748</v>
      </c>
      <c r="G119" s="5">
        <v>48</v>
      </c>
    </row>
    <row r="120" spans="3:7" x14ac:dyDescent="0.3">
      <c r="C120" t="s">
        <v>10</v>
      </c>
      <c r="D120" t="s">
        <v>36</v>
      </c>
      <c r="E120" t="s">
        <v>27</v>
      </c>
      <c r="F120" s="4">
        <v>1407</v>
      </c>
      <c r="G120" s="5">
        <v>72</v>
      </c>
    </row>
    <row r="121" spans="3:7" x14ac:dyDescent="0.3">
      <c r="C121" t="s">
        <v>8</v>
      </c>
      <c r="D121" t="s">
        <v>35</v>
      </c>
      <c r="E121" t="s">
        <v>29</v>
      </c>
      <c r="F121" s="4">
        <v>2023</v>
      </c>
      <c r="G121" s="5">
        <v>168</v>
      </c>
    </row>
    <row r="122" spans="3:7" x14ac:dyDescent="0.3">
      <c r="C122" t="s">
        <v>5</v>
      </c>
      <c r="D122" t="s">
        <v>39</v>
      </c>
      <c r="E122" t="s">
        <v>26</v>
      </c>
      <c r="F122" s="4">
        <v>5236</v>
      </c>
      <c r="G122" s="5">
        <v>51</v>
      </c>
    </row>
    <row r="123" spans="3:7" x14ac:dyDescent="0.3">
      <c r="C123" t="s">
        <v>41</v>
      </c>
      <c r="D123" t="s">
        <v>36</v>
      </c>
      <c r="E123" t="s">
        <v>19</v>
      </c>
      <c r="F123" s="4">
        <v>1925</v>
      </c>
      <c r="G123" s="5">
        <v>192</v>
      </c>
    </row>
    <row r="124" spans="3:7" x14ac:dyDescent="0.3">
      <c r="C124" t="s">
        <v>7</v>
      </c>
      <c r="D124" t="s">
        <v>37</v>
      </c>
      <c r="E124" t="s">
        <v>14</v>
      </c>
      <c r="F124" s="4">
        <v>6608</v>
      </c>
      <c r="G124" s="5">
        <v>225</v>
      </c>
    </row>
    <row r="125" spans="3:7" x14ac:dyDescent="0.3">
      <c r="C125" t="s">
        <v>6</v>
      </c>
      <c r="D125" t="s">
        <v>34</v>
      </c>
      <c r="E125" t="s">
        <v>26</v>
      </c>
      <c r="F125" s="4">
        <v>8008</v>
      </c>
      <c r="G125" s="5">
        <v>456</v>
      </c>
    </row>
    <row r="126" spans="3:7" x14ac:dyDescent="0.3">
      <c r="C126" t="s">
        <v>10</v>
      </c>
      <c r="D126" t="s">
        <v>34</v>
      </c>
      <c r="E126" t="s">
        <v>25</v>
      </c>
      <c r="F126" s="4">
        <v>1428</v>
      </c>
      <c r="G126" s="5">
        <v>93</v>
      </c>
    </row>
    <row r="127" spans="3:7" x14ac:dyDescent="0.3">
      <c r="C127" t="s">
        <v>6</v>
      </c>
      <c r="D127" t="s">
        <v>34</v>
      </c>
      <c r="E127" t="s">
        <v>4</v>
      </c>
      <c r="F127" s="4">
        <v>525</v>
      </c>
      <c r="G127" s="5">
        <v>48</v>
      </c>
    </row>
    <row r="128" spans="3:7" x14ac:dyDescent="0.3">
      <c r="C128" t="s">
        <v>6</v>
      </c>
      <c r="D128" t="s">
        <v>37</v>
      </c>
      <c r="E128" t="s">
        <v>18</v>
      </c>
      <c r="F128" s="4">
        <v>1505</v>
      </c>
      <c r="G128" s="5">
        <v>102</v>
      </c>
    </row>
    <row r="129" spans="3:7" x14ac:dyDescent="0.3">
      <c r="C129" t="s">
        <v>7</v>
      </c>
      <c r="D129" t="s">
        <v>35</v>
      </c>
      <c r="E129" t="s">
        <v>30</v>
      </c>
      <c r="F129" s="4">
        <v>6755</v>
      </c>
      <c r="G129" s="5">
        <v>252</v>
      </c>
    </row>
    <row r="130" spans="3:7" x14ac:dyDescent="0.3">
      <c r="C130" t="s">
        <v>2</v>
      </c>
      <c r="D130" t="s">
        <v>37</v>
      </c>
      <c r="E130" t="s">
        <v>18</v>
      </c>
      <c r="F130" s="4">
        <v>11571</v>
      </c>
      <c r="G130" s="5">
        <v>138</v>
      </c>
    </row>
    <row r="131" spans="3:7" x14ac:dyDescent="0.3">
      <c r="C131" t="s">
        <v>40</v>
      </c>
      <c r="D131" t="s">
        <v>38</v>
      </c>
      <c r="E131" t="s">
        <v>25</v>
      </c>
      <c r="F131" s="4">
        <v>2541</v>
      </c>
      <c r="G131" s="5">
        <v>90</v>
      </c>
    </row>
    <row r="132" spans="3:7" x14ac:dyDescent="0.3">
      <c r="C132" t="s">
        <v>41</v>
      </c>
      <c r="D132" t="s">
        <v>37</v>
      </c>
      <c r="E132" t="s">
        <v>30</v>
      </c>
      <c r="F132" s="4">
        <v>1526</v>
      </c>
      <c r="G132" s="5">
        <v>240</v>
      </c>
    </row>
    <row r="133" spans="3:7" x14ac:dyDescent="0.3">
      <c r="C133" t="s">
        <v>40</v>
      </c>
      <c r="D133" t="s">
        <v>38</v>
      </c>
      <c r="E133" t="s">
        <v>4</v>
      </c>
      <c r="F133" s="4">
        <v>6125</v>
      </c>
      <c r="G133" s="5">
        <v>102</v>
      </c>
    </row>
    <row r="134" spans="3:7" x14ac:dyDescent="0.3">
      <c r="C134" t="s">
        <v>41</v>
      </c>
      <c r="D134" t="s">
        <v>35</v>
      </c>
      <c r="E134" t="s">
        <v>27</v>
      </c>
      <c r="F134" s="4">
        <v>847</v>
      </c>
      <c r="G134" s="5">
        <v>129</v>
      </c>
    </row>
    <row r="135" spans="3:7" x14ac:dyDescent="0.3">
      <c r="C135" t="s">
        <v>8</v>
      </c>
      <c r="D135" t="s">
        <v>35</v>
      </c>
      <c r="E135" t="s">
        <v>27</v>
      </c>
      <c r="F135" s="4">
        <v>4753</v>
      </c>
      <c r="G135" s="5">
        <v>300</v>
      </c>
    </row>
    <row r="136" spans="3:7" x14ac:dyDescent="0.3">
      <c r="C136" t="s">
        <v>6</v>
      </c>
      <c r="D136" t="s">
        <v>38</v>
      </c>
      <c r="E136" t="s">
        <v>33</v>
      </c>
      <c r="F136" s="4">
        <v>959</v>
      </c>
      <c r="G136" s="5">
        <v>135</v>
      </c>
    </row>
    <row r="137" spans="3:7" x14ac:dyDescent="0.3">
      <c r="C137" t="s">
        <v>7</v>
      </c>
      <c r="D137" t="s">
        <v>35</v>
      </c>
      <c r="E137" t="s">
        <v>24</v>
      </c>
      <c r="F137" s="4">
        <v>2793</v>
      </c>
      <c r="G137" s="5">
        <v>114</v>
      </c>
    </row>
    <row r="138" spans="3:7" x14ac:dyDescent="0.3">
      <c r="C138" t="s">
        <v>7</v>
      </c>
      <c r="D138" t="s">
        <v>35</v>
      </c>
      <c r="E138" t="s">
        <v>14</v>
      </c>
      <c r="F138" s="4">
        <v>4606</v>
      </c>
      <c r="G138" s="5">
        <v>63</v>
      </c>
    </row>
    <row r="139" spans="3:7" x14ac:dyDescent="0.3">
      <c r="C139" t="s">
        <v>7</v>
      </c>
      <c r="D139" t="s">
        <v>36</v>
      </c>
      <c r="E139" t="s">
        <v>29</v>
      </c>
      <c r="F139" s="4">
        <v>5551</v>
      </c>
      <c r="G139" s="5">
        <v>252</v>
      </c>
    </row>
    <row r="140" spans="3:7" x14ac:dyDescent="0.3">
      <c r="C140" t="s">
        <v>10</v>
      </c>
      <c r="D140" t="s">
        <v>36</v>
      </c>
      <c r="E140" t="s">
        <v>32</v>
      </c>
      <c r="F140" s="4">
        <v>6657</v>
      </c>
      <c r="G140" s="5">
        <v>303</v>
      </c>
    </row>
    <row r="141" spans="3:7" x14ac:dyDescent="0.3">
      <c r="C141" t="s">
        <v>7</v>
      </c>
      <c r="D141" t="s">
        <v>39</v>
      </c>
      <c r="E141" t="s">
        <v>17</v>
      </c>
      <c r="F141" s="4">
        <v>4438</v>
      </c>
      <c r="G141" s="5">
        <v>246</v>
      </c>
    </row>
    <row r="142" spans="3:7" x14ac:dyDescent="0.3">
      <c r="C142" t="s">
        <v>8</v>
      </c>
      <c r="D142" t="s">
        <v>38</v>
      </c>
      <c r="E142" t="s">
        <v>22</v>
      </c>
      <c r="F142" s="4">
        <v>168</v>
      </c>
      <c r="G142" s="5">
        <v>84</v>
      </c>
    </row>
    <row r="143" spans="3:7" x14ac:dyDescent="0.3">
      <c r="C143" t="s">
        <v>7</v>
      </c>
      <c r="D143" t="s">
        <v>34</v>
      </c>
      <c r="E143" t="s">
        <v>17</v>
      </c>
      <c r="F143" s="4">
        <v>7777</v>
      </c>
      <c r="G143" s="5">
        <v>39</v>
      </c>
    </row>
    <row r="144" spans="3:7" x14ac:dyDescent="0.3">
      <c r="C144" t="s">
        <v>5</v>
      </c>
      <c r="D144" t="s">
        <v>36</v>
      </c>
      <c r="E144" t="s">
        <v>17</v>
      </c>
      <c r="F144" s="4">
        <v>3339</v>
      </c>
      <c r="G144" s="5">
        <v>348</v>
      </c>
    </row>
    <row r="145" spans="3:7" x14ac:dyDescent="0.3">
      <c r="C145" t="s">
        <v>7</v>
      </c>
      <c r="D145" t="s">
        <v>37</v>
      </c>
      <c r="E145" t="s">
        <v>33</v>
      </c>
      <c r="F145" s="4">
        <v>6391</v>
      </c>
      <c r="G145" s="5">
        <v>48</v>
      </c>
    </row>
    <row r="146" spans="3:7" x14ac:dyDescent="0.3">
      <c r="C146" t="s">
        <v>5</v>
      </c>
      <c r="D146" t="s">
        <v>37</v>
      </c>
      <c r="E146" t="s">
        <v>22</v>
      </c>
      <c r="F146" s="4">
        <v>518</v>
      </c>
      <c r="G146" s="5">
        <v>75</v>
      </c>
    </row>
    <row r="147" spans="3:7" x14ac:dyDescent="0.3">
      <c r="C147" t="s">
        <v>7</v>
      </c>
      <c r="D147" t="s">
        <v>38</v>
      </c>
      <c r="E147" t="s">
        <v>28</v>
      </c>
      <c r="F147" s="4">
        <v>5677</v>
      </c>
      <c r="G147" s="5">
        <v>258</v>
      </c>
    </row>
    <row r="148" spans="3:7" x14ac:dyDescent="0.3">
      <c r="C148" t="s">
        <v>6</v>
      </c>
      <c r="D148" t="s">
        <v>39</v>
      </c>
      <c r="E148" t="s">
        <v>17</v>
      </c>
      <c r="F148" s="4">
        <v>6048</v>
      </c>
      <c r="G148" s="5">
        <v>27</v>
      </c>
    </row>
    <row r="149" spans="3:7" x14ac:dyDescent="0.3">
      <c r="C149" t="s">
        <v>8</v>
      </c>
      <c r="D149" t="s">
        <v>38</v>
      </c>
      <c r="E149" t="s">
        <v>32</v>
      </c>
      <c r="F149" s="4">
        <v>3752</v>
      </c>
      <c r="G149" s="5">
        <v>213</v>
      </c>
    </row>
    <row r="150" spans="3:7" x14ac:dyDescent="0.3">
      <c r="C150" t="s">
        <v>5</v>
      </c>
      <c r="D150" t="s">
        <v>35</v>
      </c>
      <c r="E150" t="s">
        <v>29</v>
      </c>
      <c r="F150" s="4">
        <v>4480</v>
      </c>
      <c r="G150" s="5">
        <v>357</v>
      </c>
    </row>
    <row r="151" spans="3:7" x14ac:dyDescent="0.3">
      <c r="C151" t="s">
        <v>9</v>
      </c>
      <c r="D151" t="s">
        <v>37</v>
      </c>
      <c r="E151" t="s">
        <v>4</v>
      </c>
      <c r="F151" s="4">
        <v>259</v>
      </c>
      <c r="G151" s="5">
        <v>207</v>
      </c>
    </row>
    <row r="152" spans="3:7" x14ac:dyDescent="0.3">
      <c r="C152" t="s">
        <v>8</v>
      </c>
      <c r="D152" t="s">
        <v>37</v>
      </c>
      <c r="E152" t="s">
        <v>30</v>
      </c>
      <c r="F152" s="4">
        <v>42</v>
      </c>
      <c r="G152" s="5">
        <v>150</v>
      </c>
    </row>
    <row r="153" spans="3:7" x14ac:dyDescent="0.3">
      <c r="C153" t="s">
        <v>41</v>
      </c>
      <c r="D153" t="s">
        <v>36</v>
      </c>
      <c r="E153" t="s">
        <v>26</v>
      </c>
      <c r="F153" s="4">
        <v>98</v>
      </c>
      <c r="G153" s="5">
        <v>204</v>
      </c>
    </row>
    <row r="154" spans="3:7" x14ac:dyDescent="0.3">
      <c r="C154" t="s">
        <v>7</v>
      </c>
      <c r="D154" t="s">
        <v>35</v>
      </c>
      <c r="E154" t="s">
        <v>27</v>
      </c>
      <c r="F154" s="4">
        <v>2478</v>
      </c>
      <c r="G154" s="5">
        <v>21</v>
      </c>
    </row>
    <row r="155" spans="3:7" x14ac:dyDescent="0.3">
      <c r="C155" t="s">
        <v>41</v>
      </c>
      <c r="D155" t="s">
        <v>34</v>
      </c>
      <c r="E155" t="s">
        <v>33</v>
      </c>
      <c r="F155" s="4">
        <v>7847</v>
      </c>
      <c r="G155" s="5">
        <v>174</v>
      </c>
    </row>
    <row r="156" spans="3:7" x14ac:dyDescent="0.3">
      <c r="C156" t="s">
        <v>2</v>
      </c>
      <c r="D156" t="s">
        <v>37</v>
      </c>
      <c r="E156" t="s">
        <v>17</v>
      </c>
      <c r="F156" s="4">
        <v>9926</v>
      </c>
      <c r="G156" s="5">
        <v>201</v>
      </c>
    </row>
    <row r="157" spans="3:7" x14ac:dyDescent="0.3">
      <c r="C157" t="s">
        <v>8</v>
      </c>
      <c r="D157" t="s">
        <v>38</v>
      </c>
      <c r="E157" t="s">
        <v>13</v>
      </c>
      <c r="F157" s="4">
        <v>819</v>
      </c>
      <c r="G157" s="5">
        <v>510</v>
      </c>
    </row>
    <row r="158" spans="3:7" x14ac:dyDescent="0.3">
      <c r="C158" t="s">
        <v>6</v>
      </c>
      <c r="D158" t="s">
        <v>39</v>
      </c>
      <c r="E158" t="s">
        <v>29</v>
      </c>
      <c r="F158" s="4">
        <v>3052</v>
      </c>
      <c r="G158" s="5">
        <v>378</v>
      </c>
    </row>
    <row r="159" spans="3:7" x14ac:dyDescent="0.3">
      <c r="C159" t="s">
        <v>9</v>
      </c>
      <c r="D159" t="s">
        <v>34</v>
      </c>
      <c r="E159" t="s">
        <v>21</v>
      </c>
      <c r="F159" s="4">
        <v>6832</v>
      </c>
      <c r="G159" s="5">
        <v>27</v>
      </c>
    </row>
    <row r="160" spans="3:7" x14ac:dyDescent="0.3">
      <c r="C160" t="s">
        <v>2</v>
      </c>
      <c r="D160" t="s">
        <v>39</v>
      </c>
      <c r="E160" t="s">
        <v>16</v>
      </c>
      <c r="F160" s="4">
        <v>2016</v>
      </c>
      <c r="G160" s="5">
        <v>117</v>
      </c>
    </row>
    <row r="161" spans="3:7" x14ac:dyDescent="0.3">
      <c r="C161" t="s">
        <v>6</v>
      </c>
      <c r="D161" t="s">
        <v>38</v>
      </c>
      <c r="E161" t="s">
        <v>21</v>
      </c>
      <c r="F161" s="4">
        <v>7322</v>
      </c>
      <c r="G161" s="5">
        <v>36</v>
      </c>
    </row>
    <row r="162" spans="3:7" x14ac:dyDescent="0.3">
      <c r="C162" t="s">
        <v>8</v>
      </c>
      <c r="D162" t="s">
        <v>35</v>
      </c>
      <c r="E162" t="s">
        <v>33</v>
      </c>
      <c r="F162" s="4">
        <v>357</v>
      </c>
      <c r="G162" s="5">
        <v>126</v>
      </c>
    </row>
    <row r="163" spans="3:7" x14ac:dyDescent="0.3">
      <c r="C163" t="s">
        <v>9</v>
      </c>
      <c r="D163" t="s">
        <v>39</v>
      </c>
      <c r="E163" t="s">
        <v>25</v>
      </c>
      <c r="F163" s="4">
        <v>3192</v>
      </c>
      <c r="G163" s="5">
        <v>72</v>
      </c>
    </row>
    <row r="164" spans="3:7" x14ac:dyDescent="0.3">
      <c r="C164" t="s">
        <v>7</v>
      </c>
      <c r="D164" t="s">
        <v>36</v>
      </c>
      <c r="E164" t="s">
        <v>22</v>
      </c>
      <c r="F164" s="4">
        <v>8435</v>
      </c>
      <c r="G164" s="5">
        <v>42</v>
      </c>
    </row>
    <row r="165" spans="3:7" x14ac:dyDescent="0.3">
      <c r="C165" t="s">
        <v>40</v>
      </c>
      <c r="D165" t="s">
        <v>39</v>
      </c>
      <c r="E165" t="s">
        <v>29</v>
      </c>
      <c r="F165" s="4">
        <v>0</v>
      </c>
      <c r="G165" s="5">
        <v>135</v>
      </c>
    </row>
    <row r="166" spans="3:7" x14ac:dyDescent="0.3">
      <c r="C166" t="s">
        <v>7</v>
      </c>
      <c r="D166" t="s">
        <v>34</v>
      </c>
      <c r="E166" t="s">
        <v>24</v>
      </c>
      <c r="F166" s="4">
        <v>8862</v>
      </c>
      <c r="G166" s="5">
        <v>189</v>
      </c>
    </row>
    <row r="167" spans="3:7" x14ac:dyDescent="0.3">
      <c r="C167" t="s">
        <v>6</v>
      </c>
      <c r="D167" t="s">
        <v>37</v>
      </c>
      <c r="E167" t="s">
        <v>28</v>
      </c>
      <c r="F167" s="4">
        <v>3556</v>
      </c>
      <c r="G167" s="5">
        <v>459</v>
      </c>
    </row>
    <row r="168" spans="3:7" x14ac:dyDescent="0.3">
      <c r="C168" t="s">
        <v>5</v>
      </c>
      <c r="D168" t="s">
        <v>34</v>
      </c>
      <c r="E168" t="s">
        <v>15</v>
      </c>
      <c r="F168" s="4">
        <v>7280</v>
      </c>
      <c r="G168" s="5">
        <v>201</v>
      </c>
    </row>
    <row r="169" spans="3:7" x14ac:dyDescent="0.3">
      <c r="C169" t="s">
        <v>6</v>
      </c>
      <c r="D169" t="s">
        <v>34</v>
      </c>
      <c r="E169" t="s">
        <v>30</v>
      </c>
      <c r="F169" s="4">
        <v>3402</v>
      </c>
      <c r="G169" s="5">
        <v>366</v>
      </c>
    </row>
    <row r="170" spans="3:7" x14ac:dyDescent="0.3">
      <c r="C170" t="s">
        <v>3</v>
      </c>
      <c r="D170" t="s">
        <v>37</v>
      </c>
      <c r="E170" t="s">
        <v>29</v>
      </c>
      <c r="F170" s="4">
        <v>4592</v>
      </c>
      <c r="G170" s="5">
        <v>324</v>
      </c>
    </row>
    <row r="171" spans="3:7" x14ac:dyDescent="0.3">
      <c r="C171" t="s">
        <v>9</v>
      </c>
      <c r="D171" t="s">
        <v>35</v>
      </c>
      <c r="E171" t="s">
        <v>15</v>
      </c>
      <c r="F171" s="4">
        <v>7833</v>
      </c>
      <c r="G171" s="5">
        <v>243</v>
      </c>
    </row>
    <row r="172" spans="3:7" x14ac:dyDescent="0.3">
      <c r="C172" t="s">
        <v>2</v>
      </c>
      <c r="D172" t="s">
        <v>39</v>
      </c>
      <c r="E172" t="s">
        <v>21</v>
      </c>
      <c r="F172" s="4">
        <v>7651</v>
      </c>
      <c r="G172" s="5">
        <v>213</v>
      </c>
    </row>
    <row r="173" spans="3:7" x14ac:dyDescent="0.3">
      <c r="C173" t="s">
        <v>40</v>
      </c>
      <c r="D173" t="s">
        <v>35</v>
      </c>
      <c r="E173" t="s">
        <v>30</v>
      </c>
      <c r="F173" s="4">
        <v>2275</v>
      </c>
      <c r="G173" s="5">
        <v>447</v>
      </c>
    </row>
    <row r="174" spans="3:7" x14ac:dyDescent="0.3">
      <c r="C174" t="s">
        <v>40</v>
      </c>
      <c r="D174" t="s">
        <v>38</v>
      </c>
      <c r="E174" t="s">
        <v>13</v>
      </c>
      <c r="F174" s="4">
        <v>5670</v>
      </c>
      <c r="G174" s="5">
        <v>297</v>
      </c>
    </row>
    <row r="175" spans="3:7" x14ac:dyDescent="0.3">
      <c r="C175" t="s">
        <v>7</v>
      </c>
      <c r="D175" t="s">
        <v>35</v>
      </c>
      <c r="E175" t="s">
        <v>16</v>
      </c>
      <c r="F175" s="4">
        <v>2135</v>
      </c>
      <c r="G175" s="5">
        <v>27</v>
      </c>
    </row>
    <row r="176" spans="3:7" x14ac:dyDescent="0.3">
      <c r="C176" t="s">
        <v>40</v>
      </c>
      <c r="D176" t="s">
        <v>34</v>
      </c>
      <c r="E176" t="s">
        <v>23</v>
      </c>
      <c r="F176" s="4">
        <v>2779</v>
      </c>
      <c r="G176" s="5">
        <v>75</v>
      </c>
    </row>
    <row r="177" spans="3:7" x14ac:dyDescent="0.3">
      <c r="C177" t="s">
        <v>10</v>
      </c>
      <c r="D177" t="s">
        <v>39</v>
      </c>
      <c r="E177" t="s">
        <v>33</v>
      </c>
      <c r="F177" s="4">
        <v>12950</v>
      </c>
      <c r="G177" s="5">
        <v>30</v>
      </c>
    </row>
    <row r="178" spans="3:7" x14ac:dyDescent="0.3">
      <c r="C178" t="s">
        <v>7</v>
      </c>
      <c r="D178" t="s">
        <v>36</v>
      </c>
      <c r="E178" t="s">
        <v>18</v>
      </c>
      <c r="F178" s="4">
        <v>2646</v>
      </c>
      <c r="G178" s="5">
        <v>177</v>
      </c>
    </row>
    <row r="179" spans="3:7" x14ac:dyDescent="0.3">
      <c r="C179" t="s">
        <v>40</v>
      </c>
      <c r="D179" t="s">
        <v>34</v>
      </c>
      <c r="E179" t="s">
        <v>33</v>
      </c>
      <c r="F179" s="4">
        <v>3794</v>
      </c>
      <c r="G179" s="5">
        <v>159</v>
      </c>
    </row>
    <row r="180" spans="3:7" x14ac:dyDescent="0.3">
      <c r="C180" t="s">
        <v>3</v>
      </c>
      <c r="D180" t="s">
        <v>35</v>
      </c>
      <c r="E180" t="s">
        <v>33</v>
      </c>
      <c r="F180" s="4">
        <v>819</v>
      </c>
      <c r="G180" s="5">
        <v>306</v>
      </c>
    </row>
    <row r="181" spans="3:7" x14ac:dyDescent="0.3">
      <c r="C181" t="s">
        <v>3</v>
      </c>
      <c r="D181" t="s">
        <v>34</v>
      </c>
      <c r="E181" t="s">
        <v>20</v>
      </c>
      <c r="F181" s="4">
        <v>2583</v>
      </c>
      <c r="G181" s="5">
        <v>18</v>
      </c>
    </row>
    <row r="182" spans="3:7" x14ac:dyDescent="0.3">
      <c r="C182" t="s">
        <v>7</v>
      </c>
      <c r="D182" t="s">
        <v>35</v>
      </c>
      <c r="E182" t="s">
        <v>19</v>
      </c>
      <c r="F182" s="4">
        <v>4585</v>
      </c>
      <c r="G182" s="5">
        <v>240</v>
      </c>
    </row>
    <row r="183" spans="3:7" x14ac:dyDescent="0.3">
      <c r="C183" t="s">
        <v>5</v>
      </c>
      <c r="D183" t="s">
        <v>34</v>
      </c>
      <c r="E183" t="s">
        <v>33</v>
      </c>
      <c r="F183" s="4">
        <v>1652</v>
      </c>
      <c r="G183" s="5">
        <v>93</v>
      </c>
    </row>
    <row r="184" spans="3:7" x14ac:dyDescent="0.3">
      <c r="C184" t="s">
        <v>10</v>
      </c>
      <c r="D184" t="s">
        <v>34</v>
      </c>
      <c r="E184" t="s">
        <v>26</v>
      </c>
      <c r="F184" s="4">
        <v>4991</v>
      </c>
      <c r="G184" s="5">
        <v>9</v>
      </c>
    </row>
    <row r="185" spans="3:7" x14ac:dyDescent="0.3">
      <c r="C185" t="s">
        <v>8</v>
      </c>
      <c r="D185" t="s">
        <v>34</v>
      </c>
      <c r="E185" t="s">
        <v>16</v>
      </c>
      <c r="F185" s="4">
        <v>2009</v>
      </c>
      <c r="G185" s="5">
        <v>219</v>
      </c>
    </row>
    <row r="186" spans="3:7" x14ac:dyDescent="0.3">
      <c r="C186" t="s">
        <v>2</v>
      </c>
      <c r="D186" t="s">
        <v>39</v>
      </c>
      <c r="E186" t="s">
        <v>22</v>
      </c>
      <c r="F186" s="4">
        <v>1568</v>
      </c>
      <c r="G186" s="5">
        <v>141</v>
      </c>
    </row>
    <row r="187" spans="3:7" x14ac:dyDescent="0.3">
      <c r="C187" t="s">
        <v>41</v>
      </c>
      <c r="D187" t="s">
        <v>37</v>
      </c>
      <c r="E187" t="s">
        <v>20</v>
      </c>
      <c r="F187" s="4">
        <v>3388</v>
      </c>
      <c r="G187" s="5">
        <v>123</v>
      </c>
    </row>
    <row r="188" spans="3:7" x14ac:dyDescent="0.3">
      <c r="C188" t="s">
        <v>40</v>
      </c>
      <c r="D188" t="s">
        <v>38</v>
      </c>
      <c r="E188" t="s">
        <v>24</v>
      </c>
      <c r="F188" s="4">
        <v>623</v>
      </c>
      <c r="G188" s="5">
        <v>51</v>
      </c>
    </row>
    <row r="189" spans="3:7" x14ac:dyDescent="0.3">
      <c r="C189" t="s">
        <v>6</v>
      </c>
      <c r="D189" t="s">
        <v>36</v>
      </c>
      <c r="E189" t="s">
        <v>4</v>
      </c>
      <c r="F189" s="4">
        <v>10073</v>
      </c>
      <c r="G189" s="5">
        <v>120</v>
      </c>
    </row>
    <row r="190" spans="3:7" x14ac:dyDescent="0.3">
      <c r="C190" t="s">
        <v>8</v>
      </c>
      <c r="D190" t="s">
        <v>39</v>
      </c>
      <c r="E190" t="s">
        <v>26</v>
      </c>
      <c r="F190" s="4">
        <v>1561</v>
      </c>
      <c r="G190" s="5">
        <v>27</v>
      </c>
    </row>
    <row r="191" spans="3:7" x14ac:dyDescent="0.3">
      <c r="C191" t="s">
        <v>9</v>
      </c>
      <c r="D191" t="s">
        <v>36</v>
      </c>
      <c r="E191" t="s">
        <v>27</v>
      </c>
      <c r="F191" s="4">
        <v>11522</v>
      </c>
      <c r="G191" s="5">
        <v>204</v>
      </c>
    </row>
    <row r="192" spans="3:7" x14ac:dyDescent="0.3">
      <c r="C192" t="s">
        <v>6</v>
      </c>
      <c r="D192" t="s">
        <v>38</v>
      </c>
      <c r="E192" t="s">
        <v>13</v>
      </c>
      <c r="F192" s="4">
        <v>2317</v>
      </c>
      <c r="G192" s="5">
        <v>123</v>
      </c>
    </row>
    <row r="193" spans="3:7" x14ac:dyDescent="0.3">
      <c r="C193" t="s">
        <v>10</v>
      </c>
      <c r="D193" t="s">
        <v>37</v>
      </c>
      <c r="E193" t="s">
        <v>28</v>
      </c>
      <c r="F193" s="4">
        <v>3059</v>
      </c>
      <c r="G193" s="5">
        <v>27</v>
      </c>
    </row>
    <row r="194" spans="3:7" x14ac:dyDescent="0.3">
      <c r="C194" t="s">
        <v>41</v>
      </c>
      <c r="D194" t="s">
        <v>37</v>
      </c>
      <c r="E194" t="s">
        <v>26</v>
      </c>
      <c r="F194" s="4">
        <v>2324</v>
      </c>
      <c r="G194" s="5">
        <v>177</v>
      </c>
    </row>
    <row r="195" spans="3:7" x14ac:dyDescent="0.3">
      <c r="C195" t="s">
        <v>3</v>
      </c>
      <c r="D195" t="s">
        <v>39</v>
      </c>
      <c r="E195" t="s">
        <v>26</v>
      </c>
      <c r="F195" s="4">
        <v>4956</v>
      </c>
      <c r="G195" s="5">
        <v>171</v>
      </c>
    </row>
    <row r="196" spans="3:7" x14ac:dyDescent="0.3">
      <c r="C196" t="s">
        <v>10</v>
      </c>
      <c r="D196" t="s">
        <v>34</v>
      </c>
      <c r="E196" t="s">
        <v>19</v>
      </c>
      <c r="F196" s="4">
        <v>5355</v>
      </c>
      <c r="G196" s="5">
        <v>204</v>
      </c>
    </row>
    <row r="197" spans="3:7" x14ac:dyDescent="0.3">
      <c r="C197" t="s">
        <v>3</v>
      </c>
      <c r="D197" t="s">
        <v>34</v>
      </c>
      <c r="E197" t="s">
        <v>14</v>
      </c>
      <c r="F197" s="4">
        <v>7259</v>
      </c>
      <c r="G197" s="5">
        <v>276</v>
      </c>
    </row>
    <row r="198" spans="3:7" x14ac:dyDescent="0.3">
      <c r="C198" t="s">
        <v>8</v>
      </c>
      <c r="D198" t="s">
        <v>37</v>
      </c>
      <c r="E198" t="s">
        <v>26</v>
      </c>
      <c r="F198" s="4">
        <v>6279</v>
      </c>
      <c r="G198" s="5">
        <v>45</v>
      </c>
    </row>
    <row r="199" spans="3:7" x14ac:dyDescent="0.3">
      <c r="C199" t="s">
        <v>40</v>
      </c>
      <c r="D199" t="s">
        <v>38</v>
      </c>
      <c r="E199" t="s">
        <v>29</v>
      </c>
      <c r="F199" s="4">
        <v>2541</v>
      </c>
      <c r="G199" s="5">
        <v>45</v>
      </c>
    </row>
    <row r="200" spans="3:7" x14ac:dyDescent="0.3">
      <c r="C200" t="s">
        <v>6</v>
      </c>
      <c r="D200" t="s">
        <v>35</v>
      </c>
      <c r="E200" t="s">
        <v>27</v>
      </c>
      <c r="F200" s="4">
        <v>3864</v>
      </c>
      <c r="G200" s="5">
        <v>177</v>
      </c>
    </row>
    <row r="201" spans="3:7" x14ac:dyDescent="0.3">
      <c r="C201" t="s">
        <v>5</v>
      </c>
      <c r="D201" t="s">
        <v>36</v>
      </c>
      <c r="E201" t="s">
        <v>13</v>
      </c>
      <c r="F201" s="4">
        <v>6146</v>
      </c>
      <c r="G201" s="5">
        <v>63</v>
      </c>
    </row>
    <row r="202" spans="3:7" x14ac:dyDescent="0.3">
      <c r="C202" t="s">
        <v>9</v>
      </c>
      <c r="D202" t="s">
        <v>39</v>
      </c>
      <c r="E202" t="s">
        <v>18</v>
      </c>
      <c r="F202" s="4">
        <v>2639</v>
      </c>
      <c r="G202" s="5">
        <v>204</v>
      </c>
    </row>
    <row r="203" spans="3:7" x14ac:dyDescent="0.3">
      <c r="C203" t="s">
        <v>8</v>
      </c>
      <c r="D203" t="s">
        <v>37</v>
      </c>
      <c r="E203" t="s">
        <v>22</v>
      </c>
      <c r="F203" s="4">
        <v>1890</v>
      </c>
      <c r="G203" s="5">
        <v>195</v>
      </c>
    </row>
    <row r="204" spans="3:7" x14ac:dyDescent="0.3">
      <c r="C204" t="s">
        <v>7</v>
      </c>
      <c r="D204" t="s">
        <v>34</v>
      </c>
      <c r="E204" t="s">
        <v>14</v>
      </c>
      <c r="F204" s="4">
        <v>1932</v>
      </c>
      <c r="G204" s="5">
        <v>369</v>
      </c>
    </row>
    <row r="205" spans="3:7" x14ac:dyDescent="0.3">
      <c r="C205" t="s">
        <v>3</v>
      </c>
      <c r="D205" t="s">
        <v>34</v>
      </c>
      <c r="E205" t="s">
        <v>25</v>
      </c>
      <c r="F205" s="4">
        <v>6300</v>
      </c>
      <c r="G205" s="5">
        <v>42</v>
      </c>
    </row>
    <row r="206" spans="3:7" x14ac:dyDescent="0.3">
      <c r="C206" t="s">
        <v>6</v>
      </c>
      <c r="D206" t="s">
        <v>37</v>
      </c>
      <c r="E206" t="s">
        <v>30</v>
      </c>
      <c r="F206" s="4">
        <v>560</v>
      </c>
      <c r="G206" s="5">
        <v>81</v>
      </c>
    </row>
    <row r="207" spans="3:7" x14ac:dyDescent="0.3">
      <c r="C207" t="s">
        <v>9</v>
      </c>
      <c r="D207" t="s">
        <v>37</v>
      </c>
      <c r="E207" t="s">
        <v>26</v>
      </c>
      <c r="F207" s="4">
        <v>2856</v>
      </c>
      <c r="G207" s="5">
        <v>246</v>
      </c>
    </row>
    <row r="208" spans="3:7" x14ac:dyDescent="0.3">
      <c r="C208" t="s">
        <v>9</v>
      </c>
      <c r="D208" t="s">
        <v>34</v>
      </c>
      <c r="E208" t="s">
        <v>17</v>
      </c>
      <c r="F208" s="4">
        <v>707</v>
      </c>
      <c r="G208" s="5">
        <v>174</v>
      </c>
    </row>
    <row r="209" spans="3:7" x14ac:dyDescent="0.3">
      <c r="C209" t="s">
        <v>8</v>
      </c>
      <c r="D209" t="s">
        <v>35</v>
      </c>
      <c r="E209" t="s">
        <v>30</v>
      </c>
      <c r="F209" s="4">
        <v>3598</v>
      </c>
      <c r="G209" s="5">
        <v>81</v>
      </c>
    </row>
    <row r="210" spans="3:7" x14ac:dyDescent="0.3">
      <c r="C210" t="s">
        <v>40</v>
      </c>
      <c r="D210" t="s">
        <v>35</v>
      </c>
      <c r="E210" t="s">
        <v>22</v>
      </c>
      <c r="F210" s="4">
        <v>6853</v>
      </c>
      <c r="G210" s="5">
        <v>372</v>
      </c>
    </row>
    <row r="211" spans="3:7" x14ac:dyDescent="0.3">
      <c r="C211" t="s">
        <v>40</v>
      </c>
      <c r="D211" t="s">
        <v>35</v>
      </c>
      <c r="E211" t="s">
        <v>16</v>
      </c>
      <c r="F211" s="4">
        <v>4725</v>
      </c>
      <c r="G211" s="5">
        <v>174</v>
      </c>
    </row>
    <row r="212" spans="3:7" x14ac:dyDescent="0.3">
      <c r="C212" t="s">
        <v>41</v>
      </c>
      <c r="D212" t="s">
        <v>36</v>
      </c>
      <c r="E212" t="s">
        <v>32</v>
      </c>
      <c r="F212" s="4">
        <v>10304</v>
      </c>
      <c r="G212" s="5">
        <v>84</v>
      </c>
    </row>
    <row r="213" spans="3:7" x14ac:dyDescent="0.3">
      <c r="C213" t="s">
        <v>41</v>
      </c>
      <c r="D213" t="s">
        <v>34</v>
      </c>
      <c r="E213" t="s">
        <v>16</v>
      </c>
      <c r="F213" s="4">
        <v>1274</v>
      </c>
      <c r="G213" s="5">
        <v>225</v>
      </c>
    </row>
    <row r="214" spans="3:7" x14ac:dyDescent="0.3">
      <c r="C214" t="s">
        <v>5</v>
      </c>
      <c r="D214" t="s">
        <v>36</v>
      </c>
      <c r="E214" t="s">
        <v>30</v>
      </c>
      <c r="F214" s="4">
        <v>1526</v>
      </c>
      <c r="G214" s="5">
        <v>105</v>
      </c>
    </row>
    <row r="215" spans="3:7" x14ac:dyDescent="0.3">
      <c r="C215" t="s">
        <v>40</v>
      </c>
      <c r="D215" t="s">
        <v>39</v>
      </c>
      <c r="E215" t="s">
        <v>28</v>
      </c>
      <c r="F215" s="4">
        <v>3101</v>
      </c>
      <c r="G215" s="5">
        <v>225</v>
      </c>
    </row>
    <row r="216" spans="3:7" x14ac:dyDescent="0.3">
      <c r="C216" t="s">
        <v>2</v>
      </c>
      <c r="D216" t="s">
        <v>37</v>
      </c>
      <c r="E216" t="s">
        <v>14</v>
      </c>
      <c r="F216" s="4">
        <v>1057</v>
      </c>
      <c r="G216" s="5">
        <v>54</v>
      </c>
    </row>
    <row r="217" spans="3:7" x14ac:dyDescent="0.3">
      <c r="C217" t="s">
        <v>7</v>
      </c>
      <c r="D217" t="s">
        <v>37</v>
      </c>
      <c r="E217" t="s">
        <v>26</v>
      </c>
      <c r="F217" s="4">
        <v>5306</v>
      </c>
      <c r="G217" s="5">
        <v>0</v>
      </c>
    </row>
    <row r="218" spans="3:7" x14ac:dyDescent="0.3">
      <c r="C218" t="s">
        <v>5</v>
      </c>
      <c r="D218" t="s">
        <v>39</v>
      </c>
      <c r="E218" t="s">
        <v>24</v>
      </c>
      <c r="F218" s="4">
        <v>4018</v>
      </c>
      <c r="G218" s="5">
        <v>171</v>
      </c>
    </row>
    <row r="219" spans="3:7" x14ac:dyDescent="0.3">
      <c r="C219" t="s">
        <v>9</v>
      </c>
      <c r="D219" t="s">
        <v>34</v>
      </c>
      <c r="E219" t="s">
        <v>16</v>
      </c>
      <c r="F219" s="4">
        <v>938</v>
      </c>
      <c r="G219" s="5">
        <v>189</v>
      </c>
    </row>
    <row r="220" spans="3:7" x14ac:dyDescent="0.3">
      <c r="C220" t="s">
        <v>7</v>
      </c>
      <c r="D220" t="s">
        <v>38</v>
      </c>
      <c r="E220" t="s">
        <v>18</v>
      </c>
      <c r="F220" s="4">
        <v>1778</v>
      </c>
      <c r="G220" s="5">
        <v>270</v>
      </c>
    </row>
    <row r="221" spans="3:7" x14ac:dyDescent="0.3">
      <c r="C221" t="s">
        <v>6</v>
      </c>
      <c r="D221" t="s">
        <v>39</v>
      </c>
      <c r="E221" t="s">
        <v>30</v>
      </c>
      <c r="F221" s="4">
        <v>1638</v>
      </c>
      <c r="G221" s="5">
        <v>63</v>
      </c>
    </row>
    <row r="222" spans="3:7" x14ac:dyDescent="0.3">
      <c r="C222" t="s">
        <v>41</v>
      </c>
      <c r="D222" t="s">
        <v>38</v>
      </c>
      <c r="E222" t="s">
        <v>25</v>
      </c>
      <c r="F222" s="4">
        <v>154</v>
      </c>
      <c r="G222" s="5">
        <v>21</v>
      </c>
    </row>
    <row r="223" spans="3:7" x14ac:dyDescent="0.3">
      <c r="C223" t="s">
        <v>7</v>
      </c>
      <c r="D223" t="s">
        <v>37</v>
      </c>
      <c r="E223" t="s">
        <v>22</v>
      </c>
      <c r="F223" s="4">
        <v>9835</v>
      </c>
      <c r="G223" s="5">
        <v>207</v>
      </c>
    </row>
    <row r="224" spans="3:7" x14ac:dyDescent="0.3">
      <c r="C224" t="s">
        <v>9</v>
      </c>
      <c r="D224" t="s">
        <v>37</v>
      </c>
      <c r="E224" t="s">
        <v>20</v>
      </c>
      <c r="F224" s="4">
        <v>7273</v>
      </c>
      <c r="G224" s="5">
        <v>96</v>
      </c>
    </row>
    <row r="225" spans="3:7" x14ac:dyDescent="0.3">
      <c r="C225" t="s">
        <v>5</v>
      </c>
      <c r="D225" t="s">
        <v>39</v>
      </c>
      <c r="E225" t="s">
        <v>22</v>
      </c>
      <c r="F225" s="4">
        <v>6909</v>
      </c>
      <c r="G225" s="5">
        <v>81</v>
      </c>
    </row>
    <row r="226" spans="3:7" x14ac:dyDescent="0.3">
      <c r="C226" t="s">
        <v>9</v>
      </c>
      <c r="D226" t="s">
        <v>39</v>
      </c>
      <c r="E226" t="s">
        <v>24</v>
      </c>
      <c r="F226" s="4">
        <v>3920</v>
      </c>
      <c r="G226" s="5">
        <v>306</v>
      </c>
    </row>
    <row r="227" spans="3:7" x14ac:dyDescent="0.3">
      <c r="C227" t="s">
        <v>10</v>
      </c>
      <c r="D227" t="s">
        <v>39</v>
      </c>
      <c r="E227" t="s">
        <v>21</v>
      </c>
      <c r="F227" s="4">
        <v>4858</v>
      </c>
      <c r="G227" s="5">
        <v>279</v>
      </c>
    </row>
    <row r="228" spans="3:7" x14ac:dyDescent="0.3">
      <c r="C228" t="s">
        <v>2</v>
      </c>
      <c r="D228" t="s">
        <v>38</v>
      </c>
      <c r="E228" t="s">
        <v>4</v>
      </c>
      <c r="F228" s="4">
        <v>3549</v>
      </c>
      <c r="G228" s="5">
        <v>3</v>
      </c>
    </row>
    <row r="229" spans="3:7" x14ac:dyDescent="0.3">
      <c r="C229" t="s">
        <v>7</v>
      </c>
      <c r="D229" t="s">
        <v>39</v>
      </c>
      <c r="E229" t="s">
        <v>27</v>
      </c>
      <c r="F229" s="4">
        <v>966</v>
      </c>
      <c r="G229" s="5">
        <v>198</v>
      </c>
    </row>
    <row r="230" spans="3:7" x14ac:dyDescent="0.3">
      <c r="C230" t="s">
        <v>5</v>
      </c>
      <c r="D230" t="s">
        <v>39</v>
      </c>
      <c r="E230" t="s">
        <v>18</v>
      </c>
      <c r="F230" s="4">
        <v>385</v>
      </c>
      <c r="G230" s="5">
        <v>249</v>
      </c>
    </row>
    <row r="231" spans="3:7" x14ac:dyDescent="0.3">
      <c r="C231" t="s">
        <v>6</v>
      </c>
      <c r="D231" t="s">
        <v>34</v>
      </c>
      <c r="E231" t="s">
        <v>16</v>
      </c>
      <c r="F231" s="4">
        <v>2219</v>
      </c>
      <c r="G231" s="5">
        <v>75</v>
      </c>
    </row>
    <row r="232" spans="3:7" x14ac:dyDescent="0.3">
      <c r="C232" t="s">
        <v>9</v>
      </c>
      <c r="D232" t="s">
        <v>36</v>
      </c>
      <c r="E232" t="s">
        <v>32</v>
      </c>
      <c r="F232" s="4">
        <v>2954</v>
      </c>
      <c r="G232" s="5">
        <v>189</v>
      </c>
    </row>
    <row r="233" spans="3:7" x14ac:dyDescent="0.3">
      <c r="C233" t="s">
        <v>7</v>
      </c>
      <c r="D233" t="s">
        <v>36</v>
      </c>
      <c r="E233" t="s">
        <v>32</v>
      </c>
      <c r="F233" s="4">
        <v>280</v>
      </c>
      <c r="G233" s="5">
        <v>87</v>
      </c>
    </row>
    <row r="234" spans="3:7" x14ac:dyDescent="0.3">
      <c r="C234" t="s">
        <v>41</v>
      </c>
      <c r="D234" t="s">
        <v>36</v>
      </c>
      <c r="E234" t="s">
        <v>30</v>
      </c>
      <c r="F234" s="4">
        <v>6118</v>
      </c>
      <c r="G234" s="5">
        <v>174</v>
      </c>
    </row>
    <row r="235" spans="3:7" x14ac:dyDescent="0.3">
      <c r="C235" t="s">
        <v>2</v>
      </c>
      <c r="D235" t="s">
        <v>39</v>
      </c>
      <c r="E235" t="s">
        <v>15</v>
      </c>
      <c r="F235" s="4">
        <v>4802</v>
      </c>
      <c r="G235" s="5">
        <v>36</v>
      </c>
    </row>
    <row r="236" spans="3:7" x14ac:dyDescent="0.3">
      <c r="C236" t="s">
        <v>9</v>
      </c>
      <c r="D236" t="s">
        <v>38</v>
      </c>
      <c r="E236" t="s">
        <v>24</v>
      </c>
      <c r="F236" s="4">
        <v>4137</v>
      </c>
      <c r="G236" s="5">
        <v>60</v>
      </c>
    </row>
    <row r="237" spans="3:7" x14ac:dyDescent="0.3">
      <c r="C237" t="s">
        <v>3</v>
      </c>
      <c r="D237" t="s">
        <v>35</v>
      </c>
      <c r="E237" t="s">
        <v>23</v>
      </c>
      <c r="F237" s="4">
        <v>2023</v>
      </c>
      <c r="G237" s="5">
        <v>78</v>
      </c>
    </row>
    <row r="238" spans="3:7" x14ac:dyDescent="0.3">
      <c r="C238" t="s">
        <v>9</v>
      </c>
      <c r="D238" t="s">
        <v>36</v>
      </c>
      <c r="E238" t="s">
        <v>30</v>
      </c>
      <c r="F238" s="4">
        <v>9051</v>
      </c>
      <c r="G238" s="5">
        <v>57</v>
      </c>
    </row>
    <row r="239" spans="3:7" x14ac:dyDescent="0.3">
      <c r="C239" t="s">
        <v>9</v>
      </c>
      <c r="D239" t="s">
        <v>37</v>
      </c>
      <c r="E239" t="s">
        <v>28</v>
      </c>
      <c r="F239" s="4">
        <v>2919</v>
      </c>
      <c r="G239" s="5">
        <v>45</v>
      </c>
    </row>
    <row r="240" spans="3:7" x14ac:dyDescent="0.3">
      <c r="C240" t="s">
        <v>41</v>
      </c>
      <c r="D240" t="s">
        <v>38</v>
      </c>
      <c r="E240" t="s">
        <v>22</v>
      </c>
      <c r="F240" s="4">
        <v>5915</v>
      </c>
      <c r="G240" s="5">
        <v>3</v>
      </c>
    </row>
    <row r="241" spans="3:7" x14ac:dyDescent="0.3">
      <c r="C241" t="s">
        <v>10</v>
      </c>
      <c r="D241" t="s">
        <v>35</v>
      </c>
      <c r="E241" t="s">
        <v>15</v>
      </c>
      <c r="F241" s="4">
        <v>2562</v>
      </c>
      <c r="G241" s="5">
        <v>6</v>
      </c>
    </row>
    <row r="242" spans="3:7" x14ac:dyDescent="0.3">
      <c r="C242" t="s">
        <v>5</v>
      </c>
      <c r="D242" t="s">
        <v>37</v>
      </c>
      <c r="E242" t="s">
        <v>25</v>
      </c>
      <c r="F242" s="4">
        <v>8813</v>
      </c>
      <c r="G242" s="5">
        <v>21</v>
      </c>
    </row>
    <row r="243" spans="3:7" x14ac:dyDescent="0.3">
      <c r="C243" t="s">
        <v>5</v>
      </c>
      <c r="D243" t="s">
        <v>36</v>
      </c>
      <c r="E243" t="s">
        <v>18</v>
      </c>
      <c r="F243" s="4">
        <v>6111</v>
      </c>
      <c r="G243" s="5">
        <v>3</v>
      </c>
    </row>
    <row r="244" spans="3:7" x14ac:dyDescent="0.3">
      <c r="C244" t="s">
        <v>8</v>
      </c>
      <c r="D244" t="s">
        <v>34</v>
      </c>
      <c r="E244" t="s">
        <v>31</v>
      </c>
      <c r="F244" s="4">
        <v>3507</v>
      </c>
      <c r="G244" s="5">
        <v>288</v>
      </c>
    </row>
    <row r="245" spans="3:7" x14ac:dyDescent="0.3">
      <c r="C245" t="s">
        <v>6</v>
      </c>
      <c r="D245" t="s">
        <v>36</v>
      </c>
      <c r="E245" t="s">
        <v>13</v>
      </c>
      <c r="F245" s="4">
        <v>4319</v>
      </c>
      <c r="G245" s="5">
        <v>30</v>
      </c>
    </row>
    <row r="246" spans="3:7" x14ac:dyDescent="0.3">
      <c r="C246" t="s">
        <v>40</v>
      </c>
      <c r="D246" t="s">
        <v>38</v>
      </c>
      <c r="E246" t="s">
        <v>26</v>
      </c>
      <c r="F246" s="4">
        <v>609</v>
      </c>
      <c r="G246" s="5">
        <v>87</v>
      </c>
    </row>
    <row r="247" spans="3:7" x14ac:dyDescent="0.3">
      <c r="C247" t="s">
        <v>40</v>
      </c>
      <c r="D247" t="s">
        <v>39</v>
      </c>
      <c r="E247" t="s">
        <v>27</v>
      </c>
      <c r="F247" s="4">
        <v>6370</v>
      </c>
      <c r="G247" s="5">
        <v>30</v>
      </c>
    </row>
    <row r="248" spans="3:7" x14ac:dyDescent="0.3">
      <c r="C248" t="s">
        <v>5</v>
      </c>
      <c r="D248" t="s">
        <v>38</v>
      </c>
      <c r="E248" t="s">
        <v>19</v>
      </c>
      <c r="F248" s="4">
        <v>5474</v>
      </c>
      <c r="G248" s="5">
        <v>168</v>
      </c>
    </row>
    <row r="249" spans="3:7" x14ac:dyDescent="0.3">
      <c r="C249" t="s">
        <v>40</v>
      </c>
      <c r="D249" t="s">
        <v>36</v>
      </c>
      <c r="E249" t="s">
        <v>27</v>
      </c>
      <c r="F249" s="4">
        <v>3164</v>
      </c>
      <c r="G249" s="5">
        <v>306</v>
      </c>
    </row>
    <row r="250" spans="3:7" x14ac:dyDescent="0.3">
      <c r="C250" t="s">
        <v>6</v>
      </c>
      <c r="D250" t="s">
        <v>35</v>
      </c>
      <c r="E250" t="s">
        <v>4</v>
      </c>
      <c r="F250" s="4">
        <v>1302</v>
      </c>
      <c r="G250" s="5">
        <v>402</v>
      </c>
    </row>
    <row r="251" spans="3:7" x14ac:dyDescent="0.3">
      <c r="C251" t="s">
        <v>3</v>
      </c>
      <c r="D251" t="s">
        <v>37</v>
      </c>
      <c r="E251" t="s">
        <v>28</v>
      </c>
      <c r="F251" s="4">
        <v>7308</v>
      </c>
      <c r="G251" s="5">
        <v>327</v>
      </c>
    </row>
    <row r="252" spans="3:7" x14ac:dyDescent="0.3">
      <c r="C252" t="s">
        <v>40</v>
      </c>
      <c r="D252" t="s">
        <v>37</v>
      </c>
      <c r="E252" t="s">
        <v>27</v>
      </c>
      <c r="F252" s="4">
        <v>6132</v>
      </c>
      <c r="G252" s="5">
        <v>93</v>
      </c>
    </row>
    <row r="253" spans="3:7" x14ac:dyDescent="0.3">
      <c r="C253" t="s">
        <v>10</v>
      </c>
      <c r="D253" t="s">
        <v>35</v>
      </c>
      <c r="E253" t="s">
        <v>14</v>
      </c>
      <c r="F253" s="4">
        <v>3472</v>
      </c>
      <c r="G253" s="5">
        <v>96</v>
      </c>
    </row>
    <row r="254" spans="3:7" x14ac:dyDescent="0.3">
      <c r="C254" t="s">
        <v>8</v>
      </c>
      <c r="D254" t="s">
        <v>39</v>
      </c>
      <c r="E254" t="s">
        <v>18</v>
      </c>
      <c r="F254" s="4">
        <v>9660</v>
      </c>
      <c r="G254" s="5">
        <v>27</v>
      </c>
    </row>
    <row r="255" spans="3:7" x14ac:dyDescent="0.3">
      <c r="C255" t="s">
        <v>9</v>
      </c>
      <c r="D255" t="s">
        <v>38</v>
      </c>
      <c r="E255" t="s">
        <v>26</v>
      </c>
      <c r="F255" s="4">
        <v>2436</v>
      </c>
      <c r="G255" s="5">
        <v>99</v>
      </c>
    </row>
    <row r="256" spans="3:7" x14ac:dyDescent="0.3">
      <c r="C256" t="s">
        <v>9</v>
      </c>
      <c r="D256" t="s">
        <v>38</v>
      </c>
      <c r="E256" t="s">
        <v>33</v>
      </c>
      <c r="F256" s="4">
        <v>9506</v>
      </c>
      <c r="G256" s="5">
        <v>87</v>
      </c>
    </row>
    <row r="257" spans="3:7" x14ac:dyDescent="0.3">
      <c r="C257" t="s">
        <v>10</v>
      </c>
      <c r="D257" t="s">
        <v>37</v>
      </c>
      <c r="E257" t="s">
        <v>21</v>
      </c>
      <c r="F257" s="4">
        <v>245</v>
      </c>
      <c r="G257" s="5">
        <v>288</v>
      </c>
    </row>
    <row r="258" spans="3:7" x14ac:dyDescent="0.3">
      <c r="C258" t="s">
        <v>8</v>
      </c>
      <c r="D258" t="s">
        <v>35</v>
      </c>
      <c r="E258" t="s">
        <v>20</v>
      </c>
      <c r="F258" s="4">
        <v>2702</v>
      </c>
      <c r="G258" s="5">
        <v>363</v>
      </c>
    </row>
    <row r="259" spans="3:7" x14ac:dyDescent="0.3">
      <c r="C259" t="s">
        <v>10</v>
      </c>
      <c r="D259" t="s">
        <v>34</v>
      </c>
      <c r="E259" t="s">
        <v>17</v>
      </c>
      <c r="F259" s="4">
        <v>700</v>
      </c>
      <c r="G259" s="5">
        <v>87</v>
      </c>
    </row>
    <row r="260" spans="3:7" x14ac:dyDescent="0.3">
      <c r="C260" t="s">
        <v>6</v>
      </c>
      <c r="D260" t="s">
        <v>34</v>
      </c>
      <c r="E260" t="s">
        <v>17</v>
      </c>
      <c r="F260" s="4">
        <v>3759</v>
      </c>
      <c r="G260" s="5">
        <v>150</v>
      </c>
    </row>
    <row r="261" spans="3:7" x14ac:dyDescent="0.3">
      <c r="C261" t="s">
        <v>2</v>
      </c>
      <c r="D261" t="s">
        <v>35</v>
      </c>
      <c r="E261" t="s">
        <v>17</v>
      </c>
      <c r="F261" s="4">
        <v>1589</v>
      </c>
      <c r="G261" s="5">
        <v>303</v>
      </c>
    </row>
    <row r="262" spans="3:7" x14ac:dyDescent="0.3">
      <c r="C262" t="s">
        <v>7</v>
      </c>
      <c r="D262" t="s">
        <v>35</v>
      </c>
      <c r="E262" t="s">
        <v>28</v>
      </c>
      <c r="F262" s="4">
        <v>5194</v>
      </c>
      <c r="G262" s="5">
        <v>288</v>
      </c>
    </row>
    <row r="263" spans="3:7" x14ac:dyDescent="0.3">
      <c r="C263" t="s">
        <v>10</v>
      </c>
      <c r="D263" t="s">
        <v>36</v>
      </c>
      <c r="E263" t="s">
        <v>13</v>
      </c>
      <c r="F263" s="4">
        <v>945</v>
      </c>
      <c r="G263" s="5">
        <v>75</v>
      </c>
    </row>
    <row r="264" spans="3:7" x14ac:dyDescent="0.3">
      <c r="C264" t="s">
        <v>40</v>
      </c>
      <c r="D264" t="s">
        <v>38</v>
      </c>
      <c r="E264" t="s">
        <v>31</v>
      </c>
      <c r="F264" s="4">
        <v>1988</v>
      </c>
      <c r="G264" s="5">
        <v>39</v>
      </c>
    </row>
    <row r="265" spans="3:7" x14ac:dyDescent="0.3">
      <c r="C265" t="s">
        <v>6</v>
      </c>
      <c r="D265" t="s">
        <v>34</v>
      </c>
      <c r="E265" t="s">
        <v>32</v>
      </c>
      <c r="F265" s="4">
        <v>6734</v>
      </c>
      <c r="G265" s="5">
        <v>123</v>
      </c>
    </row>
    <row r="266" spans="3:7" x14ac:dyDescent="0.3">
      <c r="C266" t="s">
        <v>40</v>
      </c>
      <c r="D266" t="s">
        <v>36</v>
      </c>
      <c r="E266" t="s">
        <v>4</v>
      </c>
      <c r="F266" s="4">
        <v>217</v>
      </c>
      <c r="G266" s="5">
        <v>36</v>
      </c>
    </row>
    <row r="267" spans="3:7" x14ac:dyDescent="0.3">
      <c r="C267" t="s">
        <v>5</v>
      </c>
      <c r="D267" t="s">
        <v>34</v>
      </c>
      <c r="E267" t="s">
        <v>22</v>
      </c>
      <c r="F267" s="4">
        <v>6279</v>
      </c>
      <c r="G267" s="5">
        <v>237</v>
      </c>
    </row>
    <row r="268" spans="3:7" x14ac:dyDescent="0.3">
      <c r="C268" t="s">
        <v>40</v>
      </c>
      <c r="D268" t="s">
        <v>36</v>
      </c>
      <c r="E268" t="s">
        <v>13</v>
      </c>
      <c r="F268" s="4">
        <v>4424</v>
      </c>
      <c r="G268" s="5">
        <v>201</v>
      </c>
    </row>
    <row r="269" spans="3:7" x14ac:dyDescent="0.3">
      <c r="C269" t="s">
        <v>2</v>
      </c>
      <c r="D269" t="s">
        <v>36</v>
      </c>
      <c r="E269" t="s">
        <v>17</v>
      </c>
      <c r="F269" s="4">
        <v>189</v>
      </c>
      <c r="G269" s="5">
        <v>48</v>
      </c>
    </row>
    <row r="270" spans="3:7" x14ac:dyDescent="0.3">
      <c r="C270" t="s">
        <v>5</v>
      </c>
      <c r="D270" t="s">
        <v>35</v>
      </c>
      <c r="E270" t="s">
        <v>22</v>
      </c>
      <c r="F270" s="4">
        <v>490</v>
      </c>
      <c r="G270" s="5">
        <v>84</v>
      </c>
    </row>
    <row r="271" spans="3:7" x14ac:dyDescent="0.3">
      <c r="C271" t="s">
        <v>8</v>
      </c>
      <c r="D271" t="s">
        <v>37</v>
      </c>
      <c r="E271" t="s">
        <v>21</v>
      </c>
      <c r="F271" s="4">
        <v>434</v>
      </c>
      <c r="G271" s="5">
        <v>87</v>
      </c>
    </row>
    <row r="272" spans="3:7" x14ac:dyDescent="0.3">
      <c r="C272" t="s">
        <v>7</v>
      </c>
      <c r="D272" t="s">
        <v>38</v>
      </c>
      <c r="E272" t="s">
        <v>30</v>
      </c>
      <c r="F272" s="4">
        <v>10129</v>
      </c>
      <c r="G272" s="5">
        <v>312</v>
      </c>
    </row>
    <row r="273" spans="3:7" x14ac:dyDescent="0.3">
      <c r="C273" t="s">
        <v>3</v>
      </c>
      <c r="D273" t="s">
        <v>39</v>
      </c>
      <c r="E273" t="s">
        <v>28</v>
      </c>
      <c r="F273" s="4">
        <v>1652</v>
      </c>
      <c r="G273" s="5">
        <v>102</v>
      </c>
    </row>
    <row r="274" spans="3:7" x14ac:dyDescent="0.3">
      <c r="C274" t="s">
        <v>8</v>
      </c>
      <c r="D274" t="s">
        <v>38</v>
      </c>
      <c r="E274" t="s">
        <v>21</v>
      </c>
      <c r="F274" s="4">
        <v>6433</v>
      </c>
      <c r="G274" s="5">
        <v>78</v>
      </c>
    </row>
    <row r="275" spans="3:7" x14ac:dyDescent="0.3">
      <c r="C275" t="s">
        <v>3</v>
      </c>
      <c r="D275" t="s">
        <v>34</v>
      </c>
      <c r="E275" t="s">
        <v>23</v>
      </c>
      <c r="F275" s="4">
        <v>2212</v>
      </c>
      <c r="G275" s="5">
        <v>117</v>
      </c>
    </row>
    <row r="276" spans="3:7" x14ac:dyDescent="0.3">
      <c r="C276" t="s">
        <v>41</v>
      </c>
      <c r="D276" t="s">
        <v>35</v>
      </c>
      <c r="E276" t="s">
        <v>19</v>
      </c>
      <c r="F276" s="4">
        <v>609</v>
      </c>
      <c r="G276" s="5">
        <v>99</v>
      </c>
    </row>
    <row r="277" spans="3:7" x14ac:dyDescent="0.3">
      <c r="C277" t="s">
        <v>40</v>
      </c>
      <c r="D277" t="s">
        <v>35</v>
      </c>
      <c r="E277" t="s">
        <v>24</v>
      </c>
      <c r="F277" s="4">
        <v>1638</v>
      </c>
      <c r="G277" s="5">
        <v>48</v>
      </c>
    </row>
    <row r="278" spans="3:7" x14ac:dyDescent="0.3">
      <c r="C278" t="s">
        <v>7</v>
      </c>
      <c r="D278" t="s">
        <v>34</v>
      </c>
      <c r="E278" t="s">
        <v>15</v>
      </c>
      <c r="F278" s="4">
        <v>3829</v>
      </c>
      <c r="G278" s="5">
        <v>24</v>
      </c>
    </row>
    <row r="279" spans="3:7" x14ac:dyDescent="0.3">
      <c r="C279" t="s">
        <v>40</v>
      </c>
      <c r="D279" t="s">
        <v>39</v>
      </c>
      <c r="E279" t="s">
        <v>15</v>
      </c>
      <c r="F279" s="4">
        <v>5775</v>
      </c>
      <c r="G279" s="5">
        <v>42</v>
      </c>
    </row>
    <row r="280" spans="3:7" x14ac:dyDescent="0.3">
      <c r="C280" t="s">
        <v>6</v>
      </c>
      <c r="D280" t="s">
        <v>35</v>
      </c>
      <c r="E280" t="s">
        <v>20</v>
      </c>
      <c r="F280" s="4">
        <v>1071</v>
      </c>
      <c r="G280" s="5">
        <v>270</v>
      </c>
    </row>
    <row r="281" spans="3:7" x14ac:dyDescent="0.3">
      <c r="C281" t="s">
        <v>8</v>
      </c>
      <c r="D281" t="s">
        <v>36</v>
      </c>
      <c r="E281" t="s">
        <v>23</v>
      </c>
      <c r="F281" s="4">
        <v>5019</v>
      </c>
      <c r="G281" s="5">
        <v>150</v>
      </c>
    </row>
    <row r="282" spans="3:7" x14ac:dyDescent="0.3">
      <c r="C282" t="s">
        <v>2</v>
      </c>
      <c r="D282" t="s">
        <v>37</v>
      </c>
      <c r="E282" t="s">
        <v>15</v>
      </c>
      <c r="F282" s="4">
        <v>2863</v>
      </c>
      <c r="G282" s="5">
        <v>42</v>
      </c>
    </row>
    <row r="283" spans="3:7" x14ac:dyDescent="0.3">
      <c r="C283" t="s">
        <v>40</v>
      </c>
      <c r="D283" t="s">
        <v>35</v>
      </c>
      <c r="E283" t="s">
        <v>29</v>
      </c>
      <c r="F283" s="4">
        <v>1617</v>
      </c>
      <c r="G283" s="5">
        <v>126</v>
      </c>
    </row>
    <row r="284" spans="3:7" x14ac:dyDescent="0.3">
      <c r="C284" t="s">
        <v>6</v>
      </c>
      <c r="D284" t="s">
        <v>37</v>
      </c>
      <c r="E284" t="s">
        <v>26</v>
      </c>
      <c r="F284" s="4">
        <v>6818</v>
      </c>
      <c r="G284" s="5">
        <v>6</v>
      </c>
    </row>
    <row r="285" spans="3:7" x14ac:dyDescent="0.3">
      <c r="C285" t="s">
        <v>3</v>
      </c>
      <c r="D285" t="s">
        <v>35</v>
      </c>
      <c r="E285" t="s">
        <v>15</v>
      </c>
      <c r="F285" s="4">
        <v>6657</v>
      </c>
      <c r="G285" s="5">
        <v>276</v>
      </c>
    </row>
    <row r="286" spans="3:7" x14ac:dyDescent="0.3">
      <c r="C286" t="s">
        <v>3</v>
      </c>
      <c r="D286" t="s">
        <v>34</v>
      </c>
      <c r="E286" t="s">
        <v>17</v>
      </c>
      <c r="F286" s="4">
        <v>2919</v>
      </c>
      <c r="G286" s="5">
        <v>93</v>
      </c>
    </row>
    <row r="287" spans="3:7" x14ac:dyDescent="0.3">
      <c r="C287" t="s">
        <v>2</v>
      </c>
      <c r="D287" t="s">
        <v>36</v>
      </c>
      <c r="E287" t="s">
        <v>31</v>
      </c>
      <c r="F287" s="4">
        <v>3094</v>
      </c>
      <c r="G287" s="5">
        <v>246</v>
      </c>
    </row>
    <row r="288" spans="3:7" x14ac:dyDescent="0.3">
      <c r="C288" t="s">
        <v>6</v>
      </c>
      <c r="D288" t="s">
        <v>39</v>
      </c>
      <c r="E288" t="s">
        <v>24</v>
      </c>
      <c r="F288" s="4">
        <v>2989</v>
      </c>
      <c r="G288" s="5">
        <v>3</v>
      </c>
    </row>
    <row r="289" spans="3:7" x14ac:dyDescent="0.3">
      <c r="C289" t="s">
        <v>8</v>
      </c>
      <c r="D289" t="s">
        <v>38</v>
      </c>
      <c r="E289" t="s">
        <v>27</v>
      </c>
      <c r="F289" s="4">
        <v>2268</v>
      </c>
      <c r="G289" s="5">
        <v>63</v>
      </c>
    </row>
    <row r="290" spans="3:7" x14ac:dyDescent="0.3">
      <c r="C290" t="s">
        <v>5</v>
      </c>
      <c r="D290" t="s">
        <v>35</v>
      </c>
      <c r="E290" t="s">
        <v>31</v>
      </c>
      <c r="F290" s="4">
        <v>4753</v>
      </c>
      <c r="G290" s="5">
        <v>246</v>
      </c>
    </row>
    <row r="291" spans="3:7" x14ac:dyDescent="0.3">
      <c r="C291" t="s">
        <v>2</v>
      </c>
      <c r="D291" t="s">
        <v>34</v>
      </c>
      <c r="E291" t="s">
        <v>19</v>
      </c>
      <c r="F291" s="4">
        <v>7511</v>
      </c>
      <c r="G291" s="5">
        <v>120</v>
      </c>
    </row>
    <row r="292" spans="3:7" x14ac:dyDescent="0.3">
      <c r="C292" t="s">
        <v>2</v>
      </c>
      <c r="D292" t="s">
        <v>38</v>
      </c>
      <c r="E292" t="s">
        <v>31</v>
      </c>
      <c r="F292" s="4">
        <v>4326</v>
      </c>
      <c r="G292" s="5">
        <v>348</v>
      </c>
    </row>
    <row r="293" spans="3:7" x14ac:dyDescent="0.3">
      <c r="C293" t="s">
        <v>41</v>
      </c>
      <c r="D293" t="s">
        <v>34</v>
      </c>
      <c r="E293" t="s">
        <v>23</v>
      </c>
      <c r="F293" s="4">
        <v>4935</v>
      </c>
      <c r="G293" s="5">
        <v>126</v>
      </c>
    </row>
    <row r="294" spans="3:7" x14ac:dyDescent="0.3">
      <c r="C294" t="s">
        <v>6</v>
      </c>
      <c r="D294" t="s">
        <v>35</v>
      </c>
      <c r="E294" t="s">
        <v>30</v>
      </c>
      <c r="F294" s="4">
        <v>4781</v>
      </c>
      <c r="G294" s="5">
        <v>123</v>
      </c>
    </row>
    <row r="295" spans="3:7" x14ac:dyDescent="0.3">
      <c r="C295" t="s">
        <v>5</v>
      </c>
      <c r="D295" t="s">
        <v>38</v>
      </c>
      <c r="E295" t="s">
        <v>25</v>
      </c>
      <c r="F295" s="4">
        <v>7483</v>
      </c>
      <c r="G295" s="5">
        <v>45</v>
      </c>
    </row>
    <row r="296" spans="3:7" x14ac:dyDescent="0.3">
      <c r="C296" t="s">
        <v>10</v>
      </c>
      <c r="D296" t="s">
        <v>38</v>
      </c>
      <c r="E296" t="s">
        <v>4</v>
      </c>
      <c r="F296" s="4">
        <v>6860</v>
      </c>
      <c r="G296" s="5">
        <v>126</v>
      </c>
    </row>
    <row r="297" spans="3:7" x14ac:dyDescent="0.3">
      <c r="C297" t="s">
        <v>40</v>
      </c>
      <c r="D297" t="s">
        <v>37</v>
      </c>
      <c r="E297" t="s">
        <v>29</v>
      </c>
      <c r="F297" s="4">
        <v>9002</v>
      </c>
      <c r="G297" s="5">
        <v>72</v>
      </c>
    </row>
    <row r="298" spans="3:7" x14ac:dyDescent="0.3">
      <c r="C298" t="s">
        <v>6</v>
      </c>
      <c r="D298" t="s">
        <v>36</v>
      </c>
      <c r="E298" t="s">
        <v>29</v>
      </c>
      <c r="F298" s="4">
        <v>1400</v>
      </c>
      <c r="G298" s="5">
        <v>135</v>
      </c>
    </row>
    <row r="299" spans="3:7" x14ac:dyDescent="0.3">
      <c r="C299" t="s">
        <v>10</v>
      </c>
      <c r="D299" t="s">
        <v>34</v>
      </c>
      <c r="E299" t="s">
        <v>22</v>
      </c>
      <c r="F299" s="4">
        <v>4053</v>
      </c>
      <c r="G299" s="5">
        <v>24</v>
      </c>
    </row>
    <row r="300" spans="3:7" x14ac:dyDescent="0.3">
      <c r="C300" t="s">
        <v>7</v>
      </c>
      <c r="D300" t="s">
        <v>36</v>
      </c>
      <c r="E300" t="s">
        <v>31</v>
      </c>
      <c r="F300" s="4">
        <v>2149</v>
      </c>
      <c r="G300" s="5">
        <v>117</v>
      </c>
    </row>
    <row r="301" spans="3:7" x14ac:dyDescent="0.3">
      <c r="C301" t="s">
        <v>3</v>
      </c>
      <c r="D301" t="s">
        <v>39</v>
      </c>
      <c r="E301" t="s">
        <v>29</v>
      </c>
      <c r="F301" s="4">
        <v>3640</v>
      </c>
      <c r="G301" s="5">
        <v>51</v>
      </c>
    </row>
    <row r="302" spans="3:7" x14ac:dyDescent="0.3">
      <c r="C302" t="s">
        <v>2</v>
      </c>
      <c r="D302" t="s">
        <v>39</v>
      </c>
      <c r="E302" t="s">
        <v>23</v>
      </c>
      <c r="F302" s="4">
        <v>630</v>
      </c>
      <c r="G302" s="5">
        <v>36</v>
      </c>
    </row>
    <row r="303" spans="3:7" x14ac:dyDescent="0.3">
      <c r="C303" t="s">
        <v>9</v>
      </c>
      <c r="D303" t="s">
        <v>35</v>
      </c>
      <c r="E303" t="s">
        <v>27</v>
      </c>
      <c r="F303" s="4">
        <v>2429</v>
      </c>
      <c r="G303" s="5">
        <v>144</v>
      </c>
    </row>
    <row r="304" spans="3:7" x14ac:dyDescent="0.3">
      <c r="C304" t="s">
        <v>9</v>
      </c>
      <c r="D304" t="s">
        <v>36</v>
      </c>
      <c r="E304" t="s">
        <v>25</v>
      </c>
      <c r="F304" s="4">
        <v>2142</v>
      </c>
      <c r="G304" s="5">
        <v>114</v>
      </c>
    </row>
    <row r="305" spans="3:7" x14ac:dyDescent="0.3">
      <c r="C305" t="s">
        <v>7</v>
      </c>
      <c r="D305" t="s">
        <v>37</v>
      </c>
      <c r="E305" t="s">
        <v>30</v>
      </c>
      <c r="F305" s="4">
        <v>6454</v>
      </c>
      <c r="G305" s="5">
        <v>54</v>
      </c>
    </row>
    <row r="306" spans="3:7" x14ac:dyDescent="0.3">
      <c r="C306" t="s">
        <v>7</v>
      </c>
      <c r="D306" t="s">
        <v>37</v>
      </c>
      <c r="E306" t="s">
        <v>16</v>
      </c>
      <c r="F306" s="4">
        <v>4487</v>
      </c>
      <c r="G306" s="5">
        <v>333</v>
      </c>
    </row>
    <row r="307" spans="3:7" x14ac:dyDescent="0.3">
      <c r="C307" t="s">
        <v>3</v>
      </c>
      <c r="D307" t="s">
        <v>37</v>
      </c>
      <c r="E307" t="s">
        <v>4</v>
      </c>
      <c r="F307" s="4">
        <v>938</v>
      </c>
      <c r="G307" s="5">
        <v>366</v>
      </c>
    </row>
    <row r="308" spans="3:7" x14ac:dyDescent="0.3">
      <c r="C308" t="s">
        <v>3</v>
      </c>
      <c r="D308" t="s">
        <v>38</v>
      </c>
      <c r="E308" t="s">
        <v>26</v>
      </c>
      <c r="F308" s="4">
        <v>8841</v>
      </c>
      <c r="G308" s="5">
        <v>303</v>
      </c>
    </row>
    <row r="309" spans="3:7" x14ac:dyDescent="0.3">
      <c r="C309" t="s">
        <v>2</v>
      </c>
      <c r="D309" t="s">
        <v>39</v>
      </c>
      <c r="E309" t="s">
        <v>33</v>
      </c>
      <c r="F309" s="4">
        <v>4018</v>
      </c>
      <c r="G309" s="5">
        <v>126</v>
      </c>
    </row>
    <row r="310" spans="3:7" x14ac:dyDescent="0.3">
      <c r="C310" t="s">
        <v>41</v>
      </c>
      <c r="D310" t="s">
        <v>37</v>
      </c>
      <c r="E310" t="s">
        <v>15</v>
      </c>
      <c r="F310" s="4">
        <v>714</v>
      </c>
      <c r="G310" s="5">
        <v>231</v>
      </c>
    </row>
    <row r="311" spans="3:7" x14ac:dyDescent="0.3">
      <c r="C311" t="s">
        <v>9</v>
      </c>
      <c r="D311" t="s">
        <v>38</v>
      </c>
      <c r="E311" t="s">
        <v>25</v>
      </c>
      <c r="F311" s="4">
        <v>3850</v>
      </c>
      <c r="G311" s="5">
        <v>102</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A8C3-4F85-4B81-922D-4D4CBACA9908}">
  <dimension ref="D5:J23"/>
  <sheetViews>
    <sheetView topLeftCell="D1" workbookViewId="0">
      <selection activeCell="I7" sqref="I7"/>
    </sheetView>
  </sheetViews>
  <sheetFormatPr defaultRowHeight="14.4" x14ac:dyDescent="0.3"/>
  <cols>
    <col min="4" max="4" width="16.77734375" bestFit="1" customWidth="1"/>
    <col min="5" max="5" width="14.44140625" bestFit="1" customWidth="1"/>
    <col min="9" max="9" width="19.109375" bestFit="1" customWidth="1"/>
    <col min="10" max="10" width="14.44140625" bestFit="1" customWidth="1"/>
  </cols>
  <sheetData>
    <row r="5" spans="4:10" x14ac:dyDescent="0.3">
      <c r="D5" s="15" t="s">
        <v>62</v>
      </c>
      <c r="E5" t="s">
        <v>63</v>
      </c>
      <c r="I5" s="15" t="s">
        <v>62</v>
      </c>
      <c r="J5" t="s">
        <v>63</v>
      </c>
    </row>
    <row r="6" spans="4:10" x14ac:dyDescent="0.3">
      <c r="D6" s="16" t="s">
        <v>38</v>
      </c>
      <c r="I6" s="16" t="s">
        <v>38</v>
      </c>
    </row>
    <row r="7" spans="4:10" x14ac:dyDescent="0.3">
      <c r="D7" s="20" t="s">
        <v>5</v>
      </c>
      <c r="E7">
        <v>25221</v>
      </c>
      <c r="I7" s="20" t="s">
        <v>3</v>
      </c>
      <c r="J7">
        <v>8841</v>
      </c>
    </row>
    <row r="8" spans="4:10" x14ac:dyDescent="0.3">
      <c r="D8" s="20" t="s">
        <v>9</v>
      </c>
      <c r="E8">
        <v>24983</v>
      </c>
      <c r="I8" s="20" t="s">
        <v>41</v>
      </c>
      <c r="J8">
        <v>6069</v>
      </c>
    </row>
    <row r="9" spans="4:10" x14ac:dyDescent="0.3">
      <c r="D9" s="16" t="s">
        <v>36</v>
      </c>
      <c r="I9" s="16" t="s">
        <v>36</v>
      </c>
    </row>
    <row r="10" spans="4:10" x14ac:dyDescent="0.3">
      <c r="D10" s="20" t="s">
        <v>5</v>
      </c>
      <c r="E10">
        <v>39620</v>
      </c>
      <c r="I10" s="20" t="s">
        <v>10</v>
      </c>
      <c r="J10">
        <v>13797</v>
      </c>
    </row>
    <row r="11" spans="4:10" x14ac:dyDescent="0.3">
      <c r="D11" s="20" t="s">
        <v>41</v>
      </c>
      <c r="E11">
        <v>39242</v>
      </c>
      <c r="I11" s="20" t="s">
        <v>8</v>
      </c>
      <c r="J11">
        <v>5019</v>
      </c>
    </row>
    <row r="12" spans="4:10" x14ac:dyDescent="0.3">
      <c r="D12" s="16" t="s">
        <v>34</v>
      </c>
      <c r="I12" s="16" t="s">
        <v>34</v>
      </c>
    </row>
    <row r="13" spans="4:10" x14ac:dyDescent="0.3">
      <c r="D13" s="20" t="s">
        <v>5</v>
      </c>
      <c r="E13">
        <v>41559</v>
      </c>
      <c r="I13" s="20" t="s">
        <v>2</v>
      </c>
      <c r="J13">
        <v>7763</v>
      </c>
    </row>
    <row r="14" spans="4:10" x14ac:dyDescent="0.3">
      <c r="D14" s="20" t="s">
        <v>9</v>
      </c>
      <c r="E14">
        <v>39424</v>
      </c>
      <c r="I14" s="20" t="s">
        <v>8</v>
      </c>
      <c r="J14">
        <v>5516</v>
      </c>
    </row>
    <row r="15" spans="4:10" x14ac:dyDescent="0.3">
      <c r="D15" s="16" t="s">
        <v>37</v>
      </c>
      <c r="I15" s="16" t="s">
        <v>37</v>
      </c>
    </row>
    <row r="16" spans="4:10" x14ac:dyDescent="0.3">
      <c r="D16" s="20" t="s">
        <v>7</v>
      </c>
      <c r="E16">
        <v>43568</v>
      </c>
      <c r="I16" s="20" t="s">
        <v>5</v>
      </c>
      <c r="J16">
        <v>14504</v>
      </c>
    </row>
    <row r="17" spans="4:10" x14ac:dyDescent="0.3">
      <c r="D17" s="20" t="s">
        <v>6</v>
      </c>
      <c r="E17">
        <v>26985</v>
      </c>
      <c r="I17" s="20" t="s">
        <v>10</v>
      </c>
      <c r="J17">
        <v>7987</v>
      </c>
    </row>
    <row r="18" spans="4:10" x14ac:dyDescent="0.3">
      <c r="D18" s="16" t="s">
        <v>39</v>
      </c>
      <c r="I18" s="16" t="s">
        <v>39</v>
      </c>
    </row>
    <row r="19" spans="4:10" x14ac:dyDescent="0.3">
      <c r="D19" s="20" t="s">
        <v>2</v>
      </c>
      <c r="E19">
        <v>45752</v>
      </c>
      <c r="I19" s="20" t="s">
        <v>7</v>
      </c>
      <c r="J19">
        <v>5404</v>
      </c>
    </row>
    <row r="20" spans="4:10" x14ac:dyDescent="0.3">
      <c r="D20" s="20" t="s">
        <v>8</v>
      </c>
      <c r="E20">
        <v>27132</v>
      </c>
      <c r="I20" s="20" t="s">
        <v>41</v>
      </c>
      <c r="J20">
        <v>3976</v>
      </c>
    </row>
    <row r="21" spans="4:10" x14ac:dyDescent="0.3">
      <c r="D21" s="16" t="s">
        <v>35</v>
      </c>
      <c r="I21" s="16" t="s">
        <v>35</v>
      </c>
    </row>
    <row r="22" spans="4:10" x14ac:dyDescent="0.3">
      <c r="D22" s="20" t="s">
        <v>40</v>
      </c>
      <c r="E22">
        <v>38325</v>
      </c>
      <c r="I22" s="20" t="s">
        <v>6</v>
      </c>
      <c r="J22">
        <v>11018</v>
      </c>
    </row>
    <row r="23" spans="4:10" x14ac:dyDescent="0.3">
      <c r="D23" s="20" t="s">
        <v>7</v>
      </c>
      <c r="E23">
        <v>28546</v>
      </c>
      <c r="I23" s="20" t="s">
        <v>2</v>
      </c>
      <c r="J23">
        <v>2142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280D-65C1-4C18-BFE9-EFB1A28D3BCF}">
  <dimension ref="B3:O303"/>
  <sheetViews>
    <sheetView topLeftCell="C3" workbookViewId="0">
      <selection activeCell="I5" sqref="I5"/>
    </sheetView>
  </sheetViews>
  <sheetFormatPr defaultRowHeight="14.4" x14ac:dyDescent="0.3"/>
  <cols>
    <col min="9" max="9" width="12.21875" customWidth="1"/>
    <col min="10" max="10" width="11.109375" customWidth="1"/>
    <col min="11" max="11" width="11.77734375" bestFit="1" customWidth="1"/>
    <col min="12" max="12" width="9.5546875" customWidth="1"/>
    <col min="13" max="13" width="13.5546875" customWidth="1"/>
  </cols>
  <sheetData>
    <row r="3" spans="2:15" x14ac:dyDescent="0.3">
      <c r="B3" s="6" t="s">
        <v>11</v>
      </c>
      <c r="C3" s="6" t="s">
        <v>12</v>
      </c>
      <c r="D3" s="6" t="s">
        <v>0</v>
      </c>
      <c r="E3" s="10" t="s">
        <v>1</v>
      </c>
      <c r="F3" s="10" t="s">
        <v>49</v>
      </c>
      <c r="G3" s="6" t="s">
        <v>67</v>
      </c>
      <c r="H3" s="6" t="s">
        <v>68</v>
      </c>
      <c r="I3" s="6" t="s">
        <v>73</v>
      </c>
      <c r="J3" s="6" t="s">
        <v>74</v>
      </c>
      <c r="K3" s="6" t="s">
        <v>75</v>
      </c>
    </row>
    <row r="4" spans="2:15" x14ac:dyDescent="0.3">
      <c r="B4" t="s">
        <v>40</v>
      </c>
      <c r="C4" t="s">
        <v>37</v>
      </c>
      <c r="D4" t="s">
        <v>30</v>
      </c>
      <c r="E4" s="4">
        <v>1624</v>
      </c>
      <c r="F4" s="5">
        <v>114</v>
      </c>
      <c r="G4">
        <f>DATA1516[Amount]/DATA1516[Units]</f>
        <v>14.245614035087719</v>
      </c>
      <c r="H4">
        <f>DATA1516[[#This Row],[Units]]*DATA1516[[#This Row],[Cost per Unit2]]</f>
        <v>1624</v>
      </c>
      <c r="I4">
        <f>LOOKUP(DATA1516[[#This Row],[Product]], Prod[Product],Prod[Cost per unit])</f>
        <v>14.49</v>
      </c>
      <c r="J4" s="22">
        <f>DATA1516[[#This Row],[Units]]*DATA1516[[#This Row],[products cost per unit]]</f>
        <v>1651.8600000000001</v>
      </c>
      <c r="K4" s="22">
        <f>DATA1516[Amount]-DATA1516[Sum of Cost]</f>
        <v>-27.860000000000127</v>
      </c>
    </row>
    <row r="5" spans="2:15" x14ac:dyDescent="0.3">
      <c r="B5" t="s">
        <v>8</v>
      </c>
      <c r="C5" t="s">
        <v>35</v>
      </c>
      <c r="D5" t="s">
        <v>32</v>
      </c>
      <c r="E5" s="4">
        <v>6706</v>
      </c>
      <c r="F5" s="5">
        <v>459</v>
      </c>
      <c r="G5">
        <f>DATA1516[Amount]/DATA1516[Units]</f>
        <v>14.610021786492375</v>
      </c>
      <c r="H5">
        <f>DATA1516[[#This Row],[Units]]*DATA1516[[#This Row],[Cost per Unit2]]</f>
        <v>6706</v>
      </c>
      <c r="I5">
        <f>LOOKUP(DATA1516[[#This Row],[Product]], Prod[Product],Prod[Cost per unit])</f>
        <v>8.65</v>
      </c>
      <c r="J5" s="22">
        <f>DATA1516[[#This Row],[Units]]*DATA1516[[#This Row],[products cost per unit]]</f>
        <v>3970.3500000000004</v>
      </c>
      <c r="K5" s="22">
        <f>DATA1516[Amount]-DATA1516[Sum of Cost]</f>
        <v>2735.6499999999996</v>
      </c>
      <c r="N5" t="s">
        <v>0</v>
      </c>
      <c r="O5" t="s">
        <v>50</v>
      </c>
    </row>
    <row r="6" spans="2:15" x14ac:dyDescent="0.3">
      <c r="B6" t="s">
        <v>9</v>
      </c>
      <c r="C6" t="s">
        <v>35</v>
      </c>
      <c r="D6" t="s">
        <v>4</v>
      </c>
      <c r="E6" s="4">
        <v>959</v>
      </c>
      <c r="F6" s="5">
        <v>147</v>
      </c>
      <c r="G6">
        <f>DATA1516[Amount]/DATA1516[Units]</f>
        <v>6.5238095238095237</v>
      </c>
      <c r="H6">
        <f>DATA1516[[#This Row],[Units]]*DATA1516[[#This Row],[Cost per Unit2]]</f>
        <v>959</v>
      </c>
      <c r="I6">
        <f>LOOKUP(DATA1516[[#This Row],[Product]], Prod[Product],Prod[Cost per unit])</f>
        <v>11.88</v>
      </c>
      <c r="J6" s="22">
        <f>DATA1516[[#This Row],[Units]]*DATA1516[[#This Row],[products cost per unit]]</f>
        <v>1746.3600000000001</v>
      </c>
      <c r="K6" s="22">
        <f>DATA1516[Amount]-DATA1516[Sum of Cost]</f>
        <v>-787.36000000000013</v>
      </c>
      <c r="N6" t="s">
        <v>14</v>
      </c>
      <c r="O6">
        <v>11.7</v>
      </c>
    </row>
    <row r="7" spans="2:15" x14ac:dyDescent="0.3">
      <c r="B7" t="s">
        <v>41</v>
      </c>
      <c r="C7" t="s">
        <v>36</v>
      </c>
      <c r="D7" t="s">
        <v>18</v>
      </c>
      <c r="E7" s="4">
        <v>9632</v>
      </c>
      <c r="F7" s="5">
        <v>288</v>
      </c>
      <c r="G7">
        <f>DATA1516[Amount]/DATA1516[Units]</f>
        <v>33.444444444444443</v>
      </c>
      <c r="H7">
        <f>DATA1516[[#This Row],[Units]]*DATA1516[[#This Row],[Cost per Unit2]]</f>
        <v>9632</v>
      </c>
      <c r="I7">
        <f>LOOKUP(DATA1516[[#This Row],[Product]], Prod[Product],Prod[Cost per unit])</f>
        <v>6.47</v>
      </c>
      <c r="J7" s="22">
        <f>DATA1516[[#This Row],[Units]]*DATA1516[[#This Row],[products cost per unit]]</f>
        <v>1863.36</v>
      </c>
      <c r="K7" s="22">
        <f>DATA1516[Amount]-DATA1516[Sum of Cost]</f>
        <v>7768.64</v>
      </c>
      <c r="N7" t="s">
        <v>30</v>
      </c>
      <c r="O7">
        <v>14.49</v>
      </c>
    </row>
    <row r="8" spans="2:15" x14ac:dyDescent="0.3">
      <c r="B8" t="s">
        <v>6</v>
      </c>
      <c r="C8" t="s">
        <v>39</v>
      </c>
      <c r="D8" t="s">
        <v>25</v>
      </c>
      <c r="E8" s="4">
        <v>2100</v>
      </c>
      <c r="F8" s="5">
        <v>414</v>
      </c>
      <c r="G8">
        <f>DATA1516[Amount]/DATA1516[Units]</f>
        <v>5.0724637681159424</v>
      </c>
      <c r="H8">
        <f>DATA1516[[#This Row],[Units]]*DATA1516[[#This Row],[Cost per Unit2]]</f>
        <v>2100</v>
      </c>
      <c r="I8">
        <f>LOOKUP(DATA1516[[#This Row],[Product]], Prod[Product],Prod[Cost per unit])</f>
        <v>13.15</v>
      </c>
      <c r="J8" s="22">
        <f>DATA1516[[#This Row],[Units]]*DATA1516[[#This Row],[products cost per unit]]</f>
        <v>5444.1</v>
      </c>
      <c r="K8" s="22">
        <f>DATA1516[Amount]-DATA1516[Sum of Cost]</f>
        <v>-3344.1000000000004</v>
      </c>
      <c r="N8" t="s">
        <v>24</v>
      </c>
      <c r="O8">
        <v>4.97</v>
      </c>
    </row>
    <row r="9" spans="2:15" x14ac:dyDescent="0.3">
      <c r="B9" t="s">
        <v>40</v>
      </c>
      <c r="C9" t="s">
        <v>35</v>
      </c>
      <c r="D9" t="s">
        <v>33</v>
      </c>
      <c r="E9" s="4">
        <v>8869</v>
      </c>
      <c r="F9" s="5">
        <v>432</v>
      </c>
      <c r="G9">
        <f>DATA1516[Amount]/DATA1516[Units]</f>
        <v>20.530092592592592</v>
      </c>
      <c r="H9">
        <f>DATA1516[[#This Row],[Units]]*DATA1516[[#This Row],[Cost per Unit2]]</f>
        <v>8869</v>
      </c>
      <c r="I9">
        <f>LOOKUP(DATA1516[[#This Row],[Product]], Prod[Product],Prod[Cost per unit])</f>
        <v>12.37</v>
      </c>
      <c r="J9" s="22">
        <f>DATA1516[[#This Row],[Units]]*DATA1516[[#This Row],[products cost per unit]]</f>
        <v>5343.8399999999992</v>
      </c>
      <c r="K9" s="22">
        <f>DATA1516[Amount]-DATA1516[Sum of Cost]</f>
        <v>3525.1600000000008</v>
      </c>
      <c r="N9" t="s">
        <v>19</v>
      </c>
      <c r="O9">
        <v>7.64</v>
      </c>
    </row>
    <row r="10" spans="2:15" x14ac:dyDescent="0.3">
      <c r="B10" t="s">
        <v>6</v>
      </c>
      <c r="C10" t="s">
        <v>78</v>
      </c>
      <c r="D10" t="s">
        <v>31</v>
      </c>
      <c r="E10" s="4">
        <v>2681</v>
      </c>
      <c r="F10" s="5">
        <v>54</v>
      </c>
      <c r="G10">
        <f>DATA1516[Amount]/DATA1516[Units]</f>
        <v>49.648148148148145</v>
      </c>
      <c r="H10">
        <f>DATA1516[[#This Row],[Units]]*DATA1516[[#This Row],[Cost per Unit2]]</f>
        <v>2681</v>
      </c>
      <c r="I10">
        <f>LOOKUP(DATA1516[[#This Row],[Product]], Prod[Product],Prod[Cost per unit])</f>
        <v>5.79</v>
      </c>
      <c r="J10" s="22">
        <f>DATA1516[[#This Row],[Units]]*DATA1516[[#This Row],[products cost per unit]]</f>
        <v>312.66000000000003</v>
      </c>
      <c r="K10" s="22">
        <f>DATA1516[Amount]-DATA1516[Sum of Cost]</f>
        <v>2368.34</v>
      </c>
      <c r="N10" t="s">
        <v>22</v>
      </c>
      <c r="O10">
        <v>9.77</v>
      </c>
    </row>
    <row r="11" spans="2:15" x14ac:dyDescent="0.3">
      <c r="B11" t="s">
        <v>8</v>
      </c>
      <c r="C11" t="s">
        <v>35</v>
      </c>
      <c r="D11" t="s">
        <v>22</v>
      </c>
      <c r="E11" s="4">
        <v>5012</v>
      </c>
      <c r="F11" s="5">
        <v>210</v>
      </c>
      <c r="G11">
        <f>DATA1516[Amount]/DATA1516[Units]</f>
        <v>23.866666666666667</v>
      </c>
      <c r="H11">
        <f>DATA1516[[#This Row],[Units]]*DATA1516[[#This Row],[Cost per Unit2]]</f>
        <v>5012</v>
      </c>
      <c r="I11">
        <f>LOOKUP(DATA1516[[#This Row],[Product]], Prod[Product],Prod[Cost per unit])</f>
        <v>9.77</v>
      </c>
      <c r="J11" s="22">
        <f>DATA1516[[#This Row],[Units]]*DATA1516[[#This Row],[products cost per unit]]</f>
        <v>2051.6999999999998</v>
      </c>
      <c r="K11" s="22">
        <f>DATA1516[Amount]-DATA1516[Sum of Cost]</f>
        <v>2960.3</v>
      </c>
      <c r="N11" t="s">
        <v>4</v>
      </c>
      <c r="O11">
        <v>11.88</v>
      </c>
    </row>
    <row r="12" spans="2:15" x14ac:dyDescent="0.3">
      <c r="B12" t="s">
        <v>7</v>
      </c>
      <c r="C12" t="s">
        <v>38</v>
      </c>
      <c r="D12" t="s">
        <v>14</v>
      </c>
      <c r="E12" s="4">
        <v>1281</v>
      </c>
      <c r="F12" s="5">
        <v>75</v>
      </c>
      <c r="G12">
        <f>DATA1516[Amount]/DATA1516[Units]</f>
        <v>17.079999999999998</v>
      </c>
      <c r="H12">
        <f>DATA1516[[#This Row],[Units]]*DATA1516[[#This Row],[Cost per Unit2]]</f>
        <v>1280.9999999999998</v>
      </c>
      <c r="I12">
        <f>LOOKUP(DATA1516[[#This Row],[Product]], Prod[Product],Prod[Cost per unit])</f>
        <v>11.7</v>
      </c>
      <c r="J12" s="22">
        <f>DATA1516[[#This Row],[Units]]*DATA1516[[#This Row],[products cost per unit]]</f>
        <v>877.5</v>
      </c>
      <c r="K12" s="22">
        <f>DATA1516[Amount]-DATA1516[Sum of Cost]</f>
        <v>403.5</v>
      </c>
      <c r="N12" t="s">
        <v>26</v>
      </c>
      <c r="O12">
        <v>5.6</v>
      </c>
    </row>
    <row r="13" spans="2:15" x14ac:dyDescent="0.3">
      <c r="B13" t="s">
        <v>5</v>
      </c>
      <c r="C13" t="s">
        <v>37</v>
      </c>
      <c r="D13" t="s">
        <v>14</v>
      </c>
      <c r="E13" s="4">
        <v>4991</v>
      </c>
      <c r="F13" s="5">
        <v>12</v>
      </c>
      <c r="G13">
        <f>DATA1516[Amount]/DATA1516[Units]</f>
        <v>415.91666666666669</v>
      </c>
      <c r="H13">
        <f>DATA1516[[#This Row],[Units]]*DATA1516[[#This Row],[Cost per Unit2]]</f>
        <v>4991</v>
      </c>
      <c r="I13">
        <f>LOOKUP(DATA1516[[#This Row],[Product]], Prod[Product],Prod[Cost per unit])</f>
        <v>11.7</v>
      </c>
      <c r="J13" s="22">
        <f>DATA1516[[#This Row],[Units]]*DATA1516[[#This Row],[products cost per unit]]</f>
        <v>140.39999999999998</v>
      </c>
      <c r="K13" s="22">
        <f>DATA1516[Amount]-DATA1516[Sum of Cost]</f>
        <v>4850.6000000000004</v>
      </c>
      <c r="N13" t="s">
        <v>28</v>
      </c>
      <c r="O13">
        <v>10.38</v>
      </c>
    </row>
    <row r="14" spans="2:15" x14ac:dyDescent="0.3">
      <c r="B14" t="s">
        <v>2</v>
      </c>
      <c r="C14" t="s">
        <v>39</v>
      </c>
      <c r="D14" t="s">
        <v>25</v>
      </c>
      <c r="E14" s="4">
        <v>1785</v>
      </c>
      <c r="F14" s="5">
        <v>462</v>
      </c>
      <c r="G14">
        <f>DATA1516[Amount]/DATA1516[Units]</f>
        <v>3.8636363636363638</v>
      </c>
      <c r="H14">
        <f>DATA1516[[#This Row],[Units]]*DATA1516[[#This Row],[Cost per Unit2]]</f>
        <v>1785</v>
      </c>
      <c r="I14">
        <f>LOOKUP(DATA1516[[#This Row],[Product]], Prod[Product],Prod[Cost per unit])</f>
        <v>13.15</v>
      </c>
      <c r="J14" s="22">
        <f>DATA1516[[#This Row],[Units]]*DATA1516[[#This Row],[products cost per unit]]</f>
        <v>6075.3</v>
      </c>
      <c r="K14" s="22">
        <f>DATA1516[Amount]-DATA1516[Sum of Cost]</f>
        <v>-4290.3</v>
      </c>
      <c r="N14" t="s">
        <v>32</v>
      </c>
      <c r="O14">
        <v>8.65</v>
      </c>
    </row>
    <row r="15" spans="2:15" x14ac:dyDescent="0.3">
      <c r="B15" t="s">
        <v>3</v>
      </c>
      <c r="C15" t="s">
        <v>37</v>
      </c>
      <c r="D15" t="s">
        <v>17</v>
      </c>
      <c r="E15" s="4">
        <v>3983</v>
      </c>
      <c r="F15" s="5">
        <v>144</v>
      </c>
      <c r="G15">
        <f>DATA1516[Amount]/DATA1516[Units]</f>
        <v>27.659722222222221</v>
      </c>
      <c r="H15">
        <f>DATA1516[[#This Row],[Units]]*DATA1516[[#This Row],[Cost per Unit2]]</f>
        <v>3983</v>
      </c>
      <c r="I15">
        <f>LOOKUP(DATA1516[[#This Row],[Product]], Prod[Product],Prod[Cost per unit])</f>
        <v>3.11</v>
      </c>
      <c r="J15" s="22">
        <f>DATA1516[[#This Row],[Units]]*DATA1516[[#This Row],[products cost per unit]]</f>
        <v>447.84</v>
      </c>
      <c r="K15" s="22">
        <f>DATA1516[Amount]-DATA1516[Sum of Cost]</f>
        <v>3535.16</v>
      </c>
      <c r="N15" t="s">
        <v>18</v>
      </c>
      <c r="O15">
        <v>6.47</v>
      </c>
    </row>
    <row r="16" spans="2:15" x14ac:dyDescent="0.3">
      <c r="B16" t="s">
        <v>9</v>
      </c>
      <c r="C16" t="s">
        <v>38</v>
      </c>
      <c r="D16" t="s">
        <v>16</v>
      </c>
      <c r="E16" s="4">
        <v>2646</v>
      </c>
      <c r="F16" s="5">
        <v>120</v>
      </c>
      <c r="G16">
        <f>DATA1516[Amount]/DATA1516[Units]</f>
        <v>22.05</v>
      </c>
      <c r="H16">
        <f>DATA1516[[#This Row],[Units]]*DATA1516[[#This Row],[Cost per Unit2]]</f>
        <v>2646</v>
      </c>
      <c r="I16">
        <f>LOOKUP(DATA1516[[#This Row],[Product]], Prod[Product],Prod[Cost per unit])</f>
        <v>8.7899999999999991</v>
      </c>
      <c r="J16" s="22">
        <f>DATA1516[[#This Row],[Units]]*DATA1516[[#This Row],[products cost per unit]]</f>
        <v>1054.8</v>
      </c>
      <c r="K16" s="22">
        <f>DATA1516[Amount]-DATA1516[Sum of Cost]</f>
        <v>1591.2</v>
      </c>
      <c r="N16" t="s">
        <v>17</v>
      </c>
      <c r="O16">
        <v>3.11</v>
      </c>
    </row>
    <row r="17" spans="2:15" x14ac:dyDescent="0.3">
      <c r="B17" t="s">
        <v>2</v>
      </c>
      <c r="C17" t="s">
        <v>34</v>
      </c>
      <c r="D17" t="s">
        <v>13</v>
      </c>
      <c r="E17" s="4">
        <v>252</v>
      </c>
      <c r="F17" s="5">
        <v>54</v>
      </c>
      <c r="G17">
        <f>DATA1516[Amount]/DATA1516[Units]</f>
        <v>4.666666666666667</v>
      </c>
      <c r="H17">
        <f>DATA1516[[#This Row],[Units]]*DATA1516[[#This Row],[Cost per Unit2]]</f>
        <v>252.00000000000003</v>
      </c>
      <c r="I17">
        <f>LOOKUP(DATA1516[[#This Row],[Product]], Prod[Product],Prod[Cost per unit])</f>
        <v>9.33</v>
      </c>
      <c r="J17" s="22">
        <f>DATA1516[[#This Row],[Units]]*DATA1516[[#This Row],[products cost per unit]]</f>
        <v>503.82</v>
      </c>
      <c r="K17" s="22">
        <f>DATA1516[Amount]-DATA1516[Sum of Cost]</f>
        <v>-251.82</v>
      </c>
      <c r="N17" t="s">
        <v>23</v>
      </c>
      <c r="O17">
        <v>6.49</v>
      </c>
    </row>
    <row r="18" spans="2:15" x14ac:dyDescent="0.3">
      <c r="B18" t="s">
        <v>3</v>
      </c>
      <c r="C18" t="s">
        <v>35</v>
      </c>
      <c r="D18" t="s">
        <v>25</v>
      </c>
      <c r="E18" s="4">
        <v>2464</v>
      </c>
      <c r="F18" s="5">
        <v>234</v>
      </c>
      <c r="G18">
        <f>DATA1516[Amount]/DATA1516[Units]</f>
        <v>10.52991452991453</v>
      </c>
      <c r="H18">
        <f>DATA1516[[#This Row],[Units]]*DATA1516[[#This Row],[Cost per Unit2]]</f>
        <v>2464</v>
      </c>
      <c r="I18">
        <f>LOOKUP(DATA1516[[#This Row],[Product]], Prod[Product],Prod[Cost per unit])</f>
        <v>13.15</v>
      </c>
      <c r="J18" s="22">
        <f>DATA1516[[#This Row],[Units]]*DATA1516[[#This Row],[products cost per unit]]</f>
        <v>3077.1</v>
      </c>
      <c r="K18" s="22">
        <f>DATA1516[Amount]-DATA1516[Sum of Cost]</f>
        <v>-613.09999999999991</v>
      </c>
      <c r="N18" t="s">
        <v>29</v>
      </c>
      <c r="O18">
        <v>7.16</v>
      </c>
    </row>
    <row r="19" spans="2:15" x14ac:dyDescent="0.3">
      <c r="B19" t="s">
        <v>3</v>
      </c>
      <c r="C19" t="s">
        <v>35</v>
      </c>
      <c r="D19" t="s">
        <v>29</v>
      </c>
      <c r="E19" s="4">
        <v>2114</v>
      </c>
      <c r="F19" s="5">
        <v>66</v>
      </c>
      <c r="G19">
        <f>DATA1516[Amount]/DATA1516[Units]</f>
        <v>32.030303030303031</v>
      </c>
      <c r="H19">
        <f>DATA1516[[#This Row],[Units]]*DATA1516[[#This Row],[Cost per Unit2]]</f>
        <v>2114</v>
      </c>
      <c r="I19">
        <f>LOOKUP(DATA1516[[#This Row],[Product]], Prod[Product],Prod[Cost per unit])</f>
        <v>7.16</v>
      </c>
      <c r="J19" s="22">
        <f>DATA1516[[#This Row],[Units]]*DATA1516[[#This Row],[products cost per unit]]</f>
        <v>472.56</v>
      </c>
      <c r="K19" s="22">
        <f>DATA1516[Amount]-DATA1516[Sum of Cost]</f>
        <v>1641.44</v>
      </c>
      <c r="N19" t="s">
        <v>13</v>
      </c>
      <c r="O19">
        <v>9.33</v>
      </c>
    </row>
    <row r="20" spans="2:15" x14ac:dyDescent="0.3">
      <c r="B20" t="s">
        <v>6</v>
      </c>
      <c r="C20" t="s">
        <v>37</v>
      </c>
      <c r="D20" t="s">
        <v>31</v>
      </c>
      <c r="E20" s="4">
        <v>7693</v>
      </c>
      <c r="F20" s="5">
        <v>87</v>
      </c>
      <c r="G20">
        <f>DATA1516[Amount]/DATA1516[Units]</f>
        <v>88.425287356321846</v>
      </c>
      <c r="H20">
        <f>DATA1516[[#This Row],[Units]]*DATA1516[[#This Row],[Cost per Unit2]]</f>
        <v>7693.0000000000009</v>
      </c>
      <c r="I20">
        <f>LOOKUP(DATA1516[[#This Row],[Product]], Prod[Product],Prod[Cost per unit])</f>
        <v>5.79</v>
      </c>
      <c r="J20" s="22">
        <f>DATA1516[[#This Row],[Units]]*DATA1516[[#This Row],[products cost per unit]]</f>
        <v>503.73</v>
      </c>
      <c r="K20" s="22">
        <f>DATA1516[Amount]-DATA1516[Sum of Cost]</f>
        <v>7189.27</v>
      </c>
      <c r="N20" t="s">
        <v>16</v>
      </c>
      <c r="O20">
        <v>8.7899999999999991</v>
      </c>
    </row>
    <row r="21" spans="2:15" x14ac:dyDescent="0.3">
      <c r="B21" t="s">
        <v>5</v>
      </c>
      <c r="C21" t="s">
        <v>34</v>
      </c>
      <c r="D21" t="s">
        <v>20</v>
      </c>
      <c r="E21" s="4">
        <v>15610</v>
      </c>
      <c r="F21" s="5">
        <v>339</v>
      </c>
      <c r="G21">
        <f>DATA1516[Amount]/DATA1516[Units]</f>
        <v>46.047197640117993</v>
      </c>
      <c r="H21">
        <f>DATA1516[[#This Row],[Units]]*DATA1516[[#This Row],[Cost per Unit2]]</f>
        <v>15610</v>
      </c>
      <c r="I21">
        <f>LOOKUP(DATA1516[[#This Row],[Product]], Prod[Product],Prod[Cost per unit])</f>
        <v>10.62</v>
      </c>
      <c r="J21" s="22">
        <f>DATA1516[[#This Row],[Units]]*DATA1516[[#This Row],[products cost per unit]]</f>
        <v>3600.18</v>
      </c>
      <c r="K21" s="22">
        <f>DATA1516[Amount]-DATA1516[Sum of Cost]</f>
        <v>12009.82</v>
      </c>
      <c r="N21" t="s">
        <v>20</v>
      </c>
      <c r="O21">
        <v>10.62</v>
      </c>
    </row>
    <row r="22" spans="2:15" x14ac:dyDescent="0.3">
      <c r="B22" t="s">
        <v>41</v>
      </c>
      <c r="C22" t="s">
        <v>34</v>
      </c>
      <c r="D22" t="s">
        <v>22</v>
      </c>
      <c r="E22" s="4">
        <v>336</v>
      </c>
      <c r="F22" s="5">
        <v>144</v>
      </c>
      <c r="G22">
        <f>DATA1516[Amount]/DATA1516[Units]</f>
        <v>2.3333333333333335</v>
      </c>
      <c r="H22">
        <f>DATA1516[[#This Row],[Units]]*DATA1516[[#This Row],[Cost per Unit2]]</f>
        <v>336</v>
      </c>
      <c r="I22">
        <f>LOOKUP(DATA1516[[#This Row],[Product]], Prod[Product],Prod[Cost per unit])</f>
        <v>9.77</v>
      </c>
      <c r="J22" s="22">
        <f>DATA1516[[#This Row],[Units]]*DATA1516[[#This Row],[products cost per unit]]</f>
        <v>1406.8799999999999</v>
      </c>
      <c r="K22" s="22">
        <f>DATA1516[Amount]-DATA1516[Sum of Cost]</f>
        <v>-1070.8799999999999</v>
      </c>
      <c r="N22" t="s">
        <v>27</v>
      </c>
      <c r="O22">
        <v>16.73</v>
      </c>
    </row>
    <row r="23" spans="2:15" x14ac:dyDescent="0.3">
      <c r="B23" t="s">
        <v>2</v>
      </c>
      <c r="C23" t="s">
        <v>39</v>
      </c>
      <c r="D23" t="s">
        <v>20</v>
      </c>
      <c r="E23" s="4">
        <v>9443</v>
      </c>
      <c r="F23" s="5">
        <v>162</v>
      </c>
      <c r="G23">
        <f>DATA1516[Amount]/DATA1516[Units]</f>
        <v>58.290123456790127</v>
      </c>
      <c r="H23">
        <f>DATA1516[[#This Row],[Units]]*DATA1516[[#This Row],[Cost per Unit2]]</f>
        <v>9443</v>
      </c>
      <c r="I23">
        <f>LOOKUP(DATA1516[[#This Row],[Product]], Prod[Product],Prod[Cost per unit])</f>
        <v>10.62</v>
      </c>
      <c r="J23" s="22">
        <f>DATA1516[[#This Row],[Units]]*DATA1516[[#This Row],[products cost per unit]]</f>
        <v>1720.4399999999998</v>
      </c>
      <c r="K23" s="22">
        <f>DATA1516[Amount]-DATA1516[Sum of Cost]</f>
        <v>7722.56</v>
      </c>
      <c r="N23" t="s">
        <v>33</v>
      </c>
      <c r="O23">
        <v>12.37</v>
      </c>
    </row>
    <row r="24" spans="2:15" x14ac:dyDescent="0.3">
      <c r="B24" t="s">
        <v>9</v>
      </c>
      <c r="C24" t="s">
        <v>34</v>
      </c>
      <c r="D24" t="s">
        <v>23</v>
      </c>
      <c r="E24" s="4">
        <v>8155</v>
      </c>
      <c r="F24" s="5">
        <v>90</v>
      </c>
      <c r="G24">
        <f>DATA1516[Amount]/DATA1516[Units]</f>
        <v>90.611111111111114</v>
      </c>
      <c r="H24">
        <f>DATA1516[[#This Row],[Units]]*DATA1516[[#This Row],[Cost per Unit2]]</f>
        <v>8155</v>
      </c>
      <c r="I24">
        <f>LOOKUP(DATA1516[[#This Row],[Product]], Prod[Product],Prod[Cost per unit])</f>
        <v>6.49</v>
      </c>
      <c r="J24" s="22">
        <f>DATA1516[[#This Row],[Units]]*DATA1516[[#This Row],[products cost per unit]]</f>
        <v>584.1</v>
      </c>
      <c r="K24" s="22">
        <f>DATA1516[Amount]-DATA1516[Sum of Cost]</f>
        <v>7570.9</v>
      </c>
      <c r="N24" t="s">
        <v>15</v>
      </c>
      <c r="O24">
        <v>11.73</v>
      </c>
    </row>
    <row r="25" spans="2:15" x14ac:dyDescent="0.3">
      <c r="B25" t="s">
        <v>8</v>
      </c>
      <c r="C25" t="s">
        <v>38</v>
      </c>
      <c r="D25" t="s">
        <v>23</v>
      </c>
      <c r="E25" s="4">
        <v>1701</v>
      </c>
      <c r="F25" s="5">
        <v>234</v>
      </c>
      <c r="G25">
        <f>DATA1516[Amount]/DATA1516[Units]</f>
        <v>7.2692307692307692</v>
      </c>
      <c r="H25">
        <f>DATA1516[[#This Row],[Units]]*DATA1516[[#This Row],[Cost per Unit2]]</f>
        <v>1701</v>
      </c>
      <c r="I25">
        <f>LOOKUP(DATA1516[[#This Row],[Product]], Prod[Product],Prod[Cost per unit])</f>
        <v>6.49</v>
      </c>
      <c r="J25" s="22">
        <f>DATA1516[[#This Row],[Units]]*DATA1516[[#This Row],[products cost per unit]]</f>
        <v>1518.66</v>
      </c>
      <c r="K25" s="22">
        <f>DATA1516[Amount]-DATA1516[Sum of Cost]</f>
        <v>182.33999999999992</v>
      </c>
      <c r="N25" t="s">
        <v>31</v>
      </c>
      <c r="O25">
        <v>5.79</v>
      </c>
    </row>
    <row r="26" spans="2:15" x14ac:dyDescent="0.3">
      <c r="B26" t="s">
        <v>10</v>
      </c>
      <c r="C26" t="s">
        <v>38</v>
      </c>
      <c r="D26" t="s">
        <v>22</v>
      </c>
      <c r="E26" s="4">
        <v>2205</v>
      </c>
      <c r="F26" s="5">
        <v>141</v>
      </c>
      <c r="G26">
        <f>DATA1516[Amount]/DATA1516[Units]</f>
        <v>15.638297872340425</v>
      </c>
      <c r="H26">
        <f>DATA1516[[#This Row],[Units]]*DATA1516[[#This Row],[Cost per Unit2]]</f>
        <v>2205</v>
      </c>
      <c r="I26">
        <f>LOOKUP(DATA1516[[#This Row],[Product]], Prod[Product],Prod[Cost per unit])</f>
        <v>9.77</v>
      </c>
      <c r="J26" s="22">
        <f>DATA1516[[#This Row],[Units]]*DATA1516[[#This Row],[products cost per unit]]</f>
        <v>1377.57</v>
      </c>
      <c r="K26" s="22">
        <f>DATA1516[Amount]-DATA1516[Sum of Cost]</f>
        <v>827.43000000000006</v>
      </c>
      <c r="N26" t="s">
        <v>21</v>
      </c>
      <c r="O26">
        <v>9</v>
      </c>
    </row>
    <row r="27" spans="2:15" x14ac:dyDescent="0.3">
      <c r="B27" t="s">
        <v>8</v>
      </c>
      <c r="C27" t="s">
        <v>37</v>
      </c>
      <c r="D27" t="s">
        <v>19</v>
      </c>
      <c r="E27" s="4">
        <v>1771</v>
      </c>
      <c r="F27" s="5">
        <v>204</v>
      </c>
      <c r="G27">
        <f>DATA1516[Amount]/DATA1516[Units]</f>
        <v>8.6813725490196081</v>
      </c>
      <c r="H27">
        <f>DATA1516[[#This Row],[Units]]*DATA1516[[#This Row],[Cost per Unit2]]</f>
        <v>1771</v>
      </c>
      <c r="I27">
        <f>LOOKUP(DATA1516[[#This Row],[Product]], Prod[Product],Prod[Cost per unit])</f>
        <v>7.64</v>
      </c>
      <c r="J27" s="22">
        <f>DATA1516[[#This Row],[Units]]*DATA1516[[#This Row],[products cost per unit]]</f>
        <v>1558.56</v>
      </c>
      <c r="K27" s="22">
        <f>DATA1516[Amount]-DATA1516[Sum of Cost]</f>
        <v>212.44000000000005</v>
      </c>
      <c r="N27" t="s">
        <v>25</v>
      </c>
      <c r="O27">
        <v>13.15</v>
      </c>
    </row>
    <row r="28" spans="2:15" x14ac:dyDescent="0.3">
      <c r="B28" t="s">
        <v>41</v>
      </c>
      <c r="C28" t="s">
        <v>35</v>
      </c>
      <c r="D28" t="s">
        <v>15</v>
      </c>
      <c r="E28" s="4">
        <v>2114</v>
      </c>
      <c r="F28" s="5">
        <v>186</v>
      </c>
      <c r="G28">
        <f>DATA1516[Amount]/DATA1516[Units]</f>
        <v>11.365591397849462</v>
      </c>
      <c r="H28">
        <f>DATA1516[[#This Row],[Units]]*DATA1516[[#This Row],[Cost per Unit2]]</f>
        <v>2114</v>
      </c>
      <c r="I28">
        <f>LOOKUP(DATA1516[[#This Row],[Product]], Prod[Product],Prod[Cost per unit])</f>
        <v>11.73</v>
      </c>
      <c r="J28" s="22">
        <f>DATA1516[[#This Row],[Units]]*DATA1516[[#This Row],[products cost per unit]]</f>
        <v>2181.7800000000002</v>
      </c>
      <c r="K28" s="22">
        <f>DATA1516[Amount]-DATA1516[Sum of Cost]</f>
        <v>-67.7800000000002</v>
      </c>
    </row>
    <row r="29" spans="2:15" x14ac:dyDescent="0.3">
      <c r="B29" t="s">
        <v>41</v>
      </c>
      <c r="C29" t="s">
        <v>36</v>
      </c>
      <c r="D29" t="s">
        <v>13</v>
      </c>
      <c r="E29" s="4">
        <v>10311</v>
      </c>
      <c r="F29" s="5">
        <v>231</v>
      </c>
      <c r="G29">
        <f>DATA1516[Amount]/DATA1516[Units]</f>
        <v>44.636363636363633</v>
      </c>
      <c r="H29">
        <f>DATA1516[[#This Row],[Units]]*DATA1516[[#This Row],[Cost per Unit2]]</f>
        <v>10311</v>
      </c>
      <c r="I29">
        <f>LOOKUP(DATA1516[[#This Row],[Product]], Prod[Product],Prod[Cost per unit])</f>
        <v>9.33</v>
      </c>
      <c r="J29" s="22">
        <f>DATA1516[[#This Row],[Units]]*DATA1516[[#This Row],[products cost per unit]]</f>
        <v>2155.23</v>
      </c>
      <c r="K29" s="22">
        <f>DATA1516[Amount]-DATA1516[Sum of Cost]</f>
        <v>8155.77</v>
      </c>
    </row>
    <row r="30" spans="2:15" x14ac:dyDescent="0.3">
      <c r="B30" t="s">
        <v>3</v>
      </c>
      <c r="C30" t="s">
        <v>39</v>
      </c>
      <c r="D30" t="s">
        <v>16</v>
      </c>
      <c r="E30" s="4">
        <v>21</v>
      </c>
      <c r="F30" s="5">
        <v>168</v>
      </c>
      <c r="G30">
        <f>DATA1516[Amount]/DATA1516[Units]</f>
        <v>0.125</v>
      </c>
      <c r="H30">
        <f>DATA1516[[#This Row],[Units]]*DATA1516[[#This Row],[Cost per Unit2]]</f>
        <v>21</v>
      </c>
      <c r="I30">
        <f>LOOKUP(DATA1516[[#This Row],[Product]], Prod[Product],Prod[Cost per unit])</f>
        <v>8.7899999999999991</v>
      </c>
      <c r="J30" s="22">
        <f>DATA1516[[#This Row],[Units]]*DATA1516[[#This Row],[products cost per unit]]</f>
        <v>1476.7199999999998</v>
      </c>
      <c r="K30" s="22">
        <f>DATA1516[Amount]-DATA1516[Sum of Cost]</f>
        <v>-1455.7199999999998</v>
      </c>
    </row>
    <row r="31" spans="2:15" x14ac:dyDescent="0.3">
      <c r="B31" t="s">
        <v>10</v>
      </c>
      <c r="C31" t="s">
        <v>35</v>
      </c>
      <c r="D31" t="s">
        <v>20</v>
      </c>
      <c r="E31" s="4">
        <v>1974</v>
      </c>
      <c r="F31" s="5">
        <v>195</v>
      </c>
      <c r="G31">
        <f>DATA1516[Amount]/DATA1516[Units]</f>
        <v>10.123076923076923</v>
      </c>
      <c r="H31">
        <f>DATA1516[[#This Row],[Units]]*DATA1516[[#This Row],[Cost per Unit2]]</f>
        <v>1974</v>
      </c>
      <c r="I31">
        <f>LOOKUP(DATA1516[[#This Row],[Product]], Prod[Product],Prod[Cost per unit])</f>
        <v>10.62</v>
      </c>
      <c r="J31" s="22">
        <f>DATA1516[[#This Row],[Units]]*DATA1516[[#This Row],[products cost per unit]]</f>
        <v>2070.8999999999996</v>
      </c>
      <c r="K31" s="22">
        <f>DATA1516[Amount]-DATA1516[Sum of Cost]</f>
        <v>-96.899999999999636</v>
      </c>
    </row>
    <row r="32" spans="2:15" x14ac:dyDescent="0.3">
      <c r="B32" t="s">
        <v>5</v>
      </c>
      <c r="C32" t="s">
        <v>36</v>
      </c>
      <c r="D32" t="s">
        <v>23</v>
      </c>
      <c r="E32" s="4">
        <v>6314</v>
      </c>
      <c r="F32" s="5">
        <v>15</v>
      </c>
      <c r="G32">
        <f>DATA1516[Amount]/DATA1516[Units]</f>
        <v>420.93333333333334</v>
      </c>
      <c r="H32">
        <f>DATA1516[[#This Row],[Units]]*DATA1516[[#This Row],[Cost per Unit2]]</f>
        <v>6314</v>
      </c>
      <c r="I32">
        <f>LOOKUP(DATA1516[[#This Row],[Product]], Prod[Product],Prod[Cost per unit])</f>
        <v>6.49</v>
      </c>
      <c r="J32" s="22">
        <f>DATA1516[[#This Row],[Units]]*DATA1516[[#This Row],[products cost per unit]]</f>
        <v>97.350000000000009</v>
      </c>
      <c r="K32" s="22">
        <f>DATA1516[Amount]-DATA1516[Sum of Cost]</f>
        <v>6216.65</v>
      </c>
    </row>
    <row r="33" spans="2:11" x14ac:dyDescent="0.3">
      <c r="B33" t="s">
        <v>10</v>
      </c>
      <c r="C33" t="s">
        <v>37</v>
      </c>
      <c r="D33" t="s">
        <v>23</v>
      </c>
      <c r="E33" s="4">
        <v>4683</v>
      </c>
      <c r="F33" s="5">
        <v>30</v>
      </c>
      <c r="G33">
        <f>DATA1516[Amount]/DATA1516[Units]</f>
        <v>156.1</v>
      </c>
      <c r="H33">
        <f>DATA1516[[#This Row],[Units]]*DATA1516[[#This Row],[Cost per Unit2]]</f>
        <v>4683</v>
      </c>
      <c r="I33">
        <f>LOOKUP(DATA1516[[#This Row],[Product]], Prod[Product],Prod[Cost per unit])</f>
        <v>6.49</v>
      </c>
      <c r="J33" s="22">
        <f>DATA1516[[#This Row],[Units]]*DATA1516[[#This Row],[products cost per unit]]</f>
        <v>194.70000000000002</v>
      </c>
      <c r="K33" s="22">
        <f>DATA1516[Amount]-DATA1516[Sum of Cost]</f>
        <v>4488.3</v>
      </c>
    </row>
    <row r="34" spans="2:11" x14ac:dyDescent="0.3">
      <c r="B34" t="s">
        <v>41</v>
      </c>
      <c r="C34" t="s">
        <v>37</v>
      </c>
      <c r="D34" t="s">
        <v>24</v>
      </c>
      <c r="E34" s="4">
        <v>6398</v>
      </c>
      <c r="F34" s="5">
        <v>102</v>
      </c>
      <c r="G34">
        <f>DATA1516[Amount]/DATA1516[Units]</f>
        <v>62.725490196078432</v>
      </c>
      <c r="H34">
        <f>DATA1516[[#This Row],[Units]]*DATA1516[[#This Row],[Cost per Unit2]]</f>
        <v>6398</v>
      </c>
      <c r="I34">
        <f>LOOKUP(DATA1516[[#This Row],[Product]], Prod[Product],Prod[Cost per unit])</f>
        <v>4.97</v>
      </c>
      <c r="J34" s="22">
        <f>DATA1516[[#This Row],[Units]]*DATA1516[[#This Row],[products cost per unit]]</f>
        <v>506.94</v>
      </c>
      <c r="K34" s="22">
        <f>DATA1516[Amount]-DATA1516[Sum of Cost]</f>
        <v>5891.06</v>
      </c>
    </row>
    <row r="35" spans="2:11" x14ac:dyDescent="0.3">
      <c r="B35" t="s">
        <v>2</v>
      </c>
      <c r="C35" t="s">
        <v>35</v>
      </c>
      <c r="D35" t="s">
        <v>19</v>
      </c>
      <c r="E35" s="4">
        <v>553</v>
      </c>
      <c r="F35" s="5">
        <v>15</v>
      </c>
      <c r="G35">
        <f>DATA1516[Amount]/DATA1516[Units]</f>
        <v>36.866666666666667</v>
      </c>
      <c r="H35">
        <f>DATA1516[[#This Row],[Units]]*DATA1516[[#This Row],[Cost per Unit2]]</f>
        <v>553</v>
      </c>
      <c r="I35">
        <f>LOOKUP(DATA1516[[#This Row],[Product]], Prod[Product],Prod[Cost per unit])</f>
        <v>7.64</v>
      </c>
      <c r="J35" s="22">
        <f>DATA1516[[#This Row],[Units]]*DATA1516[[#This Row],[products cost per unit]]</f>
        <v>114.6</v>
      </c>
      <c r="K35" s="22">
        <f>DATA1516[Amount]-DATA1516[Sum of Cost]</f>
        <v>438.4</v>
      </c>
    </row>
    <row r="36" spans="2:11" x14ac:dyDescent="0.3">
      <c r="B36" t="s">
        <v>8</v>
      </c>
      <c r="C36" t="s">
        <v>39</v>
      </c>
      <c r="D36" t="s">
        <v>30</v>
      </c>
      <c r="E36" s="4">
        <v>7021</v>
      </c>
      <c r="F36" s="5">
        <v>183</v>
      </c>
      <c r="G36">
        <f>DATA1516[Amount]/DATA1516[Units]</f>
        <v>38.366120218579233</v>
      </c>
      <c r="H36">
        <f>DATA1516[[#This Row],[Units]]*DATA1516[[#This Row],[Cost per Unit2]]</f>
        <v>7021</v>
      </c>
      <c r="I36">
        <f>LOOKUP(DATA1516[[#This Row],[Product]], Prod[Product],Prod[Cost per unit])</f>
        <v>14.49</v>
      </c>
      <c r="J36" s="22">
        <f>DATA1516[[#This Row],[Units]]*DATA1516[[#This Row],[products cost per unit]]</f>
        <v>2651.67</v>
      </c>
      <c r="K36" s="22">
        <f>DATA1516[Amount]-DATA1516[Sum of Cost]</f>
        <v>4369.33</v>
      </c>
    </row>
    <row r="37" spans="2:11" x14ac:dyDescent="0.3">
      <c r="B37" t="s">
        <v>40</v>
      </c>
      <c r="C37" t="s">
        <v>39</v>
      </c>
      <c r="D37" t="s">
        <v>22</v>
      </c>
      <c r="E37" s="4">
        <v>5817</v>
      </c>
      <c r="F37" s="5">
        <v>12</v>
      </c>
      <c r="G37">
        <f>DATA1516[Amount]/DATA1516[Units]</f>
        <v>484.75</v>
      </c>
      <c r="H37">
        <f>DATA1516[[#This Row],[Units]]*DATA1516[[#This Row],[Cost per Unit2]]</f>
        <v>5817</v>
      </c>
      <c r="I37">
        <f>LOOKUP(DATA1516[[#This Row],[Product]], Prod[Product],Prod[Cost per unit])</f>
        <v>9.77</v>
      </c>
      <c r="J37" s="22">
        <f>DATA1516[[#This Row],[Units]]*DATA1516[[#This Row],[products cost per unit]]</f>
        <v>117.24</v>
      </c>
      <c r="K37" s="22">
        <f>DATA1516[Amount]-DATA1516[Sum of Cost]</f>
        <v>5699.76</v>
      </c>
    </row>
    <row r="38" spans="2:11" x14ac:dyDescent="0.3">
      <c r="B38" t="s">
        <v>41</v>
      </c>
      <c r="C38" t="s">
        <v>39</v>
      </c>
      <c r="D38" t="s">
        <v>14</v>
      </c>
      <c r="E38" s="4">
        <v>3976</v>
      </c>
      <c r="F38" s="5">
        <v>72</v>
      </c>
      <c r="G38">
        <f>DATA1516[Amount]/DATA1516[Units]</f>
        <v>55.222222222222221</v>
      </c>
      <c r="H38">
        <f>DATA1516[[#This Row],[Units]]*DATA1516[[#This Row],[Cost per Unit2]]</f>
        <v>3976</v>
      </c>
      <c r="I38">
        <f>LOOKUP(DATA1516[[#This Row],[Product]], Prod[Product],Prod[Cost per unit])</f>
        <v>11.7</v>
      </c>
      <c r="J38" s="22">
        <f>DATA1516[[#This Row],[Units]]*DATA1516[[#This Row],[products cost per unit]]</f>
        <v>842.4</v>
      </c>
      <c r="K38" s="22">
        <f>DATA1516[Amount]-DATA1516[Sum of Cost]</f>
        <v>3133.6</v>
      </c>
    </row>
    <row r="39" spans="2:11" x14ac:dyDescent="0.3">
      <c r="B39" t="s">
        <v>6</v>
      </c>
      <c r="C39" t="s">
        <v>38</v>
      </c>
      <c r="D39" t="s">
        <v>27</v>
      </c>
      <c r="E39" s="4">
        <v>1134</v>
      </c>
      <c r="F39" s="5">
        <v>282</v>
      </c>
      <c r="G39">
        <f>DATA1516[Amount]/DATA1516[Units]</f>
        <v>4.0212765957446805</v>
      </c>
      <c r="H39">
        <f>DATA1516[[#This Row],[Units]]*DATA1516[[#This Row],[Cost per Unit2]]</f>
        <v>1134</v>
      </c>
      <c r="I39">
        <f>LOOKUP(DATA1516[[#This Row],[Product]], Prod[Product],Prod[Cost per unit])</f>
        <v>16.73</v>
      </c>
      <c r="J39" s="22">
        <f>DATA1516[[#This Row],[Units]]*DATA1516[[#This Row],[products cost per unit]]</f>
        <v>4717.8599999999997</v>
      </c>
      <c r="K39" s="22">
        <f>DATA1516[Amount]-DATA1516[Sum of Cost]</f>
        <v>-3583.8599999999997</v>
      </c>
    </row>
    <row r="40" spans="2:11" x14ac:dyDescent="0.3">
      <c r="B40" t="s">
        <v>2</v>
      </c>
      <c r="C40" t="s">
        <v>39</v>
      </c>
      <c r="D40" t="s">
        <v>28</v>
      </c>
      <c r="E40" s="4">
        <v>6027</v>
      </c>
      <c r="F40" s="5">
        <v>144</v>
      </c>
      <c r="G40">
        <f>DATA1516[Amount]/DATA1516[Units]</f>
        <v>41.854166666666664</v>
      </c>
      <c r="H40">
        <f>DATA1516[[#This Row],[Units]]*DATA1516[[#This Row],[Cost per Unit2]]</f>
        <v>6027</v>
      </c>
      <c r="I40">
        <f>LOOKUP(DATA1516[[#This Row],[Product]], Prod[Product],Prod[Cost per unit])</f>
        <v>10.38</v>
      </c>
      <c r="J40" s="22">
        <f>DATA1516[[#This Row],[Units]]*DATA1516[[#This Row],[products cost per unit]]</f>
        <v>1494.72</v>
      </c>
      <c r="K40" s="22">
        <f>DATA1516[Amount]-DATA1516[Sum of Cost]</f>
        <v>4532.28</v>
      </c>
    </row>
    <row r="41" spans="2:11" x14ac:dyDescent="0.3">
      <c r="B41" t="s">
        <v>6</v>
      </c>
      <c r="C41" t="s">
        <v>37</v>
      </c>
      <c r="D41" t="s">
        <v>16</v>
      </c>
      <c r="E41" s="4">
        <v>1904</v>
      </c>
      <c r="F41" s="5">
        <v>405</v>
      </c>
      <c r="G41">
        <f>DATA1516[Amount]/DATA1516[Units]</f>
        <v>4.7012345679012348</v>
      </c>
      <c r="H41">
        <f>DATA1516[[#This Row],[Units]]*DATA1516[[#This Row],[Cost per Unit2]]</f>
        <v>1904</v>
      </c>
      <c r="I41">
        <f>LOOKUP(DATA1516[[#This Row],[Product]], Prod[Product],Prod[Cost per unit])</f>
        <v>8.7899999999999991</v>
      </c>
      <c r="J41" s="22">
        <f>DATA1516[[#This Row],[Units]]*DATA1516[[#This Row],[products cost per unit]]</f>
        <v>3559.95</v>
      </c>
      <c r="K41" s="22">
        <f>DATA1516[Amount]-DATA1516[Sum of Cost]</f>
        <v>-1655.9499999999998</v>
      </c>
    </row>
    <row r="42" spans="2:11" x14ac:dyDescent="0.3">
      <c r="B42" t="s">
        <v>7</v>
      </c>
      <c r="C42" t="s">
        <v>34</v>
      </c>
      <c r="D42" t="s">
        <v>32</v>
      </c>
      <c r="E42" s="4">
        <v>3262</v>
      </c>
      <c r="F42" s="5">
        <v>75</v>
      </c>
      <c r="G42">
        <f>DATA1516[Amount]/DATA1516[Units]</f>
        <v>43.493333333333332</v>
      </c>
      <c r="H42">
        <f>DATA1516[[#This Row],[Units]]*DATA1516[[#This Row],[Cost per Unit2]]</f>
        <v>3262</v>
      </c>
      <c r="I42">
        <f>LOOKUP(DATA1516[[#This Row],[Product]], Prod[Product],Prod[Cost per unit])</f>
        <v>8.65</v>
      </c>
      <c r="J42" s="22">
        <f>DATA1516[[#This Row],[Units]]*DATA1516[[#This Row],[products cost per unit]]</f>
        <v>648.75</v>
      </c>
      <c r="K42" s="22">
        <f>DATA1516[Amount]-DATA1516[Sum of Cost]</f>
        <v>2613.25</v>
      </c>
    </row>
    <row r="43" spans="2:11" x14ac:dyDescent="0.3">
      <c r="B43" t="s">
        <v>40</v>
      </c>
      <c r="C43" t="s">
        <v>34</v>
      </c>
      <c r="D43" t="s">
        <v>27</v>
      </c>
      <c r="E43" s="4">
        <v>2289</v>
      </c>
      <c r="F43" s="5">
        <v>135</v>
      </c>
      <c r="G43">
        <f>DATA1516[Amount]/DATA1516[Units]</f>
        <v>16.955555555555556</v>
      </c>
      <c r="H43">
        <f>DATA1516[[#This Row],[Units]]*DATA1516[[#This Row],[Cost per Unit2]]</f>
        <v>2289</v>
      </c>
      <c r="I43">
        <f>LOOKUP(DATA1516[[#This Row],[Product]], Prod[Product],Prod[Cost per unit])</f>
        <v>16.73</v>
      </c>
      <c r="J43" s="22">
        <f>DATA1516[[#This Row],[Units]]*DATA1516[[#This Row],[products cost per unit]]</f>
        <v>2258.5500000000002</v>
      </c>
      <c r="K43" s="22">
        <f>DATA1516[Amount]-DATA1516[Sum of Cost]</f>
        <v>30.449999999999818</v>
      </c>
    </row>
    <row r="44" spans="2:11" x14ac:dyDescent="0.3">
      <c r="B44" t="s">
        <v>5</v>
      </c>
      <c r="C44" t="s">
        <v>34</v>
      </c>
      <c r="D44" t="s">
        <v>27</v>
      </c>
      <c r="E44" s="4">
        <v>6986</v>
      </c>
      <c r="F44" s="5">
        <v>21</v>
      </c>
      <c r="G44">
        <f>DATA1516[Amount]/DATA1516[Units]</f>
        <v>332.66666666666669</v>
      </c>
      <c r="H44">
        <f>DATA1516[[#This Row],[Units]]*DATA1516[[#This Row],[Cost per Unit2]]</f>
        <v>6986</v>
      </c>
      <c r="I44">
        <f>LOOKUP(DATA1516[[#This Row],[Product]], Prod[Product],Prod[Cost per unit])</f>
        <v>16.73</v>
      </c>
      <c r="J44" s="22">
        <f>DATA1516[[#This Row],[Units]]*DATA1516[[#This Row],[products cost per unit]]</f>
        <v>351.33</v>
      </c>
      <c r="K44" s="22">
        <f>DATA1516[Amount]-DATA1516[Sum of Cost]</f>
        <v>6634.67</v>
      </c>
    </row>
    <row r="45" spans="2:11" x14ac:dyDescent="0.3">
      <c r="B45" t="s">
        <v>2</v>
      </c>
      <c r="C45" t="s">
        <v>38</v>
      </c>
      <c r="D45" t="s">
        <v>23</v>
      </c>
      <c r="E45" s="4">
        <v>4417</v>
      </c>
      <c r="F45" s="5">
        <v>153</v>
      </c>
      <c r="G45">
        <f>DATA1516[Amount]/DATA1516[Units]</f>
        <v>28.869281045751634</v>
      </c>
      <c r="H45">
        <f>DATA1516[[#This Row],[Units]]*DATA1516[[#This Row],[Cost per Unit2]]</f>
        <v>4417</v>
      </c>
      <c r="I45">
        <f>LOOKUP(DATA1516[[#This Row],[Product]], Prod[Product],Prod[Cost per unit])</f>
        <v>6.49</v>
      </c>
      <c r="J45" s="22">
        <f>DATA1516[[#This Row],[Units]]*DATA1516[[#This Row],[products cost per unit]]</f>
        <v>992.97</v>
      </c>
      <c r="K45" s="22">
        <f>DATA1516[Amount]-DATA1516[Sum of Cost]</f>
        <v>3424.0299999999997</v>
      </c>
    </row>
    <row r="46" spans="2:11" x14ac:dyDescent="0.3">
      <c r="B46" t="s">
        <v>6</v>
      </c>
      <c r="C46" t="s">
        <v>34</v>
      </c>
      <c r="D46" t="s">
        <v>15</v>
      </c>
      <c r="E46" s="4">
        <v>1442</v>
      </c>
      <c r="F46" s="5">
        <v>15</v>
      </c>
      <c r="G46">
        <f>DATA1516[Amount]/DATA1516[Units]</f>
        <v>96.13333333333334</v>
      </c>
      <c r="H46">
        <f>DATA1516[[#This Row],[Units]]*DATA1516[[#This Row],[Cost per Unit2]]</f>
        <v>1442</v>
      </c>
      <c r="I46">
        <f>LOOKUP(DATA1516[[#This Row],[Product]], Prod[Product],Prod[Cost per unit])</f>
        <v>11.73</v>
      </c>
      <c r="J46" s="22">
        <f>DATA1516[[#This Row],[Units]]*DATA1516[[#This Row],[products cost per unit]]</f>
        <v>175.95000000000002</v>
      </c>
      <c r="K46" s="22">
        <f>DATA1516[Amount]-DATA1516[Sum of Cost]</f>
        <v>1266.05</v>
      </c>
    </row>
    <row r="47" spans="2:11" x14ac:dyDescent="0.3">
      <c r="B47" t="s">
        <v>3</v>
      </c>
      <c r="C47" t="s">
        <v>35</v>
      </c>
      <c r="D47" t="s">
        <v>14</v>
      </c>
      <c r="E47" s="4">
        <v>2415</v>
      </c>
      <c r="F47" s="5">
        <v>255</v>
      </c>
      <c r="G47">
        <f>DATA1516[Amount]/DATA1516[Units]</f>
        <v>9.4705882352941178</v>
      </c>
      <c r="H47">
        <f>DATA1516[[#This Row],[Units]]*DATA1516[[#This Row],[Cost per Unit2]]</f>
        <v>2415</v>
      </c>
      <c r="I47">
        <f>LOOKUP(DATA1516[[#This Row],[Product]], Prod[Product],Prod[Cost per unit])</f>
        <v>11.7</v>
      </c>
      <c r="J47" s="22">
        <f>DATA1516[[#This Row],[Units]]*DATA1516[[#This Row],[products cost per unit]]</f>
        <v>2983.5</v>
      </c>
      <c r="K47" s="22">
        <f>DATA1516[Amount]-DATA1516[Sum of Cost]</f>
        <v>-568.5</v>
      </c>
    </row>
    <row r="48" spans="2:11" x14ac:dyDescent="0.3">
      <c r="B48" t="s">
        <v>2</v>
      </c>
      <c r="C48" t="s">
        <v>37</v>
      </c>
      <c r="D48" t="s">
        <v>19</v>
      </c>
      <c r="E48" s="4">
        <v>238</v>
      </c>
      <c r="F48" s="5">
        <v>18</v>
      </c>
      <c r="G48">
        <f>DATA1516[Amount]/DATA1516[Units]</f>
        <v>13.222222222222221</v>
      </c>
      <c r="H48">
        <f>DATA1516[[#This Row],[Units]]*DATA1516[[#This Row],[Cost per Unit2]]</f>
        <v>238</v>
      </c>
      <c r="I48">
        <f>LOOKUP(DATA1516[[#This Row],[Product]], Prod[Product],Prod[Cost per unit])</f>
        <v>7.64</v>
      </c>
      <c r="J48" s="22">
        <f>DATA1516[[#This Row],[Units]]*DATA1516[[#This Row],[products cost per unit]]</f>
        <v>137.51999999999998</v>
      </c>
      <c r="K48" s="22">
        <f>DATA1516[Amount]-DATA1516[Sum of Cost]</f>
        <v>100.48000000000002</v>
      </c>
    </row>
    <row r="49" spans="2:11" x14ac:dyDescent="0.3">
      <c r="B49" t="s">
        <v>6</v>
      </c>
      <c r="C49" t="s">
        <v>37</v>
      </c>
      <c r="D49" t="s">
        <v>23</v>
      </c>
      <c r="E49" s="4">
        <v>4949</v>
      </c>
      <c r="F49" s="5">
        <v>189</v>
      </c>
      <c r="G49">
        <f>DATA1516[Amount]/DATA1516[Units]</f>
        <v>26.185185185185187</v>
      </c>
      <c r="H49">
        <f>DATA1516[[#This Row],[Units]]*DATA1516[[#This Row],[Cost per Unit2]]</f>
        <v>4949</v>
      </c>
      <c r="I49">
        <f>LOOKUP(DATA1516[[#This Row],[Product]], Prod[Product],Prod[Cost per unit])</f>
        <v>6.49</v>
      </c>
      <c r="J49" s="22">
        <f>DATA1516[[#This Row],[Units]]*DATA1516[[#This Row],[products cost per unit]]</f>
        <v>1226.6100000000001</v>
      </c>
      <c r="K49" s="22">
        <f>DATA1516[Amount]-DATA1516[Sum of Cost]</f>
        <v>3722.39</v>
      </c>
    </row>
    <row r="50" spans="2:11" x14ac:dyDescent="0.3">
      <c r="B50" t="s">
        <v>5</v>
      </c>
      <c r="C50" t="s">
        <v>38</v>
      </c>
      <c r="D50" t="s">
        <v>32</v>
      </c>
      <c r="E50" s="4">
        <v>5075</v>
      </c>
      <c r="F50" s="5">
        <v>21</v>
      </c>
      <c r="G50">
        <f>DATA1516[Amount]/DATA1516[Units]</f>
        <v>241.66666666666666</v>
      </c>
      <c r="H50">
        <f>DATA1516[[#This Row],[Units]]*DATA1516[[#This Row],[Cost per Unit2]]</f>
        <v>5075</v>
      </c>
      <c r="I50">
        <f>LOOKUP(DATA1516[[#This Row],[Product]], Prod[Product],Prod[Cost per unit])</f>
        <v>8.65</v>
      </c>
      <c r="J50" s="22">
        <f>DATA1516[[#This Row],[Units]]*DATA1516[[#This Row],[products cost per unit]]</f>
        <v>181.65</v>
      </c>
      <c r="K50" s="22">
        <f>DATA1516[Amount]-DATA1516[Sum of Cost]</f>
        <v>4893.3500000000004</v>
      </c>
    </row>
    <row r="51" spans="2:11" x14ac:dyDescent="0.3">
      <c r="B51" t="s">
        <v>3</v>
      </c>
      <c r="C51" t="s">
        <v>36</v>
      </c>
      <c r="D51" t="s">
        <v>16</v>
      </c>
      <c r="E51" s="4">
        <v>9198</v>
      </c>
      <c r="F51" s="5">
        <v>36</v>
      </c>
      <c r="G51">
        <f>DATA1516[Amount]/DATA1516[Units]</f>
        <v>255.5</v>
      </c>
      <c r="H51">
        <f>DATA1516[[#This Row],[Units]]*DATA1516[[#This Row],[Cost per Unit2]]</f>
        <v>9198</v>
      </c>
      <c r="I51">
        <f>LOOKUP(DATA1516[[#This Row],[Product]], Prod[Product],Prod[Cost per unit])</f>
        <v>8.7899999999999991</v>
      </c>
      <c r="J51" s="22">
        <f>DATA1516[[#This Row],[Units]]*DATA1516[[#This Row],[products cost per unit]]</f>
        <v>316.43999999999994</v>
      </c>
      <c r="K51" s="22">
        <f>DATA1516[Amount]-DATA1516[Sum of Cost]</f>
        <v>8881.56</v>
      </c>
    </row>
    <row r="52" spans="2:11" x14ac:dyDescent="0.3">
      <c r="B52" t="s">
        <v>6</v>
      </c>
      <c r="C52" t="s">
        <v>34</v>
      </c>
      <c r="D52" t="s">
        <v>29</v>
      </c>
      <c r="E52" s="4">
        <v>3339</v>
      </c>
      <c r="F52" s="5">
        <v>75</v>
      </c>
      <c r="G52">
        <f>DATA1516[Amount]/DATA1516[Units]</f>
        <v>44.52</v>
      </c>
      <c r="H52">
        <f>DATA1516[[#This Row],[Units]]*DATA1516[[#This Row],[Cost per Unit2]]</f>
        <v>3339.0000000000005</v>
      </c>
      <c r="I52">
        <f>LOOKUP(DATA1516[[#This Row],[Product]], Prod[Product],Prod[Cost per unit])</f>
        <v>7.16</v>
      </c>
      <c r="J52" s="22">
        <f>DATA1516[[#This Row],[Units]]*DATA1516[[#This Row],[products cost per unit]]</f>
        <v>537</v>
      </c>
      <c r="K52" s="22">
        <f>DATA1516[Amount]-DATA1516[Sum of Cost]</f>
        <v>2802</v>
      </c>
    </row>
    <row r="53" spans="2:11" x14ac:dyDescent="0.3">
      <c r="B53" t="s">
        <v>40</v>
      </c>
      <c r="C53" t="s">
        <v>34</v>
      </c>
      <c r="D53" t="s">
        <v>17</v>
      </c>
      <c r="E53" s="4">
        <v>5019</v>
      </c>
      <c r="F53" s="5">
        <v>156</v>
      </c>
      <c r="G53">
        <f>DATA1516[Amount]/DATA1516[Units]</f>
        <v>32.17307692307692</v>
      </c>
      <c r="H53">
        <f>DATA1516[[#This Row],[Units]]*DATA1516[[#This Row],[Cost per Unit2]]</f>
        <v>5018.9999999999991</v>
      </c>
      <c r="I53">
        <f>LOOKUP(DATA1516[[#This Row],[Product]], Prod[Product],Prod[Cost per unit])</f>
        <v>3.11</v>
      </c>
      <c r="J53" s="22">
        <f>DATA1516[[#This Row],[Units]]*DATA1516[[#This Row],[products cost per unit]]</f>
        <v>485.15999999999997</v>
      </c>
      <c r="K53" s="22">
        <f>DATA1516[Amount]-DATA1516[Sum of Cost]</f>
        <v>4533.84</v>
      </c>
    </row>
    <row r="54" spans="2:11" x14ac:dyDescent="0.3">
      <c r="B54" t="s">
        <v>5</v>
      </c>
      <c r="C54" t="s">
        <v>36</v>
      </c>
      <c r="D54" t="s">
        <v>16</v>
      </c>
      <c r="E54" s="4">
        <v>16184</v>
      </c>
      <c r="F54" s="5">
        <v>39</v>
      </c>
      <c r="G54">
        <f>DATA1516[Amount]/DATA1516[Units]</f>
        <v>414.97435897435895</v>
      </c>
      <c r="H54">
        <f>DATA1516[[#This Row],[Units]]*DATA1516[[#This Row],[Cost per Unit2]]</f>
        <v>16183.999999999998</v>
      </c>
      <c r="I54">
        <f>LOOKUP(DATA1516[[#This Row],[Product]], Prod[Product],Prod[Cost per unit])</f>
        <v>8.7899999999999991</v>
      </c>
      <c r="J54" s="22">
        <f>DATA1516[[#This Row],[Units]]*DATA1516[[#This Row],[products cost per unit]]</f>
        <v>342.80999999999995</v>
      </c>
      <c r="K54" s="22">
        <f>DATA1516[Amount]-DATA1516[Sum of Cost]</f>
        <v>15841.19</v>
      </c>
    </row>
    <row r="55" spans="2:11" x14ac:dyDescent="0.3">
      <c r="B55" t="s">
        <v>6</v>
      </c>
      <c r="C55" t="s">
        <v>36</v>
      </c>
      <c r="D55" t="s">
        <v>21</v>
      </c>
      <c r="E55" s="4">
        <v>497</v>
      </c>
      <c r="F55" s="5">
        <v>63</v>
      </c>
      <c r="G55">
        <f>DATA1516[Amount]/DATA1516[Units]</f>
        <v>7.8888888888888893</v>
      </c>
      <c r="H55">
        <f>DATA1516[[#This Row],[Units]]*DATA1516[[#This Row],[Cost per Unit2]]</f>
        <v>497</v>
      </c>
      <c r="I55">
        <f>LOOKUP(DATA1516[[#This Row],[Product]], Prod[Product],Prod[Cost per unit])</f>
        <v>9</v>
      </c>
      <c r="J55" s="22">
        <f>DATA1516[[#This Row],[Units]]*DATA1516[[#This Row],[products cost per unit]]</f>
        <v>567</v>
      </c>
      <c r="K55" s="22">
        <f>DATA1516[Amount]-DATA1516[Sum of Cost]</f>
        <v>-70</v>
      </c>
    </row>
    <row r="56" spans="2:11" x14ac:dyDescent="0.3">
      <c r="B56" t="s">
        <v>2</v>
      </c>
      <c r="C56" t="s">
        <v>36</v>
      </c>
      <c r="D56" t="s">
        <v>29</v>
      </c>
      <c r="E56" s="4">
        <v>8211</v>
      </c>
      <c r="F56" s="5">
        <v>75</v>
      </c>
      <c r="G56">
        <f>DATA1516[Amount]/DATA1516[Units]</f>
        <v>109.48</v>
      </c>
      <c r="H56">
        <f>DATA1516[[#This Row],[Units]]*DATA1516[[#This Row],[Cost per Unit2]]</f>
        <v>8211</v>
      </c>
      <c r="I56">
        <f>LOOKUP(DATA1516[[#This Row],[Product]], Prod[Product],Prod[Cost per unit])</f>
        <v>7.16</v>
      </c>
      <c r="J56" s="22">
        <f>DATA1516[[#This Row],[Units]]*DATA1516[[#This Row],[products cost per unit]]</f>
        <v>537</v>
      </c>
      <c r="K56" s="22">
        <f>DATA1516[Amount]-DATA1516[Sum of Cost]</f>
        <v>7674</v>
      </c>
    </row>
    <row r="57" spans="2:11" x14ac:dyDescent="0.3">
      <c r="B57" t="s">
        <v>2</v>
      </c>
      <c r="C57" t="s">
        <v>38</v>
      </c>
      <c r="D57" t="s">
        <v>28</v>
      </c>
      <c r="E57" s="4">
        <v>6580</v>
      </c>
      <c r="F57" s="5">
        <v>183</v>
      </c>
      <c r="G57">
        <f>DATA1516[Amount]/DATA1516[Units]</f>
        <v>35.956284153005463</v>
      </c>
      <c r="H57">
        <f>DATA1516[[#This Row],[Units]]*DATA1516[[#This Row],[Cost per Unit2]]</f>
        <v>6580</v>
      </c>
      <c r="I57">
        <f>LOOKUP(DATA1516[[#This Row],[Product]], Prod[Product],Prod[Cost per unit])</f>
        <v>10.38</v>
      </c>
      <c r="J57" s="22">
        <f>DATA1516[[#This Row],[Units]]*DATA1516[[#This Row],[products cost per unit]]</f>
        <v>1899.5400000000002</v>
      </c>
      <c r="K57" s="22">
        <f>DATA1516[Amount]-DATA1516[Sum of Cost]</f>
        <v>4680.46</v>
      </c>
    </row>
    <row r="58" spans="2:11" x14ac:dyDescent="0.3">
      <c r="B58" t="s">
        <v>41</v>
      </c>
      <c r="C58" t="s">
        <v>35</v>
      </c>
      <c r="D58" t="s">
        <v>13</v>
      </c>
      <c r="E58" s="4">
        <v>4760</v>
      </c>
      <c r="F58" s="5">
        <v>69</v>
      </c>
      <c r="G58">
        <f>DATA1516[Amount]/DATA1516[Units]</f>
        <v>68.985507246376812</v>
      </c>
      <c r="H58">
        <f>DATA1516[[#This Row],[Units]]*DATA1516[[#This Row],[Cost per Unit2]]</f>
        <v>4760</v>
      </c>
      <c r="I58">
        <f>LOOKUP(DATA1516[[#This Row],[Product]], Prod[Product],Prod[Cost per unit])</f>
        <v>9.33</v>
      </c>
      <c r="J58" s="22">
        <f>DATA1516[[#This Row],[Units]]*DATA1516[[#This Row],[products cost per unit]]</f>
        <v>643.77</v>
      </c>
      <c r="K58" s="22">
        <f>DATA1516[Amount]-DATA1516[Sum of Cost]</f>
        <v>4116.2299999999996</v>
      </c>
    </row>
    <row r="59" spans="2:11" x14ac:dyDescent="0.3">
      <c r="B59" t="s">
        <v>40</v>
      </c>
      <c r="C59" t="s">
        <v>36</v>
      </c>
      <c r="D59" t="s">
        <v>25</v>
      </c>
      <c r="E59" s="4">
        <v>5439</v>
      </c>
      <c r="F59" s="5">
        <v>30</v>
      </c>
      <c r="G59">
        <f>DATA1516[Amount]/DATA1516[Units]</f>
        <v>181.3</v>
      </c>
      <c r="H59">
        <f>DATA1516[[#This Row],[Units]]*DATA1516[[#This Row],[Cost per Unit2]]</f>
        <v>5439</v>
      </c>
      <c r="I59">
        <f>LOOKUP(DATA1516[[#This Row],[Product]], Prod[Product],Prod[Cost per unit])</f>
        <v>13.15</v>
      </c>
      <c r="J59" s="22">
        <f>DATA1516[[#This Row],[Units]]*DATA1516[[#This Row],[products cost per unit]]</f>
        <v>394.5</v>
      </c>
      <c r="K59" s="22">
        <f>DATA1516[Amount]-DATA1516[Sum of Cost]</f>
        <v>5044.5</v>
      </c>
    </row>
    <row r="60" spans="2:11" x14ac:dyDescent="0.3">
      <c r="B60" t="s">
        <v>41</v>
      </c>
      <c r="C60" t="s">
        <v>34</v>
      </c>
      <c r="D60" t="s">
        <v>17</v>
      </c>
      <c r="E60" s="4">
        <v>1463</v>
      </c>
      <c r="F60" s="5">
        <v>39</v>
      </c>
      <c r="G60">
        <f>DATA1516[Amount]/DATA1516[Units]</f>
        <v>37.512820512820511</v>
      </c>
      <c r="H60">
        <f>DATA1516[[#This Row],[Units]]*DATA1516[[#This Row],[Cost per Unit2]]</f>
        <v>1463</v>
      </c>
      <c r="I60">
        <f>LOOKUP(DATA1516[[#This Row],[Product]], Prod[Product],Prod[Cost per unit])</f>
        <v>3.11</v>
      </c>
      <c r="J60" s="22">
        <f>DATA1516[[#This Row],[Units]]*DATA1516[[#This Row],[products cost per unit]]</f>
        <v>121.28999999999999</v>
      </c>
      <c r="K60" s="22">
        <f>DATA1516[Amount]-DATA1516[Sum of Cost]</f>
        <v>1341.71</v>
      </c>
    </row>
    <row r="61" spans="2:11" x14ac:dyDescent="0.3">
      <c r="B61" t="s">
        <v>3</v>
      </c>
      <c r="C61" t="s">
        <v>34</v>
      </c>
      <c r="D61" t="s">
        <v>32</v>
      </c>
      <c r="E61" s="4">
        <v>7777</v>
      </c>
      <c r="F61" s="5">
        <v>504</v>
      </c>
      <c r="G61">
        <f>DATA1516[Amount]/DATA1516[Units]</f>
        <v>15.430555555555555</v>
      </c>
      <c r="H61">
        <f>DATA1516[[#This Row],[Units]]*DATA1516[[#This Row],[Cost per Unit2]]</f>
        <v>7777</v>
      </c>
      <c r="I61">
        <f>LOOKUP(DATA1516[[#This Row],[Product]], Prod[Product],Prod[Cost per unit])</f>
        <v>8.65</v>
      </c>
      <c r="J61" s="22">
        <f>DATA1516[[#This Row],[Units]]*DATA1516[[#This Row],[products cost per unit]]</f>
        <v>4359.6000000000004</v>
      </c>
      <c r="K61" s="22">
        <f>DATA1516[Amount]-DATA1516[Sum of Cost]</f>
        <v>3417.3999999999996</v>
      </c>
    </row>
    <row r="62" spans="2:11" x14ac:dyDescent="0.3">
      <c r="B62" t="s">
        <v>9</v>
      </c>
      <c r="C62" t="s">
        <v>37</v>
      </c>
      <c r="D62" t="s">
        <v>29</v>
      </c>
      <c r="E62" s="4">
        <v>1085</v>
      </c>
      <c r="F62" s="5">
        <v>273</v>
      </c>
      <c r="G62">
        <f>DATA1516[Amount]/DATA1516[Units]</f>
        <v>3.9743589743589745</v>
      </c>
      <c r="H62">
        <f>DATA1516[[#This Row],[Units]]*DATA1516[[#This Row],[Cost per Unit2]]</f>
        <v>1085</v>
      </c>
      <c r="I62">
        <f>LOOKUP(DATA1516[[#This Row],[Product]], Prod[Product],Prod[Cost per unit])</f>
        <v>7.16</v>
      </c>
      <c r="J62" s="22">
        <f>DATA1516[[#This Row],[Units]]*DATA1516[[#This Row],[products cost per unit]]</f>
        <v>1954.68</v>
      </c>
      <c r="K62" s="22">
        <f>DATA1516[Amount]-DATA1516[Sum of Cost]</f>
        <v>-869.68000000000006</v>
      </c>
    </row>
    <row r="63" spans="2:11" x14ac:dyDescent="0.3">
      <c r="B63" t="s">
        <v>5</v>
      </c>
      <c r="C63" t="s">
        <v>37</v>
      </c>
      <c r="D63" t="s">
        <v>31</v>
      </c>
      <c r="E63" s="4">
        <v>182</v>
      </c>
      <c r="F63" s="5">
        <v>48</v>
      </c>
      <c r="G63">
        <f>DATA1516[Amount]/DATA1516[Units]</f>
        <v>3.7916666666666665</v>
      </c>
      <c r="H63">
        <f>DATA1516[[#This Row],[Units]]*DATA1516[[#This Row],[Cost per Unit2]]</f>
        <v>182</v>
      </c>
      <c r="I63">
        <f>LOOKUP(DATA1516[[#This Row],[Product]], Prod[Product],Prod[Cost per unit])</f>
        <v>5.79</v>
      </c>
      <c r="J63" s="22">
        <f>DATA1516[[#This Row],[Units]]*DATA1516[[#This Row],[products cost per unit]]</f>
        <v>277.92</v>
      </c>
      <c r="K63" s="22">
        <f>DATA1516[Amount]-DATA1516[Sum of Cost]</f>
        <v>-95.920000000000016</v>
      </c>
    </row>
    <row r="64" spans="2:11" x14ac:dyDescent="0.3">
      <c r="B64" t="s">
        <v>6</v>
      </c>
      <c r="C64" t="s">
        <v>34</v>
      </c>
      <c r="D64" t="s">
        <v>27</v>
      </c>
      <c r="E64" s="4">
        <v>4242</v>
      </c>
      <c r="F64" s="5">
        <v>207</v>
      </c>
      <c r="G64">
        <f>DATA1516[Amount]/DATA1516[Units]</f>
        <v>20.492753623188406</v>
      </c>
      <c r="H64">
        <f>DATA1516[[#This Row],[Units]]*DATA1516[[#This Row],[Cost per Unit2]]</f>
        <v>4242</v>
      </c>
      <c r="I64">
        <f>LOOKUP(DATA1516[[#This Row],[Product]], Prod[Product],Prod[Cost per unit])</f>
        <v>16.73</v>
      </c>
      <c r="J64" s="22">
        <f>DATA1516[[#This Row],[Units]]*DATA1516[[#This Row],[products cost per unit]]</f>
        <v>3463.11</v>
      </c>
      <c r="K64" s="22">
        <f>DATA1516[Amount]-DATA1516[Sum of Cost]</f>
        <v>778.88999999999987</v>
      </c>
    </row>
    <row r="65" spans="2:11" x14ac:dyDescent="0.3">
      <c r="B65" t="s">
        <v>6</v>
      </c>
      <c r="C65" t="s">
        <v>36</v>
      </c>
      <c r="D65" t="s">
        <v>32</v>
      </c>
      <c r="E65" s="4">
        <v>6118</v>
      </c>
      <c r="F65" s="5">
        <v>9</v>
      </c>
      <c r="G65">
        <f>DATA1516[Amount]/DATA1516[Units]</f>
        <v>679.77777777777783</v>
      </c>
      <c r="H65">
        <f>DATA1516[[#This Row],[Units]]*DATA1516[[#This Row],[Cost per Unit2]]</f>
        <v>6118</v>
      </c>
      <c r="I65">
        <f>LOOKUP(DATA1516[[#This Row],[Product]], Prod[Product],Prod[Cost per unit])</f>
        <v>8.65</v>
      </c>
      <c r="J65" s="22">
        <f>DATA1516[[#This Row],[Units]]*DATA1516[[#This Row],[products cost per unit]]</f>
        <v>77.850000000000009</v>
      </c>
      <c r="K65" s="22">
        <f>DATA1516[Amount]-DATA1516[Sum of Cost]</f>
        <v>6040.15</v>
      </c>
    </row>
    <row r="66" spans="2:11" x14ac:dyDescent="0.3">
      <c r="B66" t="s">
        <v>10</v>
      </c>
      <c r="C66" t="s">
        <v>36</v>
      </c>
      <c r="D66" t="s">
        <v>23</v>
      </c>
      <c r="E66" s="4">
        <v>2317</v>
      </c>
      <c r="F66" s="5">
        <v>261</v>
      </c>
      <c r="G66">
        <f>DATA1516[Amount]/DATA1516[Units]</f>
        <v>8.8773946360153264</v>
      </c>
      <c r="H66">
        <f>DATA1516[[#This Row],[Units]]*DATA1516[[#This Row],[Cost per Unit2]]</f>
        <v>2317</v>
      </c>
      <c r="I66">
        <f>LOOKUP(DATA1516[[#This Row],[Product]], Prod[Product],Prod[Cost per unit])</f>
        <v>6.49</v>
      </c>
      <c r="J66" s="22">
        <f>DATA1516[[#This Row],[Units]]*DATA1516[[#This Row],[products cost per unit]]</f>
        <v>1693.89</v>
      </c>
      <c r="K66" s="22">
        <f>DATA1516[Amount]-DATA1516[Sum of Cost]</f>
        <v>623.1099999999999</v>
      </c>
    </row>
    <row r="67" spans="2:11" x14ac:dyDescent="0.3">
      <c r="B67" t="s">
        <v>6</v>
      </c>
      <c r="C67" t="s">
        <v>38</v>
      </c>
      <c r="D67" t="s">
        <v>16</v>
      </c>
      <c r="E67" s="4">
        <v>938</v>
      </c>
      <c r="F67" s="5">
        <v>6</v>
      </c>
      <c r="G67">
        <f>DATA1516[Amount]/DATA1516[Units]</f>
        <v>156.33333333333334</v>
      </c>
      <c r="H67">
        <f>DATA1516[[#This Row],[Units]]*DATA1516[[#This Row],[Cost per Unit2]]</f>
        <v>938</v>
      </c>
      <c r="I67">
        <f>LOOKUP(DATA1516[[#This Row],[Product]], Prod[Product],Prod[Cost per unit])</f>
        <v>8.7899999999999991</v>
      </c>
      <c r="J67" s="22">
        <f>DATA1516[[#This Row],[Units]]*DATA1516[[#This Row],[products cost per unit]]</f>
        <v>52.739999999999995</v>
      </c>
      <c r="K67" s="22">
        <f>DATA1516[Amount]-DATA1516[Sum of Cost]</f>
        <v>885.26</v>
      </c>
    </row>
    <row r="68" spans="2:11" x14ac:dyDescent="0.3">
      <c r="B68" t="s">
        <v>8</v>
      </c>
      <c r="C68" t="s">
        <v>37</v>
      </c>
      <c r="D68" t="s">
        <v>15</v>
      </c>
      <c r="E68" s="4">
        <v>9709</v>
      </c>
      <c r="F68" s="5">
        <v>30</v>
      </c>
      <c r="G68">
        <f>DATA1516[Amount]/DATA1516[Units]</f>
        <v>323.63333333333333</v>
      </c>
      <c r="H68">
        <f>DATA1516[[#This Row],[Units]]*DATA1516[[#This Row],[Cost per Unit2]]</f>
        <v>9709</v>
      </c>
      <c r="I68">
        <f>LOOKUP(DATA1516[[#This Row],[Product]], Prod[Product],Prod[Cost per unit])</f>
        <v>11.73</v>
      </c>
      <c r="J68" s="22">
        <f>DATA1516[[#This Row],[Units]]*DATA1516[[#This Row],[products cost per unit]]</f>
        <v>351.90000000000003</v>
      </c>
      <c r="K68" s="22">
        <f>DATA1516[Amount]-DATA1516[Sum of Cost]</f>
        <v>9357.1</v>
      </c>
    </row>
    <row r="69" spans="2:11" x14ac:dyDescent="0.3">
      <c r="B69" t="s">
        <v>7</v>
      </c>
      <c r="C69" t="s">
        <v>34</v>
      </c>
      <c r="D69" t="s">
        <v>20</v>
      </c>
      <c r="E69" s="4">
        <v>2205</v>
      </c>
      <c r="F69" s="5">
        <v>138</v>
      </c>
      <c r="G69">
        <f>DATA1516[Amount]/DATA1516[Units]</f>
        <v>15.978260869565217</v>
      </c>
      <c r="H69">
        <f>DATA1516[[#This Row],[Units]]*DATA1516[[#This Row],[Cost per Unit2]]</f>
        <v>2205</v>
      </c>
      <c r="I69">
        <f>LOOKUP(DATA1516[[#This Row],[Product]], Prod[Product],Prod[Cost per unit])</f>
        <v>10.62</v>
      </c>
      <c r="J69" s="22">
        <f>DATA1516[[#This Row],[Units]]*DATA1516[[#This Row],[products cost per unit]]</f>
        <v>1465.56</v>
      </c>
      <c r="K69" s="22">
        <f>DATA1516[Amount]-DATA1516[Sum of Cost]</f>
        <v>739.44</v>
      </c>
    </row>
    <row r="70" spans="2:11" x14ac:dyDescent="0.3">
      <c r="B70" t="s">
        <v>7</v>
      </c>
      <c r="C70" t="s">
        <v>37</v>
      </c>
      <c r="D70" t="s">
        <v>17</v>
      </c>
      <c r="E70" s="4">
        <v>4487</v>
      </c>
      <c r="F70" s="5">
        <v>111</v>
      </c>
      <c r="G70">
        <f>DATA1516[Amount]/DATA1516[Units]</f>
        <v>40.423423423423422</v>
      </c>
      <c r="H70">
        <f>DATA1516[[#This Row],[Units]]*DATA1516[[#This Row],[Cost per Unit2]]</f>
        <v>4487</v>
      </c>
      <c r="I70">
        <f>LOOKUP(DATA1516[[#This Row],[Product]], Prod[Product],Prod[Cost per unit])</f>
        <v>3.11</v>
      </c>
      <c r="J70" s="22">
        <f>DATA1516[[#This Row],[Units]]*DATA1516[[#This Row],[products cost per unit]]</f>
        <v>345.21</v>
      </c>
      <c r="K70" s="22">
        <f>DATA1516[Amount]-DATA1516[Sum of Cost]</f>
        <v>4141.79</v>
      </c>
    </row>
    <row r="71" spans="2:11" x14ac:dyDescent="0.3">
      <c r="B71" t="s">
        <v>5</v>
      </c>
      <c r="C71" t="s">
        <v>35</v>
      </c>
      <c r="D71" t="s">
        <v>18</v>
      </c>
      <c r="E71" s="4">
        <v>2415</v>
      </c>
      <c r="F71" s="5">
        <v>15</v>
      </c>
      <c r="G71">
        <f>DATA1516[Amount]/DATA1516[Units]</f>
        <v>161</v>
      </c>
      <c r="H71">
        <f>DATA1516[[#This Row],[Units]]*DATA1516[[#This Row],[Cost per Unit2]]</f>
        <v>2415</v>
      </c>
      <c r="I71">
        <f>LOOKUP(DATA1516[[#This Row],[Product]], Prod[Product],Prod[Cost per unit])</f>
        <v>6.47</v>
      </c>
      <c r="J71" s="22">
        <f>DATA1516[[#This Row],[Units]]*DATA1516[[#This Row],[products cost per unit]]</f>
        <v>97.05</v>
      </c>
      <c r="K71" s="22">
        <f>DATA1516[Amount]-DATA1516[Sum of Cost]</f>
        <v>2317.9499999999998</v>
      </c>
    </row>
    <row r="72" spans="2:11" x14ac:dyDescent="0.3">
      <c r="B72" t="s">
        <v>40</v>
      </c>
      <c r="C72" t="s">
        <v>34</v>
      </c>
      <c r="D72" t="s">
        <v>19</v>
      </c>
      <c r="E72" s="4">
        <v>4018</v>
      </c>
      <c r="F72" s="5">
        <v>162</v>
      </c>
      <c r="G72">
        <f>DATA1516[Amount]/DATA1516[Units]</f>
        <v>24.802469135802468</v>
      </c>
      <c r="H72">
        <f>DATA1516[[#This Row],[Units]]*DATA1516[[#This Row],[Cost per Unit2]]</f>
        <v>4018</v>
      </c>
      <c r="I72">
        <f>LOOKUP(DATA1516[[#This Row],[Product]], Prod[Product],Prod[Cost per unit])</f>
        <v>7.64</v>
      </c>
      <c r="J72" s="22">
        <f>DATA1516[[#This Row],[Units]]*DATA1516[[#This Row],[products cost per unit]]</f>
        <v>1237.6799999999998</v>
      </c>
      <c r="K72" s="22">
        <f>DATA1516[Amount]-DATA1516[Sum of Cost]</f>
        <v>2780.32</v>
      </c>
    </row>
    <row r="73" spans="2:11" x14ac:dyDescent="0.3">
      <c r="B73" t="s">
        <v>5</v>
      </c>
      <c r="C73" t="s">
        <v>34</v>
      </c>
      <c r="D73" t="s">
        <v>19</v>
      </c>
      <c r="E73" s="4">
        <v>861</v>
      </c>
      <c r="F73" s="5">
        <v>195</v>
      </c>
      <c r="G73">
        <f>DATA1516[Amount]/DATA1516[Units]</f>
        <v>4.4153846153846157</v>
      </c>
      <c r="H73">
        <f>DATA1516[[#This Row],[Units]]*DATA1516[[#This Row],[Cost per Unit2]]</f>
        <v>861.00000000000011</v>
      </c>
      <c r="I73">
        <f>LOOKUP(DATA1516[[#This Row],[Product]], Prod[Product],Prod[Cost per unit])</f>
        <v>7.64</v>
      </c>
      <c r="J73" s="22">
        <f>DATA1516[[#This Row],[Units]]*DATA1516[[#This Row],[products cost per unit]]</f>
        <v>1489.8</v>
      </c>
      <c r="K73" s="22">
        <f>DATA1516[Amount]-DATA1516[Sum of Cost]</f>
        <v>-628.79999999999995</v>
      </c>
    </row>
    <row r="74" spans="2:11" x14ac:dyDescent="0.3">
      <c r="B74" t="s">
        <v>10</v>
      </c>
      <c r="C74" t="s">
        <v>38</v>
      </c>
      <c r="D74" t="s">
        <v>14</v>
      </c>
      <c r="E74" s="4">
        <v>5586</v>
      </c>
      <c r="F74" s="5">
        <v>525</v>
      </c>
      <c r="G74">
        <f>DATA1516[Amount]/DATA1516[Units]</f>
        <v>10.64</v>
      </c>
      <c r="H74">
        <f>DATA1516[[#This Row],[Units]]*DATA1516[[#This Row],[Cost per Unit2]]</f>
        <v>5586</v>
      </c>
      <c r="I74">
        <f>LOOKUP(DATA1516[[#This Row],[Product]], Prod[Product],Prod[Cost per unit])</f>
        <v>11.7</v>
      </c>
      <c r="J74" s="22">
        <f>DATA1516[[#This Row],[Units]]*DATA1516[[#This Row],[products cost per unit]]</f>
        <v>6142.5</v>
      </c>
      <c r="K74" s="22">
        <f>DATA1516[Amount]-DATA1516[Sum of Cost]</f>
        <v>-556.5</v>
      </c>
    </row>
    <row r="75" spans="2:11" x14ac:dyDescent="0.3">
      <c r="B75" t="s">
        <v>7</v>
      </c>
      <c r="C75" t="s">
        <v>34</v>
      </c>
      <c r="D75" t="s">
        <v>33</v>
      </c>
      <c r="E75" s="4">
        <v>2226</v>
      </c>
      <c r="F75" s="5">
        <v>48</v>
      </c>
      <c r="G75">
        <f>DATA1516[Amount]/DATA1516[Units]</f>
        <v>46.375</v>
      </c>
      <c r="H75">
        <f>DATA1516[[#This Row],[Units]]*DATA1516[[#This Row],[Cost per Unit2]]</f>
        <v>2226</v>
      </c>
      <c r="I75">
        <f>LOOKUP(DATA1516[[#This Row],[Product]], Prod[Product],Prod[Cost per unit])</f>
        <v>12.37</v>
      </c>
      <c r="J75" s="22">
        <f>DATA1516[[#This Row],[Units]]*DATA1516[[#This Row],[products cost per unit]]</f>
        <v>593.76</v>
      </c>
      <c r="K75" s="22">
        <f>DATA1516[Amount]-DATA1516[Sum of Cost]</f>
        <v>1632.24</v>
      </c>
    </row>
    <row r="76" spans="2:11" x14ac:dyDescent="0.3">
      <c r="B76" t="s">
        <v>9</v>
      </c>
      <c r="C76" t="s">
        <v>34</v>
      </c>
      <c r="D76" t="s">
        <v>28</v>
      </c>
      <c r="E76" s="4">
        <v>14329</v>
      </c>
      <c r="F76" s="5">
        <v>150</v>
      </c>
      <c r="G76">
        <f>DATA1516[Amount]/DATA1516[Units]</f>
        <v>95.526666666666671</v>
      </c>
      <c r="H76">
        <f>DATA1516[[#This Row],[Units]]*DATA1516[[#This Row],[Cost per Unit2]]</f>
        <v>14329</v>
      </c>
      <c r="I76">
        <f>LOOKUP(DATA1516[[#This Row],[Product]], Prod[Product],Prod[Cost per unit])</f>
        <v>10.38</v>
      </c>
      <c r="J76" s="22">
        <f>DATA1516[[#This Row],[Units]]*DATA1516[[#This Row],[products cost per unit]]</f>
        <v>1557.0000000000002</v>
      </c>
      <c r="K76" s="22">
        <f>DATA1516[Amount]-DATA1516[Sum of Cost]</f>
        <v>12772</v>
      </c>
    </row>
    <row r="77" spans="2:11" x14ac:dyDescent="0.3">
      <c r="B77" t="s">
        <v>9</v>
      </c>
      <c r="C77" t="s">
        <v>34</v>
      </c>
      <c r="D77" t="s">
        <v>20</v>
      </c>
      <c r="E77" s="4">
        <v>8463</v>
      </c>
      <c r="F77" s="5">
        <v>492</v>
      </c>
      <c r="G77">
        <f>DATA1516[Amount]/DATA1516[Units]</f>
        <v>17.201219512195124</v>
      </c>
      <c r="H77">
        <f>DATA1516[[#This Row],[Units]]*DATA1516[[#This Row],[Cost per Unit2]]</f>
        <v>8463</v>
      </c>
      <c r="I77">
        <f>LOOKUP(DATA1516[[#This Row],[Product]], Prod[Product],Prod[Cost per unit])</f>
        <v>10.62</v>
      </c>
      <c r="J77" s="22">
        <f>DATA1516[[#This Row],[Units]]*DATA1516[[#This Row],[products cost per unit]]</f>
        <v>5225.04</v>
      </c>
      <c r="K77" s="22">
        <f>DATA1516[Amount]-DATA1516[Sum of Cost]</f>
        <v>3237.96</v>
      </c>
    </row>
    <row r="78" spans="2:11" x14ac:dyDescent="0.3">
      <c r="B78" t="s">
        <v>5</v>
      </c>
      <c r="C78" t="s">
        <v>34</v>
      </c>
      <c r="D78" t="s">
        <v>29</v>
      </c>
      <c r="E78" s="4">
        <v>2891</v>
      </c>
      <c r="F78" s="5">
        <v>102</v>
      </c>
      <c r="G78">
        <f>DATA1516[Amount]/DATA1516[Units]</f>
        <v>28.343137254901961</v>
      </c>
      <c r="H78">
        <f>DATA1516[[#This Row],[Units]]*DATA1516[[#This Row],[Cost per Unit2]]</f>
        <v>2891</v>
      </c>
      <c r="I78">
        <f>LOOKUP(DATA1516[[#This Row],[Product]], Prod[Product],Prod[Cost per unit])</f>
        <v>7.16</v>
      </c>
      <c r="J78" s="22">
        <f>DATA1516[[#This Row],[Units]]*DATA1516[[#This Row],[products cost per unit]]</f>
        <v>730.32</v>
      </c>
      <c r="K78" s="22">
        <f>DATA1516[Amount]-DATA1516[Sum of Cost]</f>
        <v>2160.6799999999998</v>
      </c>
    </row>
    <row r="79" spans="2:11" x14ac:dyDescent="0.3">
      <c r="B79" t="s">
        <v>3</v>
      </c>
      <c r="C79" t="s">
        <v>36</v>
      </c>
      <c r="D79" t="s">
        <v>23</v>
      </c>
      <c r="E79" s="4">
        <v>3773</v>
      </c>
      <c r="F79" s="5">
        <v>165</v>
      </c>
      <c r="G79">
        <f>DATA1516[Amount]/DATA1516[Units]</f>
        <v>22.866666666666667</v>
      </c>
      <c r="H79">
        <f>DATA1516[[#This Row],[Units]]*DATA1516[[#This Row],[Cost per Unit2]]</f>
        <v>3773</v>
      </c>
      <c r="I79">
        <f>LOOKUP(DATA1516[[#This Row],[Product]], Prod[Product],Prod[Cost per unit])</f>
        <v>6.49</v>
      </c>
      <c r="J79" s="22">
        <f>DATA1516[[#This Row],[Units]]*DATA1516[[#This Row],[products cost per unit]]</f>
        <v>1070.8500000000001</v>
      </c>
      <c r="K79" s="22">
        <f>DATA1516[Amount]-DATA1516[Sum of Cost]</f>
        <v>2702.1499999999996</v>
      </c>
    </row>
    <row r="80" spans="2:11" x14ac:dyDescent="0.3">
      <c r="B80" t="s">
        <v>41</v>
      </c>
      <c r="C80" t="s">
        <v>36</v>
      </c>
      <c r="D80" t="s">
        <v>28</v>
      </c>
      <c r="E80" s="4">
        <v>854</v>
      </c>
      <c r="F80" s="5">
        <v>309</v>
      </c>
      <c r="G80">
        <f>DATA1516[Amount]/DATA1516[Units]</f>
        <v>2.7637540453074432</v>
      </c>
      <c r="H80">
        <f>DATA1516[[#This Row],[Units]]*DATA1516[[#This Row],[Cost per Unit2]]</f>
        <v>853.99999999999989</v>
      </c>
      <c r="I80">
        <f>LOOKUP(DATA1516[[#This Row],[Product]], Prod[Product],Prod[Cost per unit])</f>
        <v>10.38</v>
      </c>
      <c r="J80" s="22">
        <f>DATA1516[[#This Row],[Units]]*DATA1516[[#This Row],[products cost per unit]]</f>
        <v>3207.42</v>
      </c>
      <c r="K80" s="22">
        <f>DATA1516[Amount]-DATA1516[Sum of Cost]</f>
        <v>-2353.42</v>
      </c>
    </row>
    <row r="81" spans="2:11" x14ac:dyDescent="0.3">
      <c r="B81" t="s">
        <v>6</v>
      </c>
      <c r="C81" t="s">
        <v>36</v>
      </c>
      <c r="D81" t="s">
        <v>17</v>
      </c>
      <c r="E81" s="4">
        <v>4970</v>
      </c>
      <c r="F81" s="5">
        <v>156</v>
      </c>
      <c r="G81">
        <f>DATA1516[Amount]/DATA1516[Units]</f>
        <v>31.858974358974358</v>
      </c>
      <c r="H81">
        <f>DATA1516[[#This Row],[Units]]*DATA1516[[#This Row],[Cost per Unit2]]</f>
        <v>4970</v>
      </c>
      <c r="I81">
        <f>LOOKUP(DATA1516[[#This Row],[Product]], Prod[Product],Prod[Cost per unit])</f>
        <v>3.11</v>
      </c>
      <c r="J81" s="22">
        <f>DATA1516[[#This Row],[Units]]*DATA1516[[#This Row],[products cost per unit]]</f>
        <v>485.15999999999997</v>
      </c>
      <c r="K81" s="22">
        <f>DATA1516[Amount]-DATA1516[Sum of Cost]</f>
        <v>4484.84</v>
      </c>
    </row>
    <row r="82" spans="2:11" x14ac:dyDescent="0.3">
      <c r="B82" t="s">
        <v>9</v>
      </c>
      <c r="C82" t="s">
        <v>35</v>
      </c>
      <c r="D82" t="s">
        <v>26</v>
      </c>
      <c r="E82" s="4">
        <v>98</v>
      </c>
      <c r="F82" s="5">
        <v>159</v>
      </c>
      <c r="G82">
        <f>DATA1516[Amount]/DATA1516[Units]</f>
        <v>0.61635220125786161</v>
      </c>
      <c r="H82">
        <f>DATA1516[[#This Row],[Units]]*DATA1516[[#This Row],[Cost per Unit2]]</f>
        <v>98</v>
      </c>
      <c r="I82">
        <f>LOOKUP(DATA1516[[#This Row],[Product]], Prod[Product],Prod[Cost per unit])</f>
        <v>5.6</v>
      </c>
      <c r="J82" s="22">
        <f>DATA1516[[#This Row],[Units]]*DATA1516[[#This Row],[products cost per unit]]</f>
        <v>890.4</v>
      </c>
      <c r="K82" s="22">
        <f>DATA1516[Amount]-DATA1516[Sum of Cost]</f>
        <v>-792.4</v>
      </c>
    </row>
    <row r="83" spans="2:11" x14ac:dyDescent="0.3">
      <c r="B83" t="s">
        <v>5</v>
      </c>
      <c r="C83" t="s">
        <v>35</v>
      </c>
      <c r="D83" t="s">
        <v>15</v>
      </c>
      <c r="E83" s="4">
        <v>13391</v>
      </c>
      <c r="F83" s="5">
        <v>201</v>
      </c>
      <c r="G83">
        <f>DATA1516[Amount]/DATA1516[Units]</f>
        <v>66.621890547263675</v>
      </c>
      <c r="H83">
        <f>DATA1516[[#This Row],[Units]]*DATA1516[[#This Row],[Cost per Unit2]]</f>
        <v>13390.999999999998</v>
      </c>
      <c r="I83">
        <f>LOOKUP(DATA1516[[#This Row],[Product]], Prod[Product],Prod[Cost per unit])</f>
        <v>11.73</v>
      </c>
      <c r="J83" s="22">
        <f>DATA1516[[#This Row],[Units]]*DATA1516[[#This Row],[products cost per unit]]</f>
        <v>2357.73</v>
      </c>
      <c r="K83" s="22">
        <f>DATA1516[Amount]-DATA1516[Sum of Cost]</f>
        <v>11033.27</v>
      </c>
    </row>
    <row r="84" spans="2:11" x14ac:dyDescent="0.3">
      <c r="B84" t="s">
        <v>8</v>
      </c>
      <c r="C84" t="s">
        <v>39</v>
      </c>
      <c r="D84" t="s">
        <v>31</v>
      </c>
      <c r="E84" s="4">
        <v>8890</v>
      </c>
      <c r="F84" s="5">
        <v>210</v>
      </c>
      <c r="G84">
        <f>DATA1516[Amount]/DATA1516[Units]</f>
        <v>42.333333333333336</v>
      </c>
      <c r="H84">
        <f>DATA1516[[#This Row],[Units]]*DATA1516[[#This Row],[Cost per Unit2]]</f>
        <v>8890</v>
      </c>
      <c r="I84">
        <f>LOOKUP(DATA1516[[#This Row],[Product]], Prod[Product],Prod[Cost per unit])</f>
        <v>5.79</v>
      </c>
      <c r="J84" s="22">
        <f>DATA1516[[#This Row],[Units]]*DATA1516[[#This Row],[products cost per unit]]</f>
        <v>1215.9000000000001</v>
      </c>
      <c r="K84" s="22">
        <f>DATA1516[Amount]-DATA1516[Sum of Cost]</f>
        <v>7674.1</v>
      </c>
    </row>
    <row r="85" spans="2:11" x14ac:dyDescent="0.3">
      <c r="B85" t="s">
        <v>2</v>
      </c>
      <c r="C85" t="s">
        <v>38</v>
      </c>
      <c r="D85" t="s">
        <v>13</v>
      </c>
      <c r="E85" s="4">
        <v>56</v>
      </c>
      <c r="F85" s="5">
        <v>51</v>
      </c>
      <c r="G85">
        <f>DATA1516[Amount]/DATA1516[Units]</f>
        <v>1.0980392156862746</v>
      </c>
      <c r="H85">
        <f>DATA1516[[#This Row],[Units]]*DATA1516[[#This Row],[Cost per Unit2]]</f>
        <v>56.000000000000007</v>
      </c>
      <c r="I85">
        <f>LOOKUP(DATA1516[[#This Row],[Product]], Prod[Product],Prod[Cost per unit])</f>
        <v>9.33</v>
      </c>
      <c r="J85" s="22">
        <f>DATA1516[[#This Row],[Units]]*DATA1516[[#This Row],[products cost per unit]]</f>
        <v>475.83</v>
      </c>
      <c r="K85" s="22">
        <f>DATA1516[Amount]-DATA1516[Sum of Cost]</f>
        <v>-419.83</v>
      </c>
    </row>
    <row r="86" spans="2:11" x14ac:dyDescent="0.3">
      <c r="B86" t="s">
        <v>3</v>
      </c>
      <c r="C86" t="s">
        <v>36</v>
      </c>
      <c r="D86" t="s">
        <v>25</v>
      </c>
      <c r="E86" s="4">
        <v>3339</v>
      </c>
      <c r="F86" s="5">
        <v>39</v>
      </c>
      <c r="G86">
        <f>DATA1516[Amount]/DATA1516[Units]</f>
        <v>85.615384615384613</v>
      </c>
      <c r="H86">
        <f>DATA1516[[#This Row],[Units]]*DATA1516[[#This Row],[Cost per Unit2]]</f>
        <v>3339</v>
      </c>
      <c r="I86">
        <f>LOOKUP(DATA1516[[#This Row],[Product]], Prod[Product],Prod[Cost per unit])</f>
        <v>13.15</v>
      </c>
      <c r="J86" s="22">
        <f>DATA1516[[#This Row],[Units]]*DATA1516[[#This Row],[products cost per unit]]</f>
        <v>512.85</v>
      </c>
      <c r="K86" s="22">
        <f>DATA1516[Amount]-DATA1516[Sum of Cost]</f>
        <v>2826.15</v>
      </c>
    </row>
    <row r="87" spans="2:11" x14ac:dyDescent="0.3">
      <c r="B87" t="s">
        <v>10</v>
      </c>
      <c r="C87" t="s">
        <v>35</v>
      </c>
      <c r="D87" t="s">
        <v>18</v>
      </c>
      <c r="E87" s="4">
        <v>3808</v>
      </c>
      <c r="F87" s="5">
        <v>279</v>
      </c>
      <c r="G87">
        <f>DATA1516[Amount]/DATA1516[Units]</f>
        <v>13.648745519713261</v>
      </c>
      <c r="H87">
        <f>DATA1516[[#This Row],[Units]]*DATA1516[[#This Row],[Cost per Unit2]]</f>
        <v>3807.9999999999995</v>
      </c>
      <c r="I87">
        <f>LOOKUP(DATA1516[[#This Row],[Product]], Prod[Product],Prod[Cost per unit])</f>
        <v>6.47</v>
      </c>
      <c r="J87" s="22">
        <f>DATA1516[[#This Row],[Units]]*DATA1516[[#This Row],[products cost per unit]]</f>
        <v>1805.1299999999999</v>
      </c>
      <c r="K87" s="22">
        <f>DATA1516[Amount]-DATA1516[Sum of Cost]</f>
        <v>2002.8700000000001</v>
      </c>
    </row>
    <row r="88" spans="2:11" x14ac:dyDescent="0.3">
      <c r="B88" t="s">
        <v>10</v>
      </c>
      <c r="C88" t="s">
        <v>38</v>
      </c>
      <c r="D88" t="s">
        <v>13</v>
      </c>
      <c r="E88" s="4">
        <v>63</v>
      </c>
      <c r="F88" s="5">
        <v>123</v>
      </c>
      <c r="G88">
        <f>DATA1516[Amount]/DATA1516[Units]</f>
        <v>0.51219512195121952</v>
      </c>
      <c r="H88">
        <f>DATA1516[[#This Row],[Units]]*DATA1516[[#This Row],[Cost per Unit2]]</f>
        <v>63</v>
      </c>
      <c r="I88">
        <f>LOOKUP(DATA1516[[#This Row],[Product]], Prod[Product],Prod[Cost per unit])</f>
        <v>9.33</v>
      </c>
      <c r="J88" s="22">
        <f>DATA1516[[#This Row],[Units]]*DATA1516[[#This Row],[products cost per unit]]</f>
        <v>1147.5899999999999</v>
      </c>
      <c r="K88" s="22">
        <f>DATA1516[Amount]-DATA1516[Sum of Cost]</f>
        <v>-1084.5899999999999</v>
      </c>
    </row>
    <row r="89" spans="2:11" x14ac:dyDescent="0.3">
      <c r="B89" t="s">
        <v>2</v>
      </c>
      <c r="C89" t="s">
        <v>39</v>
      </c>
      <c r="D89" t="s">
        <v>27</v>
      </c>
      <c r="E89" s="4">
        <v>7812</v>
      </c>
      <c r="F89" s="5">
        <v>81</v>
      </c>
      <c r="G89">
        <f>DATA1516[Amount]/DATA1516[Units]</f>
        <v>96.444444444444443</v>
      </c>
      <c r="H89">
        <f>DATA1516[[#This Row],[Units]]*DATA1516[[#This Row],[Cost per Unit2]]</f>
        <v>7812</v>
      </c>
      <c r="I89">
        <f>LOOKUP(DATA1516[[#This Row],[Product]], Prod[Product],Prod[Cost per unit])</f>
        <v>16.73</v>
      </c>
      <c r="J89" s="22">
        <f>DATA1516[[#This Row],[Units]]*DATA1516[[#This Row],[products cost per unit]]</f>
        <v>1355.13</v>
      </c>
      <c r="K89" s="22">
        <f>DATA1516[Amount]-DATA1516[Sum of Cost]</f>
        <v>6456.87</v>
      </c>
    </row>
    <row r="90" spans="2:11" x14ac:dyDescent="0.3">
      <c r="B90" t="s">
        <v>40</v>
      </c>
      <c r="C90" t="s">
        <v>37</v>
      </c>
      <c r="D90" t="s">
        <v>19</v>
      </c>
      <c r="E90" s="4">
        <v>7693</v>
      </c>
      <c r="F90" s="5">
        <v>21</v>
      </c>
      <c r="G90">
        <f>DATA1516[Amount]/DATA1516[Units]</f>
        <v>366.33333333333331</v>
      </c>
      <c r="H90">
        <f>DATA1516[[#This Row],[Units]]*DATA1516[[#This Row],[Cost per Unit2]]</f>
        <v>7693</v>
      </c>
      <c r="I90">
        <f>LOOKUP(DATA1516[[#This Row],[Product]], Prod[Product],Prod[Cost per unit])</f>
        <v>7.64</v>
      </c>
      <c r="J90" s="22">
        <f>DATA1516[[#This Row],[Units]]*DATA1516[[#This Row],[products cost per unit]]</f>
        <v>160.44</v>
      </c>
      <c r="K90" s="22">
        <f>DATA1516[Amount]-DATA1516[Sum of Cost]</f>
        <v>7532.56</v>
      </c>
    </row>
    <row r="91" spans="2:11" x14ac:dyDescent="0.3">
      <c r="B91" t="s">
        <v>3</v>
      </c>
      <c r="C91" t="s">
        <v>36</v>
      </c>
      <c r="D91" t="s">
        <v>28</v>
      </c>
      <c r="E91" s="4">
        <v>973</v>
      </c>
      <c r="F91" s="5">
        <v>162</v>
      </c>
      <c r="G91">
        <f>DATA1516[Amount]/DATA1516[Units]</f>
        <v>6.0061728395061724</v>
      </c>
      <c r="H91">
        <f>DATA1516[[#This Row],[Units]]*DATA1516[[#This Row],[Cost per Unit2]]</f>
        <v>972.99999999999989</v>
      </c>
      <c r="I91">
        <f>LOOKUP(DATA1516[[#This Row],[Product]], Prod[Product],Prod[Cost per unit])</f>
        <v>10.38</v>
      </c>
      <c r="J91" s="22">
        <f>DATA1516[[#This Row],[Units]]*DATA1516[[#This Row],[products cost per unit]]</f>
        <v>1681.5600000000002</v>
      </c>
      <c r="K91" s="22">
        <f>DATA1516[Amount]-DATA1516[Sum of Cost]</f>
        <v>-708.56000000000017</v>
      </c>
    </row>
    <row r="92" spans="2:11" x14ac:dyDescent="0.3">
      <c r="B92" t="s">
        <v>10</v>
      </c>
      <c r="C92" t="s">
        <v>35</v>
      </c>
      <c r="D92" t="s">
        <v>21</v>
      </c>
      <c r="E92" s="4">
        <v>567</v>
      </c>
      <c r="F92" s="5">
        <v>228</v>
      </c>
      <c r="G92">
        <f>DATA1516[Amount]/DATA1516[Units]</f>
        <v>2.486842105263158</v>
      </c>
      <c r="H92">
        <f>DATA1516[[#This Row],[Units]]*DATA1516[[#This Row],[Cost per Unit2]]</f>
        <v>567</v>
      </c>
      <c r="I92">
        <f>LOOKUP(DATA1516[[#This Row],[Product]], Prod[Product],Prod[Cost per unit])</f>
        <v>9</v>
      </c>
      <c r="J92" s="22">
        <f>DATA1516[[#This Row],[Units]]*DATA1516[[#This Row],[products cost per unit]]</f>
        <v>2052</v>
      </c>
      <c r="K92" s="22">
        <f>DATA1516[Amount]-DATA1516[Sum of Cost]</f>
        <v>-1485</v>
      </c>
    </row>
    <row r="93" spans="2:11" x14ac:dyDescent="0.3">
      <c r="B93" t="s">
        <v>10</v>
      </c>
      <c r="C93" t="s">
        <v>36</v>
      </c>
      <c r="D93" t="s">
        <v>29</v>
      </c>
      <c r="E93" s="4">
        <v>2471</v>
      </c>
      <c r="F93" s="5">
        <v>342</v>
      </c>
      <c r="G93">
        <f>DATA1516[Amount]/DATA1516[Units]</f>
        <v>7.2251461988304095</v>
      </c>
      <c r="H93">
        <f>DATA1516[[#This Row],[Units]]*DATA1516[[#This Row],[Cost per Unit2]]</f>
        <v>2471</v>
      </c>
      <c r="I93">
        <f>LOOKUP(DATA1516[[#This Row],[Product]], Prod[Product],Prod[Cost per unit])</f>
        <v>7.16</v>
      </c>
      <c r="J93" s="22">
        <f>DATA1516[[#This Row],[Units]]*DATA1516[[#This Row],[products cost per unit]]</f>
        <v>2448.7200000000003</v>
      </c>
      <c r="K93" s="22">
        <f>DATA1516[Amount]-DATA1516[Sum of Cost]</f>
        <v>22.279999999999745</v>
      </c>
    </row>
    <row r="94" spans="2:11" x14ac:dyDescent="0.3">
      <c r="B94" t="s">
        <v>5</v>
      </c>
      <c r="C94" t="s">
        <v>38</v>
      </c>
      <c r="D94" t="s">
        <v>13</v>
      </c>
      <c r="E94" s="4">
        <v>7189</v>
      </c>
      <c r="F94" s="5">
        <v>54</v>
      </c>
      <c r="G94">
        <f>DATA1516[Amount]/DATA1516[Units]</f>
        <v>133.12962962962962</v>
      </c>
      <c r="H94">
        <f>DATA1516[[#This Row],[Units]]*DATA1516[[#This Row],[Cost per Unit2]]</f>
        <v>7188.9999999999991</v>
      </c>
      <c r="I94">
        <f>LOOKUP(DATA1516[[#This Row],[Product]], Prod[Product],Prod[Cost per unit])</f>
        <v>9.33</v>
      </c>
      <c r="J94" s="22">
        <f>DATA1516[[#This Row],[Units]]*DATA1516[[#This Row],[products cost per unit]]</f>
        <v>503.82</v>
      </c>
      <c r="K94" s="22">
        <f>DATA1516[Amount]-DATA1516[Sum of Cost]</f>
        <v>6685.18</v>
      </c>
    </row>
    <row r="95" spans="2:11" x14ac:dyDescent="0.3">
      <c r="B95" t="s">
        <v>41</v>
      </c>
      <c r="C95" t="s">
        <v>35</v>
      </c>
      <c r="D95" t="s">
        <v>28</v>
      </c>
      <c r="E95" s="4">
        <v>7455</v>
      </c>
      <c r="F95" s="5">
        <v>216</v>
      </c>
      <c r="G95">
        <f>DATA1516[Amount]/DATA1516[Units]</f>
        <v>34.513888888888886</v>
      </c>
      <c r="H95">
        <f>DATA1516[[#This Row],[Units]]*DATA1516[[#This Row],[Cost per Unit2]]</f>
        <v>7454.9999999999991</v>
      </c>
      <c r="I95">
        <f>LOOKUP(DATA1516[[#This Row],[Product]], Prod[Product],Prod[Cost per unit])</f>
        <v>10.38</v>
      </c>
      <c r="J95" s="22">
        <f>DATA1516[[#This Row],[Units]]*DATA1516[[#This Row],[products cost per unit]]</f>
        <v>2242.0800000000004</v>
      </c>
      <c r="K95" s="22">
        <f>DATA1516[Amount]-DATA1516[Sum of Cost]</f>
        <v>5212.92</v>
      </c>
    </row>
    <row r="96" spans="2:11" x14ac:dyDescent="0.3">
      <c r="B96" t="s">
        <v>3</v>
      </c>
      <c r="C96" t="s">
        <v>34</v>
      </c>
      <c r="D96" t="s">
        <v>26</v>
      </c>
      <c r="E96" s="4">
        <v>3108</v>
      </c>
      <c r="F96" s="5">
        <v>54</v>
      </c>
      <c r="G96">
        <f>DATA1516[Amount]/DATA1516[Units]</f>
        <v>57.555555555555557</v>
      </c>
      <c r="H96">
        <f>DATA1516[[#This Row],[Units]]*DATA1516[[#This Row],[Cost per Unit2]]</f>
        <v>3108</v>
      </c>
      <c r="I96">
        <f>LOOKUP(DATA1516[[#This Row],[Product]], Prod[Product],Prod[Cost per unit])</f>
        <v>5.6</v>
      </c>
      <c r="J96" s="22">
        <f>DATA1516[[#This Row],[Units]]*DATA1516[[#This Row],[products cost per unit]]</f>
        <v>302.39999999999998</v>
      </c>
      <c r="K96" s="22">
        <f>DATA1516[Amount]-DATA1516[Sum of Cost]</f>
        <v>2805.6</v>
      </c>
    </row>
    <row r="97" spans="2:11" x14ac:dyDescent="0.3">
      <c r="B97" t="s">
        <v>6</v>
      </c>
      <c r="C97" t="s">
        <v>38</v>
      </c>
      <c r="D97" t="s">
        <v>25</v>
      </c>
      <c r="E97" s="4">
        <v>469</v>
      </c>
      <c r="F97" s="5">
        <v>75</v>
      </c>
      <c r="G97">
        <f>DATA1516[Amount]/DATA1516[Units]</f>
        <v>6.253333333333333</v>
      </c>
      <c r="H97">
        <f>DATA1516[[#This Row],[Units]]*DATA1516[[#This Row],[Cost per Unit2]]</f>
        <v>469</v>
      </c>
      <c r="I97">
        <f>LOOKUP(DATA1516[[#This Row],[Product]], Prod[Product],Prod[Cost per unit])</f>
        <v>13.15</v>
      </c>
      <c r="J97" s="22">
        <f>DATA1516[[#This Row],[Units]]*DATA1516[[#This Row],[products cost per unit]]</f>
        <v>986.25</v>
      </c>
      <c r="K97" s="22">
        <f>DATA1516[Amount]-DATA1516[Sum of Cost]</f>
        <v>-517.25</v>
      </c>
    </row>
    <row r="98" spans="2:11" x14ac:dyDescent="0.3">
      <c r="B98" t="s">
        <v>9</v>
      </c>
      <c r="C98" t="s">
        <v>37</v>
      </c>
      <c r="D98" t="s">
        <v>23</v>
      </c>
      <c r="E98" s="4">
        <v>2737</v>
      </c>
      <c r="F98" s="5">
        <v>93</v>
      </c>
      <c r="G98">
        <f>DATA1516[Amount]/DATA1516[Units]</f>
        <v>29.43010752688172</v>
      </c>
      <c r="H98">
        <f>DATA1516[[#This Row],[Units]]*DATA1516[[#This Row],[Cost per Unit2]]</f>
        <v>2737</v>
      </c>
      <c r="I98">
        <f>LOOKUP(DATA1516[[#This Row],[Product]], Prod[Product],Prod[Cost per unit])</f>
        <v>6.49</v>
      </c>
      <c r="J98" s="22">
        <f>DATA1516[[#This Row],[Units]]*DATA1516[[#This Row],[products cost per unit]]</f>
        <v>603.57000000000005</v>
      </c>
      <c r="K98" s="22">
        <f>DATA1516[Amount]-DATA1516[Sum of Cost]</f>
        <v>2133.4299999999998</v>
      </c>
    </row>
    <row r="99" spans="2:11" x14ac:dyDescent="0.3">
      <c r="B99" t="s">
        <v>9</v>
      </c>
      <c r="C99" t="s">
        <v>37</v>
      </c>
      <c r="D99" t="s">
        <v>25</v>
      </c>
      <c r="E99" s="4">
        <v>4305</v>
      </c>
      <c r="F99" s="5">
        <v>156</v>
      </c>
      <c r="G99">
        <f>DATA1516[Amount]/DATA1516[Units]</f>
        <v>27.596153846153847</v>
      </c>
      <c r="H99">
        <f>DATA1516[[#This Row],[Units]]*DATA1516[[#This Row],[Cost per Unit2]]</f>
        <v>4305</v>
      </c>
      <c r="I99">
        <f>LOOKUP(DATA1516[[#This Row],[Product]], Prod[Product],Prod[Cost per unit])</f>
        <v>13.15</v>
      </c>
      <c r="J99" s="22">
        <f>DATA1516[[#This Row],[Units]]*DATA1516[[#This Row],[products cost per unit]]</f>
        <v>2051.4</v>
      </c>
      <c r="K99" s="22">
        <f>DATA1516[Amount]-DATA1516[Sum of Cost]</f>
        <v>2253.6</v>
      </c>
    </row>
    <row r="100" spans="2:11" x14ac:dyDescent="0.3">
      <c r="B100" t="s">
        <v>9</v>
      </c>
      <c r="C100" t="s">
        <v>38</v>
      </c>
      <c r="D100" t="s">
        <v>17</v>
      </c>
      <c r="E100" s="4">
        <v>2408</v>
      </c>
      <c r="F100" s="5">
        <v>9</v>
      </c>
      <c r="G100">
        <f>DATA1516[Amount]/DATA1516[Units]</f>
        <v>267.55555555555554</v>
      </c>
      <c r="H100">
        <f>DATA1516[[#This Row],[Units]]*DATA1516[[#This Row],[Cost per Unit2]]</f>
        <v>2408</v>
      </c>
      <c r="I100">
        <f>LOOKUP(DATA1516[[#This Row],[Product]], Prod[Product],Prod[Cost per unit])</f>
        <v>3.11</v>
      </c>
      <c r="J100" s="22">
        <f>DATA1516[[#This Row],[Units]]*DATA1516[[#This Row],[products cost per unit]]</f>
        <v>27.99</v>
      </c>
      <c r="K100" s="22">
        <f>DATA1516[Amount]-DATA1516[Sum of Cost]</f>
        <v>2380.0100000000002</v>
      </c>
    </row>
    <row r="101" spans="2:11" x14ac:dyDescent="0.3">
      <c r="B101" t="s">
        <v>3</v>
      </c>
      <c r="C101" t="s">
        <v>36</v>
      </c>
      <c r="D101" t="s">
        <v>19</v>
      </c>
      <c r="E101" s="4">
        <v>1281</v>
      </c>
      <c r="F101" s="5">
        <v>18</v>
      </c>
      <c r="G101">
        <f>DATA1516[Amount]/DATA1516[Units]</f>
        <v>71.166666666666671</v>
      </c>
      <c r="H101">
        <f>DATA1516[[#This Row],[Units]]*DATA1516[[#This Row],[Cost per Unit2]]</f>
        <v>1281</v>
      </c>
      <c r="I101">
        <f>LOOKUP(DATA1516[[#This Row],[Product]], Prod[Product],Prod[Cost per unit])</f>
        <v>7.64</v>
      </c>
      <c r="J101" s="22">
        <f>DATA1516[[#This Row],[Units]]*DATA1516[[#This Row],[products cost per unit]]</f>
        <v>137.51999999999998</v>
      </c>
      <c r="K101" s="22">
        <f>DATA1516[Amount]-DATA1516[Sum of Cost]</f>
        <v>1143.48</v>
      </c>
    </row>
    <row r="102" spans="2:11" x14ac:dyDescent="0.3">
      <c r="B102" t="s">
        <v>40</v>
      </c>
      <c r="C102" t="s">
        <v>35</v>
      </c>
      <c r="D102" t="s">
        <v>32</v>
      </c>
      <c r="E102" s="4">
        <v>12348</v>
      </c>
      <c r="F102" s="5">
        <v>234</v>
      </c>
      <c r="G102">
        <f>DATA1516[Amount]/DATA1516[Units]</f>
        <v>52.769230769230766</v>
      </c>
      <c r="H102">
        <f>DATA1516[[#This Row],[Units]]*DATA1516[[#This Row],[Cost per Unit2]]</f>
        <v>12348</v>
      </c>
      <c r="I102">
        <f>LOOKUP(DATA1516[[#This Row],[Product]], Prod[Product],Prod[Cost per unit])</f>
        <v>8.65</v>
      </c>
      <c r="J102" s="22">
        <f>DATA1516[[#This Row],[Units]]*DATA1516[[#This Row],[products cost per unit]]</f>
        <v>2024.1000000000001</v>
      </c>
      <c r="K102" s="22">
        <f>DATA1516[Amount]-DATA1516[Sum of Cost]</f>
        <v>10323.9</v>
      </c>
    </row>
    <row r="103" spans="2:11" x14ac:dyDescent="0.3">
      <c r="B103" t="s">
        <v>3</v>
      </c>
      <c r="C103" t="s">
        <v>34</v>
      </c>
      <c r="D103" t="s">
        <v>28</v>
      </c>
      <c r="E103" s="4">
        <v>3689</v>
      </c>
      <c r="F103" s="5">
        <v>312</v>
      </c>
      <c r="G103">
        <f>DATA1516[Amount]/DATA1516[Units]</f>
        <v>11.823717948717949</v>
      </c>
      <c r="H103">
        <f>DATA1516[[#This Row],[Units]]*DATA1516[[#This Row],[Cost per Unit2]]</f>
        <v>3689</v>
      </c>
      <c r="I103">
        <f>LOOKUP(DATA1516[[#This Row],[Product]], Prod[Product],Prod[Cost per unit])</f>
        <v>10.38</v>
      </c>
      <c r="J103" s="22">
        <f>DATA1516[[#This Row],[Units]]*DATA1516[[#This Row],[products cost per unit]]</f>
        <v>3238.5600000000004</v>
      </c>
      <c r="K103" s="22">
        <f>DATA1516[Amount]-DATA1516[Sum of Cost]</f>
        <v>450.4399999999996</v>
      </c>
    </row>
    <row r="104" spans="2:11" x14ac:dyDescent="0.3">
      <c r="B104" t="s">
        <v>7</v>
      </c>
      <c r="C104" t="s">
        <v>36</v>
      </c>
      <c r="D104" t="s">
        <v>19</v>
      </c>
      <c r="E104" s="4">
        <v>2870</v>
      </c>
      <c r="F104" s="5">
        <v>300</v>
      </c>
      <c r="G104">
        <f>DATA1516[Amount]/DATA1516[Units]</f>
        <v>9.5666666666666664</v>
      </c>
      <c r="H104">
        <f>DATA1516[[#This Row],[Units]]*DATA1516[[#This Row],[Cost per Unit2]]</f>
        <v>2870</v>
      </c>
      <c r="I104">
        <f>LOOKUP(DATA1516[[#This Row],[Product]], Prod[Product],Prod[Cost per unit])</f>
        <v>7.64</v>
      </c>
      <c r="J104" s="22">
        <f>DATA1516[[#This Row],[Units]]*DATA1516[[#This Row],[products cost per unit]]</f>
        <v>2292</v>
      </c>
      <c r="K104" s="22">
        <f>DATA1516[Amount]-DATA1516[Sum of Cost]</f>
        <v>578</v>
      </c>
    </row>
    <row r="105" spans="2:11" x14ac:dyDescent="0.3">
      <c r="B105" t="s">
        <v>2</v>
      </c>
      <c r="C105" t="s">
        <v>36</v>
      </c>
      <c r="D105" t="s">
        <v>27</v>
      </c>
      <c r="E105" s="4">
        <v>798</v>
      </c>
      <c r="F105" s="5">
        <v>519</v>
      </c>
      <c r="G105">
        <f>DATA1516[Amount]/DATA1516[Units]</f>
        <v>1.5375722543352601</v>
      </c>
      <c r="H105">
        <f>DATA1516[[#This Row],[Units]]*DATA1516[[#This Row],[Cost per Unit2]]</f>
        <v>798</v>
      </c>
      <c r="I105">
        <f>LOOKUP(DATA1516[[#This Row],[Product]], Prod[Product],Prod[Cost per unit])</f>
        <v>16.73</v>
      </c>
      <c r="J105" s="22">
        <f>DATA1516[[#This Row],[Units]]*DATA1516[[#This Row],[products cost per unit]]</f>
        <v>8682.8700000000008</v>
      </c>
      <c r="K105" s="22">
        <f>DATA1516[Amount]-DATA1516[Sum of Cost]</f>
        <v>-7884.8700000000008</v>
      </c>
    </row>
    <row r="106" spans="2:11" x14ac:dyDescent="0.3">
      <c r="B106" t="s">
        <v>41</v>
      </c>
      <c r="C106" t="s">
        <v>37</v>
      </c>
      <c r="D106" t="s">
        <v>21</v>
      </c>
      <c r="E106" s="4">
        <v>2933</v>
      </c>
      <c r="F106" s="5">
        <v>9</v>
      </c>
      <c r="G106">
        <f>DATA1516[Amount]/DATA1516[Units]</f>
        <v>325.88888888888891</v>
      </c>
      <c r="H106">
        <f>DATA1516[[#This Row],[Units]]*DATA1516[[#This Row],[Cost per Unit2]]</f>
        <v>2933</v>
      </c>
      <c r="I106">
        <f>LOOKUP(DATA1516[[#This Row],[Product]], Prod[Product],Prod[Cost per unit])</f>
        <v>9</v>
      </c>
      <c r="J106" s="22">
        <f>DATA1516[[#This Row],[Units]]*DATA1516[[#This Row],[products cost per unit]]</f>
        <v>81</v>
      </c>
      <c r="K106" s="22">
        <f>DATA1516[Amount]-DATA1516[Sum of Cost]</f>
        <v>2852</v>
      </c>
    </row>
    <row r="107" spans="2:11" x14ac:dyDescent="0.3">
      <c r="B107" t="s">
        <v>5</v>
      </c>
      <c r="C107" t="s">
        <v>35</v>
      </c>
      <c r="D107" t="s">
        <v>4</v>
      </c>
      <c r="E107" s="4">
        <v>2744</v>
      </c>
      <c r="F107" s="5">
        <v>9</v>
      </c>
      <c r="G107">
        <f>DATA1516[Amount]/DATA1516[Units]</f>
        <v>304.88888888888891</v>
      </c>
      <c r="H107">
        <f>DATA1516[[#This Row],[Units]]*DATA1516[[#This Row],[Cost per Unit2]]</f>
        <v>2744</v>
      </c>
      <c r="I107">
        <f>LOOKUP(DATA1516[[#This Row],[Product]], Prod[Product],Prod[Cost per unit])</f>
        <v>11.88</v>
      </c>
      <c r="J107" s="22">
        <f>DATA1516[[#This Row],[Units]]*DATA1516[[#This Row],[products cost per unit]]</f>
        <v>106.92</v>
      </c>
      <c r="K107" s="22">
        <f>DATA1516[Amount]-DATA1516[Sum of Cost]</f>
        <v>2637.08</v>
      </c>
    </row>
    <row r="108" spans="2:11" x14ac:dyDescent="0.3">
      <c r="B108" t="s">
        <v>40</v>
      </c>
      <c r="C108" t="s">
        <v>36</v>
      </c>
      <c r="D108" t="s">
        <v>33</v>
      </c>
      <c r="E108" s="4">
        <v>9772</v>
      </c>
      <c r="F108" s="5">
        <v>90</v>
      </c>
      <c r="G108">
        <f>DATA1516[Amount]/DATA1516[Units]</f>
        <v>108.57777777777778</v>
      </c>
      <c r="H108">
        <f>DATA1516[[#This Row],[Units]]*DATA1516[[#This Row],[Cost per Unit2]]</f>
        <v>9772</v>
      </c>
      <c r="I108">
        <f>LOOKUP(DATA1516[[#This Row],[Product]], Prod[Product],Prod[Cost per unit])</f>
        <v>12.37</v>
      </c>
      <c r="J108" s="22">
        <f>DATA1516[[#This Row],[Units]]*DATA1516[[#This Row],[products cost per unit]]</f>
        <v>1113.3</v>
      </c>
      <c r="K108" s="22">
        <f>DATA1516[Amount]-DATA1516[Sum of Cost]</f>
        <v>8658.7000000000007</v>
      </c>
    </row>
    <row r="109" spans="2:11" x14ac:dyDescent="0.3">
      <c r="B109" t="s">
        <v>7</v>
      </c>
      <c r="C109" t="s">
        <v>34</v>
      </c>
      <c r="D109" t="s">
        <v>25</v>
      </c>
      <c r="E109" s="4">
        <v>1568</v>
      </c>
      <c r="F109" s="5">
        <v>96</v>
      </c>
      <c r="G109">
        <f>DATA1516[Amount]/DATA1516[Units]</f>
        <v>16.333333333333332</v>
      </c>
      <c r="H109">
        <f>DATA1516[[#This Row],[Units]]*DATA1516[[#This Row],[Cost per Unit2]]</f>
        <v>1568</v>
      </c>
      <c r="I109">
        <f>LOOKUP(DATA1516[[#This Row],[Product]], Prod[Product],Prod[Cost per unit])</f>
        <v>13.15</v>
      </c>
      <c r="J109" s="22">
        <f>DATA1516[[#This Row],[Units]]*DATA1516[[#This Row],[products cost per unit]]</f>
        <v>1262.4000000000001</v>
      </c>
      <c r="K109" s="22">
        <f>DATA1516[Amount]-DATA1516[Sum of Cost]</f>
        <v>305.59999999999991</v>
      </c>
    </row>
    <row r="110" spans="2:11" x14ac:dyDescent="0.3">
      <c r="B110" t="s">
        <v>2</v>
      </c>
      <c r="C110" t="s">
        <v>36</v>
      </c>
      <c r="D110" t="s">
        <v>16</v>
      </c>
      <c r="E110" s="4">
        <v>11417</v>
      </c>
      <c r="F110" s="5">
        <v>21</v>
      </c>
      <c r="G110">
        <f>DATA1516[Amount]/DATA1516[Units]</f>
        <v>543.66666666666663</v>
      </c>
      <c r="H110">
        <f>DATA1516[[#This Row],[Units]]*DATA1516[[#This Row],[Cost per Unit2]]</f>
        <v>11417</v>
      </c>
      <c r="I110">
        <f>LOOKUP(DATA1516[[#This Row],[Product]], Prod[Product],Prod[Cost per unit])</f>
        <v>8.7899999999999991</v>
      </c>
      <c r="J110" s="22">
        <f>DATA1516[[#This Row],[Units]]*DATA1516[[#This Row],[products cost per unit]]</f>
        <v>184.58999999999997</v>
      </c>
      <c r="K110" s="22">
        <f>DATA1516[Amount]-DATA1516[Sum of Cost]</f>
        <v>11232.41</v>
      </c>
    </row>
    <row r="111" spans="2:11" x14ac:dyDescent="0.3">
      <c r="B111" t="s">
        <v>40</v>
      </c>
      <c r="C111" t="s">
        <v>34</v>
      </c>
      <c r="D111" t="s">
        <v>26</v>
      </c>
      <c r="E111" s="4">
        <v>6748</v>
      </c>
      <c r="F111" s="5">
        <v>48</v>
      </c>
      <c r="G111">
        <f>DATA1516[Amount]/DATA1516[Units]</f>
        <v>140.58333333333334</v>
      </c>
      <c r="H111">
        <f>DATA1516[[#This Row],[Units]]*DATA1516[[#This Row],[Cost per Unit2]]</f>
        <v>6748</v>
      </c>
      <c r="I111">
        <f>LOOKUP(DATA1516[[#This Row],[Product]], Prod[Product],Prod[Cost per unit])</f>
        <v>5.6</v>
      </c>
      <c r="J111" s="22">
        <f>DATA1516[[#This Row],[Units]]*DATA1516[[#This Row],[products cost per unit]]</f>
        <v>268.79999999999995</v>
      </c>
      <c r="K111" s="22">
        <f>DATA1516[Amount]-DATA1516[Sum of Cost]</f>
        <v>6479.2</v>
      </c>
    </row>
    <row r="112" spans="2:11" x14ac:dyDescent="0.3">
      <c r="B112" t="s">
        <v>10</v>
      </c>
      <c r="C112" t="s">
        <v>36</v>
      </c>
      <c r="D112" t="s">
        <v>27</v>
      </c>
      <c r="E112" s="4">
        <v>1407</v>
      </c>
      <c r="F112" s="5">
        <v>72</v>
      </c>
      <c r="G112">
        <f>DATA1516[Amount]/DATA1516[Units]</f>
        <v>19.541666666666668</v>
      </c>
      <c r="H112">
        <f>DATA1516[[#This Row],[Units]]*DATA1516[[#This Row],[Cost per Unit2]]</f>
        <v>1407</v>
      </c>
      <c r="I112">
        <f>LOOKUP(DATA1516[[#This Row],[Product]], Prod[Product],Prod[Cost per unit])</f>
        <v>16.73</v>
      </c>
      <c r="J112" s="22">
        <f>DATA1516[[#This Row],[Units]]*DATA1516[[#This Row],[products cost per unit]]</f>
        <v>1204.56</v>
      </c>
      <c r="K112" s="22">
        <f>DATA1516[Amount]-DATA1516[Sum of Cost]</f>
        <v>202.44000000000005</v>
      </c>
    </row>
    <row r="113" spans="2:11" x14ac:dyDescent="0.3">
      <c r="B113" t="s">
        <v>8</v>
      </c>
      <c r="C113" t="s">
        <v>35</v>
      </c>
      <c r="D113" t="s">
        <v>29</v>
      </c>
      <c r="E113" s="4">
        <v>2023</v>
      </c>
      <c r="F113" s="5">
        <v>168</v>
      </c>
      <c r="G113">
        <f>DATA1516[Amount]/DATA1516[Units]</f>
        <v>12.041666666666666</v>
      </c>
      <c r="H113">
        <f>DATA1516[[#This Row],[Units]]*DATA1516[[#This Row],[Cost per Unit2]]</f>
        <v>2023</v>
      </c>
      <c r="I113">
        <f>LOOKUP(DATA1516[[#This Row],[Product]], Prod[Product],Prod[Cost per unit])</f>
        <v>7.16</v>
      </c>
      <c r="J113" s="22">
        <f>DATA1516[[#This Row],[Units]]*DATA1516[[#This Row],[products cost per unit]]</f>
        <v>1202.8800000000001</v>
      </c>
      <c r="K113" s="22">
        <f>DATA1516[Amount]-DATA1516[Sum of Cost]</f>
        <v>820.11999999999989</v>
      </c>
    </row>
    <row r="114" spans="2:11" x14ac:dyDescent="0.3">
      <c r="B114" t="s">
        <v>5</v>
      </c>
      <c r="C114" t="s">
        <v>39</v>
      </c>
      <c r="D114" t="s">
        <v>26</v>
      </c>
      <c r="E114" s="4">
        <v>5236</v>
      </c>
      <c r="F114" s="5">
        <v>51</v>
      </c>
      <c r="G114">
        <f>DATA1516[Amount]/DATA1516[Units]</f>
        <v>102.66666666666667</v>
      </c>
      <c r="H114">
        <f>DATA1516[[#This Row],[Units]]*DATA1516[[#This Row],[Cost per Unit2]]</f>
        <v>5236</v>
      </c>
      <c r="I114">
        <f>LOOKUP(DATA1516[[#This Row],[Product]], Prod[Product],Prod[Cost per unit])</f>
        <v>5.6</v>
      </c>
      <c r="J114" s="22">
        <f>DATA1516[[#This Row],[Units]]*DATA1516[[#This Row],[products cost per unit]]</f>
        <v>285.59999999999997</v>
      </c>
      <c r="K114" s="22">
        <f>DATA1516[Amount]-DATA1516[Sum of Cost]</f>
        <v>4950.3999999999996</v>
      </c>
    </row>
    <row r="115" spans="2:11" x14ac:dyDescent="0.3">
      <c r="B115" t="s">
        <v>41</v>
      </c>
      <c r="C115" t="s">
        <v>36</v>
      </c>
      <c r="D115" t="s">
        <v>19</v>
      </c>
      <c r="E115" s="4">
        <v>1925</v>
      </c>
      <c r="F115" s="5">
        <v>192</v>
      </c>
      <c r="G115">
        <f>DATA1516[Amount]/DATA1516[Units]</f>
        <v>10.026041666666666</v>
      </c>
      <c r="H115">
        <f>DATA1516[[#This Row],[Units]]*DATA1516[[#This Row],[Cost per Unit2]]</f>
        <v>1925</v>
      </c>
      <c r="I115">
        <f>LOOKUP(DATA1516[[#This Row],[Product]], Prod[Product],Prod[Cost per unit])</f>
        <v>7.64</v>
      </c>
      <c r="J115" s="22">
        <f>DATA1516[[#This Row],[Units]]*DATA1516[[#This Row],[products cost per unit]]</f>
        <v>1466.8799999999999</v>
      </c>
      <c r="K115" s="22">
        <f>DATA1516[Amount]-DATA1516[Sum of Cost]</f>
        <v>458.12000000000012</v>
      </c>
    </row>
    <row r="116" spans="2:11" x14ac:dyDescent="0.3">
      <c r="B116" t="s">
        <v>7</v>
      </c>
      <c r="C116" t="s">
        <v>37</v>
      </c>
      <c r="D116" t="s">
        <v>14</v>
      </c>
      <c r="E116" s="4">
        <v>6608</v>
      </c>
      <c r="F116" s="5">
        <v>225</v>
      </c>
      <c r="G116">
        <f>DATA1516[Amount]/DATA1516[Units]</f>
        <v>29.36888888888889</v>
      </c>
      <c r="H116">
        <f>DATA1516[[#This Row],[Units]]*DATA1516[[#This Row],[Cost per Unit2]]</f>
        <v>6608</v>
      </c>
      <c r="I116">
        <f>LOOKUP(DATA1516[[#This Row],[Product]], Prod[Product],Prod[Cost per unit])</f>
        <v>11.7</v>
      </c>
      <c r="J116" s="22">
        <f>DATA1516[[#This Row],[Units]]*DATA1516[[#This Row],[products cost per unit]]</f>
        <v>2632.5</v>
      </c>
      <c r="K116" s="22">
        <f>DATA1516[Amount]-DATA1516[Sum of Cost]</f>
        <v>3975.5</v>
      </c>
    </row>
    <row r="117" spans="2:11" x14ac:dyDescent="0.3">
      <c r="B117" t="s">
        <v>6</v>
      </c>
      <c r="C117" t="s">
        <v>34</v>
      </c>
      <c r="D117" t="s">
        <v>26</v>
      </c>
      <c r="E117" s="4">
        <v>8008</v>
      </c>
      <c r="F117" s="5">
        <v>456</v>
      </c>
      <c r="G117">
        <f>DATA1516[Amount]/DATA1516[Units]</f>
        <v>17.561403508771932</v>
      </c>
      <c r="H117">
        <f>DATA1516[[#This Row],[Units]]*DATA1516[[#This Row],[Cost per Unit2]]</f>
        <v>8008.0000000000009</v>
      </c>
      <c r="I117">
        <f>LOOKUP(DATA1516[[#This Row],[Product]], Prod[Product],Prod[Cost per unit])</f>
        <v>5.6</v>
      </c>
      <c r="J117" s="22">
        <f>DATA1516[[#This Row],[Units]]*DATA1516[[#This Row],[products cost per unit]]</f>
        <v>2553.6</v>
      </c>
      <c r="K117" s="22">
        <f>DATA1516[Amount]-DATA1516[Sum of Cost]</f>
        <v>5454.4</v>
      </c>
    </row>
    <row r="118" spans="2:11" x14ac:dyDescent="0.3">
      <c r="B118" t="s">
        <v>10</v>
      </c>
      <c r="C118" t="s">
        <v>34</v>
      </c>
      <c r="D118" t="s">
        <v>25</v>
      </c>
      <c r="E118" s="4">
        <v>1428</v>
      </c>
      <c r="F118" s="5">
        <v>93</v>
      </c>
      <c r="G118">
        <f>DATA1516[Amount]/DATA1516[Units]</f>
        <v>15.35483870967742</v>
      </c>
      <c r="H118">
        <f>DATA1516[[#This Row],[Units]]*DATA1516[[#This Row],[Cost per Unit2]]</f>
        <v>1428</v>
      </c>
      <c r="I118">
        <f>LOOKUP(DATA1516[[#This Row],[Product]], Prod[Product],Prod[Cost per unit])</f>
        <v>13.15</v>
      </c>
      <c r="J118" s="22">
        <f>DATA1516[[#This Row],[Units]]*DATA1516[[#This Row],[products cost per unit]]</f>
        <v>1222.95</v>
      </c>
      <c r="K118" s="22">
        <f>DATA1516[Amount]-DATA1516[Sum of Cost]</f>
        <v>205.04999999999995</v>
      </c>
    </row>
    <row r="119" spans="2:11" x14ac:dyDescent="0.3">
      <c r="B119" t="s">
        <v>6</v>
      </c>
      <c r="C119" t="s">
        <v>34</v>
      </c>
      <c r="D119" t="s">
        <v>4</v>
      </c>
      <c r="E119" s="4">
        <v>525</v>
      </c>
      <c r="F119" s="5">
        <v>48</v>
      </c>
      <c r="G119">
        <f>DATA1516[Amount]/DATA1516[Units]</f>
        <v>10.9375</v>
      </c>
      <c r="H119">
        <f>DATA1516[[#This Row],[Units]]*DATA1516[[#This Row],[Cost per Unit2]]</f>
        <v>525</v>
      </c>
      <c r="I119">
        <f>LOOKUP(DATA1516[[#This Row],[Product]], Prod[Product],Prod[Cost per unit])</f>
        <v>11.88</v>
      </c>
      <c r="J119" s="22">
        <f>DATA1516[[#This Row],[Units]]*DATA1516[[#This Row],[products cost per unit]]</f>
        <v>570.24</v>
      </c>
      <c r="K119" s="22">
        <f>DATA1516[Amount]-DATA1516[Sum of Cost]</f>
        <v>-45.240000000000009</v>
      </c>
    </row>
    <row r="120" spans="2:11" x14ac:dyDescent="0.3">
      <c r="B120" t="s">
        <v>6</v>
      </c>
      <c r="C120" t="s">
        <v>37</v>
      </c>
      <c r="D120" t="s">
        <v>18</v>
      </c>
      <c r="E120" s="4">
        <v>1505</v>
      </c>
      <c r="F120" s="5">
        <v>102</v>
      </c>
      <c r="G120">
        <f>DATA1516[Amount]/DATA1516[Units]</f>
        <v>14.754901960784315</v>
      </c>
      <c r="H120">
        <f>DATA1516[[#This Row],[Units]]*DATA1516[[#This Row],[Cost per Unit2]]</f>
        <v>1505</v>
      </c>
      <c r="I120">
        <f>LOOKUP(DATA1516[[#This Row],[Product]], Prod[Product],Prod[Cost per unit])</f>
        <v>6.47</v>
      </c>
      <c r="J120" s="22">
        <f>DATA1516[[#This Row],[Units]]*DATA1516[[#This Row],[products cost per unit]]</f>
        <v>659.93999999999994</v>
      </c>
      <c r="K120" s="22">
        <f>DATA1516[Amount]-DATA1516[Sum of Cost]</f>
        <v>845.06000000000006</v>
      </c>
    </row>
    <row r="121" spans="2:11" x14ac:dyDescent="0.3">
      <c r="B121" t="s">
        <v>7</v>
      </c>
      <c r="C121" t="s">
        <v>35</v>
      </c>
      <c r="D121" t="s">
        <v>30</v>
      </c>
      <c r="E121" s="4">
        <v>6755</v>
      </c>
      <c r="F121" s="5">
        <v>252</v>
      </c>
      <c r="G121">
        <f>DATA1516[Amount]/DATA1516[Units]</f>
        <v>26.805555555555557</v>
      </c>
      <c r="H121">
        <f>DATA1516[[#This Row],[Units]]*DATA1516[[#This Row],[Cost per Unit2]]</f>
        <v>6755</v>
      </c>
      <c r="I121">
        <f>LOOKUP(DATA1516[[#This Row],[Product]], Prod[Product],Prod[Cost per unit])</f>
        <v>14.49</v>
      </c>
      <c r="J121" s="22">
        <f>DATA1516[[#This Row],[Units]]*DATA1516[[#This Row],[products cost per unit]]</f>
        <v>3651.48</v>
      </c>
      <c r="K121" s="22">
        <f>DATA1516[Amount]-DATA1516[Sum of Cost]</f>
        <v>3103.52</v>
      </c>
    </row>
    <row r="122" spans="2:11" x14ac:dyDescent="0.3">
      <c r="B122" t="s">
        <v>2</v>
      </c>
      <c r="C122" t="s">
        <v>37</v>
      </c>
      <c r="D122" t="s">
        <v>18</v>
      </c>
      <c r="E122" s="4">
        <v>11571</v>
      </c>
      <c r="F122" s="5">
        <v>138</v>
      </c>
      <c r="G122">
        <f>DATA1516[Amount]/DATA1516[Units]</f>
        <v>83.847826086956516</v>
      </c>
      <c r="H122">
        <f>DATA1516[[#This Row],[Units]]*DATA1516[[#This Row],[Cost per Unit2]]</f>
        <v>11571</v>
      </c>
      <c r="I122">
        <f>LOOKUP(DATA1516[[#This Row],[Product]], Prod[Product],Prod[Cost per unit])</f>
        <v>6.47</v>
      </c>
      <c r="J122" s="22">
        <f>DATA1516[[#This Row],[Units]]*DATA1516[[#This Row],[products cost per unit]]</f>
        <v>892.86</v>
      </c>
      <c r="K122" s="22">
        <f>DATA1516[Amount]-DATA1516[Sum of Cost]</f>
        <v>10678.14</v>
      </c>
    </row>
    <row r="123" spans="2:11" x14ac:dyDescent="0.3">
      <c r="B123" t="s">
        <v>40</v>
      </c>
      <c r="C123" t="s">
        <v>38</v>
      </c>
      <c r="D123" t="s">
        <v>25</v>
      </c>
      <c r="E123" s="4">
        <v>2541</v>
      </c>
      <c r="F123" s="5">
        <v>90</v>
      </c>
      <c r="G123">
        <f>DATA1516[Amount]/DATA1516[Units]</f>
        <v>28.233333333333334</v>
      </c>
      <c r="H123">
        <f>DATA1516[[#This Row],[Units]]*DATA1516[[#This Row],[Cost per Unit2]]</f>
        <v>2541</v>
      </c>
      <c r="I123">
        <f>LOOKUP(DATA1516[[#This Row],[Product]], Prod[Product],Prod[Cost per unit])</f>
        <v>13.15</v>
      </c>
      <c r="J123" s="22">
        <f>DATA1516[[#This Row],[Units]]*DATA1516[[#This Row],[products cost per unit]]</f>
        <v>1183.5</v>
      </c>
      <c r="K123" s="22">
        <f>DATA1516[Amount]-DATA1516[Sum of Cost]</f>
        <v>1357.5</v>
      </c>
    </row>
    <row r="124" spans="2:11" x14ac:dyDescent="0.3">
      <c r="B124" t="s">
        <v>41</v>
      </c>
      <c r="C124" t="s">
        <v>37</v>
      </c>
      <c r="D124" t="s">
        <v>30</v>
      </c>
      <c r="E124" s="4">
        <v>1526</v>
      </c>
      <c r="F124" s="5">
        <v>240</v>
      </c>
      <c r="G124">
        <f>DATA1516[Amount]/DATA1516[Units]</f>
        <v>6.3583333333333334</v>
      </c>
      <c r="H124">
        <f>DATA1516[[#This Row],[Units]]*DATA1516[[#This Row],[Cost per Unit2]]</f>
        <v>1526</v>
      </c>
      <c r="I124">
        <f>LOOKUP(DATA1516[[#This Row],[Product]], Prod[Product],Prod[Cost per unit])</f>
        <v>14.49</v>
      </c>
      <c r="J124" s="22">
        <f>DATA1516[[#This Row],[Units]]*DATA1516[[#This Row],[products cost per unit]]</f>
        <v>3477.6</v>
      </c>
      <c r="K124" s="22">
        <f>DATA1516[Amount]-DATA1516[Sum of Cost]</f>
        <v>-1951.6</v>
      </c>
    </row>
    <row r="125" spans="2:11" x14ac:dyDescent="0.3">
      <c r="B125" t="s">
        <v>40</v>
      </c>
      <c r="C125" t="s">
        <v>38</v>
      </c>
      <c r="D125" t="s">
        <v>4</v>
      </c>
      <c r="E125" s="4">
        <v>6125</v>
      </c>
      <c r="F125" s="5">
        <v>102</v>
      </c>
      <c r="G125">
        <f>DATA1516[Amount]/DATA1516[Units]</f>
        <v>60.049019607843135</v>
      </c>
      <c r="H125">
        <f>DATA1516[[#This Row],[Units]]*DATA1516[[#This Row],[Cost per Unit2]]</f>
        <v>6125</v>
      </c>
      <c r="I125">
        <f>LOOKUP(DATA1516[[#This Row],[Product]], Prod[Product],Prod[Cost per unit])</f>
        <v>11.88</v>
      </c>
      <c r="J125" s="22">
        <f>DATA1516[[#This Row],[Units]]*DATA1516[[#This Row],[products cost per unit]]</f>
        <v>1211.76</v>
      </c>
      <c r="K125" s="22">
        <f>DATA1516[Amount]-DATA1516[Sum of Cost]</f>
        <v>4913.24</v>
      </c>
    </row>
    <row r="126" spans="2:11" x14ac:dyDescent="0.3">
      <c r="B126" t="s">
        <v>41</v>
      </c>
      <c r="C126" t="s">
        <v>35</v>
      </c>
      <c r="D126" t="s">
        <v>27</v>
      </c>
      <c r="E126" s="4">
        <v>847</v>
      </c>
      <c r="F126" s="5">
        <v>129</v>
      </c>
      <c r="G126">
        <f>DATA1516[Amount]/DATA1516[Units]</f>
        <v>6.5658914728682172</v>
      </c>
      <c r="H126">
        <f>DATA1516[[#This Row],[Units]]*DATA1516[[#This Row],[Cost per Unit2]]</f>
        <v>847</v>
      </c>
      <c r="I126">
        <f>LOOKUP(DATA1516[[#This Row],[Product]], Prod[Product],Prod[Cost per unit])</f>
        <v>16.73</v>
      </c>
      <c r="J126" s="22">
        <f>DATA1516[[#This Row],[Units]]*DATA1516[[#This Row],[products cost per unit]]</f>
        <v>2158.17</v>
      </c>
      <c r="K126" s="22">
        <f>DATA1516[Amount]-DATA1516[Sum of Cost]</f>
        <v>-1311.17</v>
      </c>
    </row>
    <row r="127" spans="2:11" x14ac:dyDescent="0.3">
      <c r="B127" t="s">
        <v>8</v>
      </c>
      <c r="C127" t="s">
        <v>35</v>
      </c>
      <c r="D127" t="s">
        <v>27</v>
      </c>
      <c r="E127" s="4">
        <v>4753</v>
      </c>
      <c r="F127" s="5">
        <v>300</v>
      </c>
      <c r="G127">
        <f>DATA1516[Amount]/DATA1516[Units]</f>
        <v>15.843333333333334</v>
      </c>
      <c r="H127">
        <f>DATA1516[[#This Row],[Units]]*DATA1516[[#This Row],[Cost per Unit2]]</f>
        <v>4753</v>
      </c>
      <c r="I127">
        <f>LOOKUP(DATA1516[[#This Row],[Product]], Prod[Product],Prod[Cost per unit])</f>
        <v>16.73</v>
      </c>
      <c r="J127" s="22">
        <f>DATA1516[[#This Row],[Units]]*DATA1516[[#This Row],[products cost per unit]]</f>
        <v>5019</v>
      </c>
      <c r="K127" s="22">
        <f>DATA1516[Amount]-DATA1516[Sum of Cost]</f>
        <v>-266</v>
      </c>
    </row>
    <row r="128" spans="2:11" x14ac:dyDescent="0.3">
      <c r="B128" t="s">
        <v>6</v>
      </c>
      <c r="C128" t="s">
        <v>38</v>
      </c>
      <c r="D128" t="s">
        <v>33</v>
      </c>
      <c r="E128" s="4">
        <v>959</v>
      </c>
      <c r="F128" s="5">
        <v>135</v>
      </c>
      <c r="G128">
        <f>DATA1516[Amount]/DATA1516[Units]</f>
        <v>7.1037037037037036</v>
      </c>
      <c r="H128">
        <f>DATA1516[[#This Row],[Units]]*DATA1516[[#This Row],[Cost per Unit2]]</f>
        <v>959</v>
      </c>
      <c r="I128">
        <f>LOOKUP(DATA1516[[#This Row],[Product]], Prod[Product],Prod[Cost per unit])</f>
        <v>12.37</v>
      </c>
      <c r="J128" s="22">
        <f>DATA1516[[#This Row],[Units]]*DATA1516[[#This Row],[products cost per unit]]</f>
        <v>1669.9499999999998</v>
      </c>
      <c r="K128" s="22">
        <f>DATA1516[Amount]-DATA1516[Sum of Cost]</f>
        <v>-710.94999999999982</v>
      </c>
    </row>
    <row r="129" spans="2:11" x14ac:dyDescent="0.3">
      <c r="B129" t="s">
        <v>7</v>
      </c>
      <c r="C129" t="s">
        <v>35</v>
      </c>
      <c r="D129" t="s">
        <v>24</v>
      </c>
      <c r="E129" s="4">
        <v>2793</v>
      </c>
      <c r="F129" s="5">
        <v>114</v>
      </c>
      <c r="G129">
        <f>DATA1516[Amount]/DATA1516[Units]</f>
        <v>24.5</v>
      </c>
      <c r="H129">
        <f>DATA1516[[#This Row],[Units]]*DATA1516[[#This Row],[Cost per Unit2]]</f>
        <v>2793</v>
      </c>
      <c r="I129">
        <f>LOOKUP(DATA1516[[#This Row],[Product]], Prod[Product],Prod[Cost per unit])</f>
        <v>4.97</v>
      </c>
      <c r="J129" s="22">
        <f>DATA1516[[#This Row],[Units]]*DATA1516[[#This Row],[products cost per unit]]</f>
        <v>566.57999999999993</v>
      </c>
      <c r="K129" s="22">
        <f>DATA1516[Amount]-DATA1516[Sum of Cost]</f>
        <v>2226.42</v>
      </c>
    </row>
    <row r="130" spans="2:11" x14ac:dyDescent="0.3">
      <c r="B130" t="s">
        <v>7</v>
      </c>
      <c r="C130" t="s">
        <v>35</v>
      </c>
      <c r="D130" t="s">
        <v>14</v>
      </c>
      <c r="E130" s="4">
        <v>4606</v>
      </c>
      <c r="F130" s="5">
        <v>63</v>
      </c>
      <c r="G130">
        <f>DATA1516[Amount]/DATA1516[Units]</f>
        <v>73.111111111111114</v>
      </c>
      <c r="H130">
        <f>DATA1516[[#This Row],[Units]]*DATA1516[[#This Row],[Cost per Unit2]]</f>
        <v>4606</v>
      </c>
      <c r="I130">
        <f>LOOKUP(DATA1516[[#This Row],[Product]], Prod[Product],Prod[Cost per unit])</f>
        <v>11.7</v>
      </c>
      <c r="J130" s="22">
        <f>DATA1516[[#This Row],[Units]]*DATA1516[[#This Row],[products cost per unit]]</f>
        <v>737.09999999999991</v>
      </c>
      <c r="K130" s="22">
        <f>DATA1516[Amount]-DATA1516[Sum of Cost]</f>
        <v>3868.9</v>
      </c>
    </row>
    <row r="131" spans="2:11" x14ac:dyDescent="0.3">
      <c r="B131" t="s">
        <v>7</v>
      </c>
      <c r="C131" t="s">
        <v>36</v>
      </c>
      <c r="D131" t="s">
        <v>29</v>
      </c>
      <c r="E131" s="4">
        <v>5551</v>
      </c>
      <c r="F131" s="5">
        <v>252</v>
      </c>
      <c r="G131">
        <f>DATA1516[Amount]/DATA1516[Units]</f>
        <v>22.027777777777779</v>
      </c>
      <c r="H131">
        <f>DATA1516[[#This Row],[Units]]*DATA1516[[#This Row],[Cost per Unit2]]</f>
        <v>5551</v>
      </c>
      <c r="I131">
        <f>LOOKUP(DATA1516[[#This Row],[Product]], Prod[Product],Prod[Cost per unit])</f>
        <v>7.16</v>
      </c>
      <c r="J131" s="22">
        <f>DATA1516[[#This Row],[Units]]*DATA1516[[#This Row],[products cost per unit]]</f>
        <v>1804.32</v>
      </c>
      <c r="K131" s="22">
        <f>DATA1516[Amount]-DATA1516[Sum of Cost]</f>
        <v>3746.6800000000003</v>
      </c>
    </row>
    <row r="132" spans="2:11" x14ac:dyDescent="0.3">
      <c r="B132" t="s">
        <v>10</v>
      </c>
      <c r="C132" t="s">
        <v>36</v>
      </c>
      <c r="D132" t="s">
        <v>32</v>
      </c>
      <c r="E132" s="4">
        <v>6657</v>
      </c>
      <c r="F132" s="5">
        <v>303</v>
      </c>
      <c r="G132">
        <f>DATA1516[Amount]/DATA1516[Units]</f>
        <v>21.970297029702969</v>
      </c>
      <c r="H132">
        <f>DATA1516[[#This Row],[Units]]*DATA1516[[#This Row],[Cost per Unit2]]</f>
        <v>6657</v>
      </c>
      <c r="I132">
        <f>LOOKUP(DATA1516[[#This Row],[Product]], Prod[Product],Prod[Cost per unit])</f>
        <v>8.65</v>
      </c>
      <c r="J132" s="22">
        <f>DATA1516[[#This Row],[Units]]*DATA1516[[#This Row],[products cost per unit]]</f>
        <v>2620.9500000000003</v>
      </c>
      <c r="K132" s="22">
        <f>DATA1516[Amount]-DATA1516[Sum of Cost]</f>
        <v>4036.0499999999997</v>
      </c>
    </row>
    <row r="133" spans="2:11" x14ac:dyDescent="0.3">
      <c r="B133" t="s">
        <v>7</v>
      </c>
      <c r="C133" t="s">
        <v>39</v>
      </c>
      <c r="D133" t="s">
        <v>17</v>
      </c>
      <c r="E133" s="4">
        <v>4438</v>
      </c>
      <c r="F133" s="5">
        <v>246</v>
      </c>
      <c r="G133">
        <f>DATA1516[Amount]/DATA1516[Units]</f>
        <v>18.040650406504064</v>
      </c>
      <c r="H133">
        <f>DATA1516[[#This Row],[Units]]*DATA1516[[#This Row],[Cost per Unit2]]</f>
        <v>4438</v>
      </c>
      <c r="I133">
        <f>LOOKUP(DATA1516[[#This Row],[Product]], Prod[Product],Prod[Cost per unit])</f>
        <v>3.11</v>
      </c>
      <c r="J133" s="22">
        <f>DATA1516[[#This Row],[Units]]*DATA1516[[#This Row],[products cost per unit]]</f>
        <v>765.06</v>
      </c>
      <c r="K133" s="22">
        <f>DATA1516[Amount]-DATA1516[Sum of Cost]</f>
        <v>3672.94</v>
      </c>
    </row>
    <row r="134" spans="2:11" x14ac:dyDescent="0.3">
      <c r="B134" t="s">
        <v>8</v>
      </c>
      <c r="C134" t="s">
        <v>38</v>
      </c>
      <c r="D134" t="s">
        <v>22</v>
      </c>
      <c r="E134" s="4">
        <v>168</v>
      </c>
      <c r="F134" s="5">
        <v>84</v>
      </c>
      <c r="G134">
        <f>DATA1516[Amount]/DATA1516[Units]</f>
        <v>2</v>
      </c>
      <c r="H134">
        <f>DATA1516[[#This Row],[Units]]*DATA1516[[#This Row],[Cost per Unit2]]</f>
        <v>168</v>
      </c>
      <c r="I134">
        <f>LOOKUP(DATA1516[[#This Row],[Product]], Prod[Product],Prod[Cost per unit])</f>
        <v>9.77</v>
      </c>
      <c r="J134" s="22">
        <f>DATA1516[[#This Row],[Units]]*DATA1516[[#This Row],[products cost per unit]]</f>
        <v>820.68</v>
      </c>
      <c r="K134" s="22">
        <f>DATA1516[Amount]-DATA1516[Sum of Cost]</f>
        <v>-652.67999999999995</v>
      </c>
    </row>
    <row r="135" spans="2:11" x14ac:dyDescent="0.3">
      <c r="B135" t="s">
        <v>7</v>
      </c>
      <c r="C135" t="s">
        <v>34</v>
      </c>
      <c r="D135" t="s">
        <v>17</v>
      </c>
      <c r="E135" s="4">
        <v>7777</v>
      </c>
      <c r="F135" s="5">
        <v>39</v>
      </c>
      <c r="G135">
        <f>DATA1516[Amount]/DATA1516[Units]</f>
        <v>199.41025641025641</v>
      </c>
      <c r="H135">
        <f>DATA1516[[#This Row],[Units]]*DATA1516[[#This Row],[Cost per Unit2]]</f>
        <v>7777</v>
      </c>
      <c r="I135">
        <f>LOOKUP(DATA1516[[#This Row],[Product]], Prod[Product],Prod[Cost per unit])</f>
        <v>3.11</v>
      </c>
      <c r="J135" s="22">
        <f>DATA1516[[#This Row],[Units]]*DATA1516[[#This Row],[products cost per unit]]</f>
        <v>121.28999999999999</v>
      </c>
      <c r="K135" s="22">
        <f>DATA1516[Amount]-DATA1516[Sum of Cost]</f>
        <v>7655.71</v>
      </c>
    </row>
    <row r="136" spans="2:11" x14ac:dyDescent="0.3">
      <c r="B136" t="s">
        <v>5</v>
      </c>
      <c r="C136" t="s">
        <v>36</v>
      </c>
      <c r="D136" t="s">
        <v>17</v>
      </c>
      <c r="E136" s="4">
        <v>3339</v>
      </c>
      <c r="F136" s="5">
        <v>348</v>
      </c>
      <c r="G136">
        <f>DATA1516[Amount]/DATA1516[Units]</f>
        <v>9.5948275862068968</v>
      </c>
      <c r="H136">
        <f>DATA1516[[#This Row],[Units]]*DATA1516[[#This Row],[Cost per Unit2]]</f>
        <v>3339</v>
      </c>
      <c r="I136">
        <f>LOOKUP(DATA1516[[#This Row],[Product]], Prod[Product],Prod[Cost per unit])</f>
        <v>3.11</v>
      </c>
      <c r="J136" s="22">
        <f>DATA1516[[#This Row],[Units]]*DATA1516[[#This Row],[products cost per unit]]</f>
        <v>1082.28</v>
      </c>
      <c r="K136" s="22">
        <f>DATA1516[Amount]-DATA1516[Sum of Cost]</f>
        <v>2256.7200000000003</v>
      </c>
    </row>
    <row r="137" spans="2:11" x14ac:dyDescent="0.3">
      <c r="B137" t="s">
        <v>7</v>
      </c>
      <c r="C137" t="s">
        <v>37</v>
      </c>
      <c r="D137" t="s">
        <v>33</v>
      </c>
      <c r="E137" s="4">
        <v>6391</v>
      </c>
      <c r="F137" s="5">
        <v>48</v>
      </c>
      <c r="G137">
        <f>DATA1516[Amount]/DATA1516[Units]</f>
        <v>133.14583333333334</v>
      </c>
      <c r="H137">
        <f>DATA1516[[#This Row],[Units]]*DATA1516[[#This Row],[Cost per Unit2]]</f>
        <v>6391</v>
      </c>
      <c r="I137">
        <f>LOOKUP(DATA1516[[#This Row],[Product]], Prod[Product],Prod[Cost per unit])</f>
        <v>12.37</v>
      </c>
      <c r="J137" s="22">
        <f>DATA1516[[#This Row],[Units]]*DATA1516[[#This Row],[products cost per unit]]</f>
        <v>593.76</v>
      </c>
      <c r="K137" s="22">
        <f>DATA1516[Amount]-DATA1516[Sum of Cost]</f>
        <v>5797.24</v>
      </c>
    </row>
    <row r="138" spans="2:11" x14ac:dyDescent="0.3">
      <c r="B138" t="s">
        <v>5</v>
      </c>
      <c r="C138" t="s">
        <v>37</v>
      </c>
      <c r="D138" t="s">
        <v>22</v>
      </c>
      <c r="E138" s="4">
        <v>518</v>
      </c>
      <c r="F138" s="5">
        <v>75</v>
      </c>
      <c r="G138">
        <f>DATA1516[Amount]/DATA1516[Units]</f>
        <v>6.9066666666666663</v>
      </c>
      <c r="H138">
        <f>DATA1516[[#This Row],[Units]]*DATA1516[[#This Row],[Cost per Unit2]]</f>
        <v>518</v>
      </c>
      <c r="I138">
        <f>LOOKUP(DATA1516[[#This Row],[Product]], Prod[Product],Prod[Cost per unit])</f>
        <v>9.77</v>
      </c>
      <c r="J138" s="22">
        <f>DATA1516[[#This Row],[Units]]*DATA1516[[#This Row],[products cost per unit]]</f>
        <v>732.75</v>
      </c>
      <c r="K138" s="22">
        <f>DATA1516[Amount]-DATA1516[Sum of Cost]</f>
        <v>-214.75</v>
      </c>
    </row>
    <row r="139" spans="2:11" x14ac:dyDescent="0.3">
      <c r="B139" t="s">
        <v>7</v>
      </c>
      <c r="C139" t="s">
        <v>38</v>
      </c>
      <c r="D139" t="s">
        <v>28</v>
      </c>
      <c r="E139" s="4">
        <v>5677</v>
      </c>
      <c r="F139" s="5">
        <v>258</v>
      </c>
      <c r="G139">
        <f>DATA1516[Amount]/DATA1516[Units]</f>
        <v>22.003875968992247</v>
      </c>
      <c r="H139">
        <f>DATA1516[[#This Row],[Units]]*DATA1516[[#This Row],[Cost per Unit2]]</f>
        <v>5677</v>
      </c>
      <c r="I139">
        <f>LOOKUP(DATA1516[[#This Row],[Product]], Prod[Product],Prod[Cost per unit])</f>
        <v>10.38</v>
      </c>
      <c r="J139" s="22">
        <f>DATA1516[[#This Row],[Units]]*DATA1516[[#This Row],[products cost per unit]]</f>
        <v>2678.0400000000004</v>
      </c>
      <c r="K139" s="22">
        <f>DATA1516[Amount]-DATA1516[Sum of Cost]</f>
        <v>2998.9599999999996</v>
      </c>
    </row>
    <row r="140" spans="2:11" x14ac:dyDescent="0.3">
      <c r="B140" t="s">
        <v>6</v>
      </c>
      <c r="C140" t="s">
        <v>39</v>
      </c>
      <c r="D140" t="s">
        <v>17</v>
      </c>
      <c r="E140" s="4">
        <v>6048</v>
      </c>
      <c r="F140" s="5">
        <v>27</v>
      </c>
      <c r="G140">
        <f>DATA1516[Amount]/DATA1516[Units]</f>
        <v>224</v>
      </c>
      <c r="H140">
        <f>DATA1516[[#This Row],[Units]]*DATA1516[[#This Row],[Cost per Unit2]]</f>
        <v>6048</v>
      </c>
      <c r="I140">
        <f>LOOKUP(DATA1516[[#This Row],[Product]], Prod[Product],Prod[Cost per unit])</f>
        <v>3.11</v>
      </c>
      <c r="J140" s="22">
        <f>DATA1516[[#This Row],[Units]]*DATA1516[[#This Row],[products cost per unit]]</f>
        <v>83.97</v>
      </c>
      <c r="K140" s="22">
        <f>DATA1516[Amount]-DATA1516[Sum of Cost]</f>
        <v>5964.03</v>
      </c>
    </row>
    <row r="141" spans="2:11" x14ac:dyDescent="0.3">
      <c r="B141" t="s">
        <v>8</v>
      </c>
      <c r="C141" t="s">
        <v>38</v>
      </c>
      <c r="D141" t="s">
        <v>32</v>
      </c>
      <c r="E141" s="4">
        <v>3752</v>
      </c>
      <c r="F141" s="5">
        <v>213</v>
      </c>
      <c r="G141">
        <f>DATA1516[Amount]/DATA1516[Units]</f>
        <v>17.615023474178404</v>
      </c>
      <c r="H141">
        <f>DATA1516[[#This Row],[Units]]*DATA1516[[#This Row],[Cost per Unit2]]</f>
        <v>3752</v>
      </c>
      <c r="I141">
        <f>LOOKUP(DATA1516[[#This Row],[Product]], Prod[Product],Prod[Cost per unit])</f>
        <v>8.65</v>
      </c>
      <c r="J141" s="22">
        <f>DATA1516[[#This Row],[Units]]*DATA1516[[#This Row],[products cost per unit]]</f>
        <v>1842.45</v>
      </c>
      <c r="K141" s="22">
        <f>DATA1516[Amount]-DATA1516[Sum of Cost]</f>
        <v>1909.55</v>
      </c>
    </row>
    <row r="142" spans="2:11" x14ac:dyDescent="0.3">
      <c r="B142" t="s">
        <v>5</v>
      </c>
      <c r="C142" t="s">
        <v>35</v>
      </c>
      <c r="D142" t="s">
        <v>29</v>
      </c>
      <c r="E142" s="4">
        <v>4480</v>
      </c>
      <c r="F142" s="5">
        <v>357</v>
      </c>
      <c r="G142">
        <f>DATA1516[Amount]/DATA1516[Units]</f>
        <v>12.549019607843137</v>
      </c>
      <c r="H142">
        <f>DATA1516[[#This Row],[Units]]*DATA1516[[#This Row],[Cost per Unit2]]</f>
        <v>4480</v>
      </c>
      <c r="I142">
        <f>LOOKUP(DATA1516[[#This Row],[Product]], Prod[Product],Prod[Cost per unit])</f>
        <v>7.16</v>
      </c>
      <c r="J142" s="22">
        <f>DATA1516[[#This Row],[Units]]*DATA1516[[#This Row],[products cost per unit]]</f>
        <v>2556.12</v>
      </c>
      <c r="K142" s="22">
        <f>DATA1516[Amount]-DATA1516[Sum of Cost]</f>
        <v>1923.88</v>
      </c>
    </row>
    <row r="143" spans="2:11" x14ac:dyDescent="0.3">
      <c r="B143" t="s">
        <v>9</v>
      </c>
      <c r="C143" t="s">
        <v>37</v>
      </c>
      <c r="D143" t="s">
        <v>4</v>
      </c>
      <c r="E143" s="4">
        <v>259</v>
      </c>
      <c r="F143" s="5">
        <v>207</v>
      </c>
      <c r="G143">
        <f>DATA1516[Amount]/DATA1516[Units]</f>
        <v>1.251207729468599</v>
      </c>
      <c r="H143">
        <f>DATA1516[[#This Row],[Units]]*DATA1516[[#This Row],[Cost per Unit2]]</f>
        <v>259</v>
      </c>
      <c r="I143">
        <f>LOOKUP(DATA1516[[#This Row],[Product]], Prod[Product],Prod[Cost per unit])</f>
        <v>11.88</v>
      </c>
      <c r="J143" s="22">
        <f>DATA1516[[#This Row],[Units]]*DATA1516[[#This Row],[products cost per unit]]</f>
        <v>2459.1600000000003</v>
      </c>
      <c r="K143" s="22">
        <f>DATA1516[Amount]-DATA1516[Sum of Cost]</f>
        <v>-2200.1600000000003</v>
      </c>
    </row>
    <row r="144" spans="2:11" x14ac:dyDescent="0.3">
      <c r="B144" t="s">
        <v>8</v>
      </c>
      <c r="C144" t="s">
        <v>37</v>
      </c>
      <c r="D144" t="s">
        <v>30</v>
      </c>
      <c r="E144" s="4">
        <v>42</v>
      </c>
      <c r="F144" s="5">
        <v>150</v>
      </c>
      <c r="G144">
        <f>DATA1516[Amount]/DATA1516[Units]</f>
        <v>0.28000000000000003</v>
      </c>
      <c r="H144">
        <f>DATA1516[[#This Row],[Units]]*DATA1516[[#This Row],[Cost per Unit2]]</f>
        <v>42.000000000000007</v>
      </c>
      <c r="I144">
        <f>LOOKUP(DATA1516[[#This Row],[Product]], Prod[Product],Prod[Cost per unit])</f>
        <v>14.49</v>
      </c>
      <c r="J144" s="22">
        <f>DATA1516[[#This Row],[Units]]*DATA1516[[#This Row],[products cost per unit]]</f>
        <v>2173.5</v>
      </c>
      <c r="K144" s="22">
        <f>DATA1516[Amount]-DATA1516[Sum of Cost]</f>
        <v>-2131.5</v>
      </c>
    </row>
    <row r="145" spans="2:11" x14ac:dyDescent="0.3">
      <c r="B145" t="s">
        <v>41</v>
      </c>
      <c r="C145" t="s">
        <v>36</v>
      </c>
      <c r="D145" t="s">
        <v>26</v>
      </c>
      <c r="E145" s="4">
        <v>98</v>
      </c>
      <c r="F145" s="5">
        <v>204</v>
      </c>
      <c r="G145">
        <f>DATA1516[Amount]/DATA1516[Units]</f>
        <v>0.48039215686274511</v>
      </c>
      <c r="H145">
        <f>DATA1516[[#This Row],[Units]]*DATA1516[[#This Row],[Cost per Unit2]]</f>
        <v>98</v>
      </c>
      <c r="I145">
        <f>LOOKUP(DATA1516[[#This Row],[Product]], Prod[Product],Prod[Cost per unit])</f>
        <v>5.6</v>
      </c>
      <c r="J145" s="22">
        <f>DATA1516[[#This Row],[Units]]*DATA1516[[#This Row],[products cost per unit]]</f>
        <v>1142.3999999999999</v>
      </c>
      <c r="K145" s="22">
        <f>DATA1516[Amount]-DATA1516[Sum of Cost]</f>
        <v>-1044.3999999999999</v>
      </c>
    </row>
    <row r="146" spans="2:11" x14ac:dyDescent="0.3">
      <c r="B146" t="s">
        <v>7</v>
      </c>
      <c r="C146" t="s">
        <v>35</v>
      </c>
      <c r="D146" t="s">
        <v>27</v>
      </c>
      <c r="E146" s="4">
        <v>2478</v>
      </c>
      <c r="F146" s="5">
        <v>21</v>
      </c>
      <c r="G146">
        <f>DATA1516[Amount]/DATA1516[Units]</f>
        <v>118</v>
      </c>
      <c r="H146">
        <f>DATA1516[[#This Row],[Units]]*DATA1516[[#This Row],[Cost per Unit2]]</f>
        <v>2478</v>
      </c>
      <c r="I146">
        <f>LOOKUP(DATA1516[[#This Row],[Product]], Prod[Product],Prod[Cost per unit])</f>
        <v>16.73</v>
      </c>
      <c r="J146" s="22">
        <f>DATA1516[[#This Row],[Units]]*DATA1516[[#This Row],[products cost per unit]]</f>
        <v>351.33</v>
      </c>
      <c r="K146" s="22">
        <f>DATA1516[Amount]-DATA1516[Sum of Cost]</f>
        <v>2126.67</v>
      </c>
    </row>
    <row r="147" spans="2:11" x14ac:dyDescent="0.3">
      <c r="B147" t="s">
        <v>41</v>
      </c>
      <c r="C147" t="s">
        <v>34</v>
      </c>
      <c r="D147" t="s">
        <v>33</v>
      </c>
      <c r="E147" s="4">
        <v>7847</v>
      </c>
      <c r="F147" s="5">
        <v>174</v>
      </c>
      <c r="G147">
        <f>DATA1516[Amount]/DATA1516[Units]</f>
        <v>45.097701149425291</v>
      </c>
      <c r="H147">
        <f>DATA1516[[#This Row],[Units]]*DATA1516[[#This Row],[Cost per Unit2]]</f>
        <v>7847.0000000000009</v>
      </c>
      <c r="I147">
        <f>LOOKUP(DATA1516[[#This Row],[Product]], Prod[Product],Prod[Cost per unit])</f>
        <v>12.37</v>
      </c>
      <c r="J147" s="22">
        <f>DATA1516[[#This Row],[Units]]*DATA1516[[#This Row],[products cost per unit]]</f>
        <v>2152.3799999999997</v>
      </c>
      <c r="K147" s="22">
        <f>DATA1516[Amount]-DATA1516[Sum of Cost]</f>
        <v>5694.6200000000008</v>
      </c>
    </row>
    <row r="148" spans="2:11" x14ac:dyDescent="0.3">
      <c r="B148" t="s">
        <v>2</v>
      </c>
      <c r="C148" t="s">
        <v>37</v>
      </c>
      <c r="D148" t="s">
        <v>17</v>
      </c>
      <c r="E148" s="4">
        <v>9926</v>
      </c>
      <c r="F148" s="5">
        <v>201</v>
      </c>
      <c r="G148">
        <f>DATA1516[Amount]/DATA1516[Units]</f>
        <v>49.383084577114431</v>
      </c>
      <c r="H148">
        <f>DATA1516[[#This Row],[Units]]*DATA1516[[#This Row],[Cost per Unit2]]</f>
        <v>9926</v>
      </c>
      <c r="I148">
        <f>LOOKUP(DATA1516[[#This Row],[Product]], Prod[Product],Prod[Cost per unit])</f>
        <v>3.11</v>
      </c>
      <c r="J148" s="22">
        <f>DATA1516[[#This Row],[Units]]*DATA1516[[#This Row],[products cost per unit]]</f>
        <v>625.11</v>
      </c>
      <c r="K148" s="22">
        <f>DATA1516[Amount]-DATA1516[Sum of Cost]</f>
        <v>9300.89</v>
      </c>
    </row>
    <row r="149" spans="2:11" x14ac:dyDescent="0.3">
      <c r="B149" t="s">
        <v>8</v>
      </c>
      <c r="C149" t="s">
        <v>38</v>
      </c>
      <c r="D149" t="s">
        <v>13</v>
      </c>
      <c r="E149" s="4">
        <v>819</v>
      </c>
      <c r="F149" s="5">
        <v>510</v>
      </c>
      <c r="G149">
        <f>DATA1516[Amount]/DATA1516[Units]</f>
        <v>1.6058823529411765</v>
      </c>
      <c r="H149">
        <f>DATA1516[[#This Row],[Units]]*DATA1516[[#This Row],[Cost per Unit2]]</f>
        <v>819</v>
      </c>
      <c r="I149">
        <f>LOOKUP(DATA1516[[#This Row],[Product]], Prod[Product],Prod[Cost per unit])</f>
        <v>9.33</v>
      </c>
      <c r="J149" s="22">
        <f>DATA1516[[#This Row],[Units]]*DATA1516[[#This Row],[products cost per unit]]</f>
        <v>4758.3</v>
      </c>
      <c r="K149" s="22">
        <f>DATA1516[Amount]-DATA1516[Sum of Cost]</f>
        <v>-3939.3</v>
      </c>
    </row>
    <row r="150" spans="2:11" x14ac:dyDescent="0.3">
      <c r="B150" t="s">
        <v>6</v>
      </c>
      <c r="C150" t="s">
        <v>39</v>
      </c>
      <c r="D150" t="s">
        <v>29</v>
      </c>
      <c r="E150" s="4">
        <v>3052</v>
      </c>
      <c r="F150" s="5">
        <v>378</v>
      </c>
      <c r="G150">
        <f>DATA1516[Amount]/DATA1516[Units]</f>
        <v>8.0740740740740744</v>
      </c>
      <c r="H150">
        <f>DATA1516[[#This Row],[Units]]*DATA1516[[#This Row],[Cost per Unit2]]</f>
        <v>3052</v>
      </c>
      <c r="I150">
        <f>LOOKUP(DATA1516[[#This Row],[Product]], Prod[Product],Prod[Cost per unit])</f>
        <v>7.16</v>
      </c>
      <c r="J150" s="22">
        <f>DATA1516[[#This Row],[Units]]*DATA1516[[#This Row],[products cost per unit]]</f>
        <v>2706.48</v>
      </c>
      <c r="K150" s="22">
        <f>DATA1516[Amount]-DATA1516[Sum of Cost]</f>
        <v>345.52</v>
      </c>
    </row>
    <row r="151" spans="2:11" x14ac:dyDescent="0.3">
      <c r="B151" t="s">
        <v>9</v>
      </c>
      <c r="C151" t="s">
        <v>34</v>
      </c>
      <c r="D151" t="s">
        <v>21</v>
      </c>
      <c r="E151" s="4">
        <v>6832</v>
      </c>
      <c r="F151" s="5">
        <v>27</v>
      </c>
      <c r="G151">
        <f>DATA1516[Amount]/DATA1516[Units]</f>
        <v>253.03703703703704</v>
      </c>
      <c r="H151">
        <f>DATA1516[[#This Row],[Units]]*DATA1516[[#This Row],[Cost per Unit2]]</f>
        <v>6832</v>
      </c>
      <c r="I151">
        <f>LOOKUP(DATA1516[[#This Row],[Product]], Prod[Product],Prod[Cost per unit])</f>
        <v>9</v>
      </c>
      <c r="J151" s="22">
        <f>DATA1516[[#This Row],[Units]]*DATA1516[[#This Row],[products cost per unit]]</f>
        <v>243</v>
      </c>
      <c r="K151" s="22">
        <f>DATA1516[Amount]-DATA1516[Sum of Cost]</f>
        <v>6589</v>
      </c>
    </row>
    <row r="152" spans="2:11" x14ac:dyDescent="0.3">
      <c r="B152" t="s">
        <v>2</v>
      </c>
      <c r="C152" t="s">
        <v>39</v>
      </c>
      <c r="D152" t="s">
        <v>16</v>
      </c>
      <c r="E152" s="4">
        <v>2016</v>
      </c>
      <c r="F152" s="5">
        <v>117</v>
      </c>
      <c r="G152">
        <f>DATA1516[Amount]/DATA1516[Units]</f>
        <v>17.23076923076923</v>
      </c>
      <c r="H152">
        <f>DATA1516[[#This Row],[Units]]*DATA1516[[#This Row],[Cost per Unit2]]</f>
        <v>2016</v>
      </c>
      <c r="I152">
        <f>LOOKUP(DATA1516[[#This Row],[Product]], Prod[Product],Prod[Cost per unit])</f>
        <v>8.7899999999999991</v>
      </c>
      <c r="J152" s="22">
        <f>DATA1516[[#This Row],[Units]]*DATA1516[[#This Row],[products cost per unit]]</f>
        <v>1028.4299999999998</v>
      </c>
      <c r="K152" s="22">
        <f>DATA1516[Amount]-DATA1516[Sum of Cost]</f>
        <v>987.57000000000016</v>
      </c>
    </row>
    <row r="153" spans="2:11" x14ac:dyDescent="0.3">
      <c r="B153" t="s">
        <v>6</v>
      </c>
      <c r="C153" t="s">
        <v>38</v>
      </c>
      <c r="D153" t="s">
        <v>21</v>
      </c>
      <c r="E153" s="4">
        <v>7322</v>
      </c>
      <c r="F153" s="5">
        <v>36</v>
      </c>
      <c r="G153">
        <f>DATA1516[Amount]/DATA1516[Units]</f>
        <v>203.38888888888889</v>
      </c>
      <c r="H153">
        <f>DATA1516[[#This Row],[Units]]*DATA1516[[#This Row],[Cost per Unit2]]</f>
        <v>7322</v>
      </c>
      <c r="I153">
        <f>LOOKUP(DATA1516[[#This Row],[Product]], Prod[Product],Prod[Cost per unit])</f>
        <v>9</v>
      </c>
      <c r="J153" s="22">
        <f>DATA1516[[#This Row],[Units]]*DATA1516[[#This Row],[products cost per unit]]</f>
        <v>324</v>
      </c>
      <c r="K153" s="22">
        <f>DATA1516[Amount]-DATA1516[Sum of Cost]</f>
        <v>6998</v>
      </c>
    </row>
    <row r="154" spans="2:11" x14ac:dyDescent="0.3">
      <c r="B154" t="s">
        <v>8</v>
      </c>
      <c r="C154" t="s">
        <v>35</v>
      </c>
      <c r="D154" t="s">
        <v>33</v>
      </c>
      <c r="E154" s="4">
        <v>357</v>
      </c>
      <c r="F154" s="5">
        <v>126</v>
      </c>
      <c r="G154">
        <f>DATA1516[Amount]/DATA1516[Units]</f>
        <v>2.8333333333333335</v>
      </c>
      <c r="H154">
        <f>DATA1516[[#This Row],[Units]]*DATA1516[[#This Row],[Cost per Unit2]]</f>
        <v>357</v>
      </c>
      <c r="I154">
        <f>LOOKUP(DATA1516[[#This Row],[Product]], Prod[Product],Prod[Cost per unit])</f>
        <v>12.37</v>
      </c>
      <c r="J154" s="22">
        <f>DATA1516[[#This Row],[Units]]*DATA1516[[#This Row],[products cost per unit]]</f>
        <v>1558.62</v>
      </c>
      <c r="K154" s="22">
        <f>DATA1516[Amount]-DATA1516[Sum of Cost]</f>
        <v>-1201.6199999999999</v>
      </c>
    </row>
    <row r="155" spans="2:11" x14ac:dyDescent="0.3">
      <c r="B155" t="s">
        <v>9</v>
      </c>
      <c r="C155" t="s">
        <v>39</v>
      </c>
      <c r="D155" t="s">
        <v>25</v>
      </c>
      <c r="E155" s="4">
        <v>3192</v>
      </c>
      <c r="F155" s="5">
        <v>72</v>
      </c>
      <c r="G155">
        <f>DATA1516[Amount]/DATA1516[Units]</f>
        <v>44.333333333333336</v>
      </c>
      <c r="H155">
        <f>DATA1516[[#This Row],[Units]]*DATA1516[[#This Row],[Cost per Unit2]]</f>
        <v>3192</v>
      </c>
      <c r="I155">
        <f>LOOKUP(DATA1516[[#This Row],[Product]], Prod[Product],Prod[Cost per unit])</f>
        <v>13.15</v>
      </c>
      <c r="J155" s="22">
        <f>DATA1516[[#This Row],[Units]]*DATA1516[[#This Row],[products cost per unit]]</f>
        <v>946.80000000000007</v>
      </c>
      <c r="K155" s="22">
        <f>DATA1516[Amount]-DATA1516[Sum of Cost]</f>
        <v>2245.1999999999998</v>
      </c>
    </row>
    <row r="156" spans="2:11" x14ac:dyDescent="0.3">
      <c r="B156" t="s">
        <v>7</v>
      </c>
      <c r="C156" t="s">
        <v>36</v>
      </c>
      <c r="D156" t="s">
        <v>22</v>
      </c>
      <c r="E156" s="4">
        <v>8435</v>
      </c>
      <c r="F156" s="5">
        <v>42</v>
      </c>
      <c r="G156">
        <f>DATA1516[Amount]/DATA1516[Units]</f>
        <v>200.83333333333334</v>
      </c>
      <c r="H156">
        <f>DATA1516[[#This Row],[Units]]*DATA1516[[#This Row],[Cost per Unit2]]</f>
        <v>8435</v>
      </c>
      <c r="I156">
        <f>LOOKUP(DATA1516[[#This Row],[Product]], Prod[Product],Prod[Cost per unit])</f>
        <v>9.77</v>
      </c>
      <c r="J156" s="22">
        <f>DATA1516[[#This Row],[Units]]*DATA1516[[#This Row],[products cost per unit]]</f>
        <v>410.34</v>
      </c>
      <c r="K156" s="22">
        <f>DATA1516[Amount]-DATA1516[Sum of Cost]</f>
        <v>8024.66</v>
      </c>
    </row>
    <row r="157" spans="2:11" x14ac:dyDescent="0.3">
      <c r="B157" t="s">
        <v>40</v>
      </c>
      <c r="C157" t="s">
        <v>39</v>
      </c>
      <c r="D157" t="s">
        <v>29</v>
      </c>
      <c r="E157" s="4">
        <v>0</v>
      </c>
      <c r="F157" s="5">
        <v>135</v>
      </c>
      <c r="G157">
        <f>DATA1516[Amount]/DATA1516[Units]</f>
        <v>0</v>
      </c>
      <c r="H157">
        <f>DATA1516[[#This Row],[Units]]*DATA1516[[#This Row],[Cost per Unit2]]</f>
        <v>0</v>
      </c>
      <c r="I157">
        <f>LOOKUP(DATA1516[[#This Row],[Product]], Prod[Product],Prod[Cost per unit])</f>
        <v>7.16</v>
      </c>
      <c r="J157" s="22">
        <f>DATA1516[[#This Row],[Units]]*DATA1516[[#This Row],[products cost per unit]]</f>
        <v>966.6</v>
      </c>
      <c r="K157" s="22">
        <f>DATA1516[Amount]-DATA1516[Sum of Cost]</f>
        <v>-966.6</v>
      </c>
    </row>
    <row r="158" spans="2:11" x14ac:dyDescent="0.3">
      <c r="B158" t="s">
        <v>7</v>
      </c>
      <c r="C158" t="s">
        <v>34</v>
      </c>
      <c r="D158" t="s">
        <v>24</v>
      </c>
      <c r="E158" s="4">
        <v>8862</v>
      </c>
      <c r="F158" s="5">
        <v>189</v>
      </c>
      <c r="G158">
        <f>DATA1516[Amount]/DATA1516[Units]</f>
        <v>46.888888888888886</v>
      </c>
      <c r="H158">
        <f>DATA1516[[#This Row],[Units]]*DATA1516[[#This Row],[Cost per Unit2]]</f>
        <v>8862</v>
      </c>
      <c r="I158">
        <f>LOOKUP(DATA1516[[#This Row],[Product]], Prod[Product],Prod[Cost per unit])</f>
        <v>4.97</v>
      </c>
      <c r="J158" s="22">
        <f>DATA1516[[#This Row],[Units]]*DATA1516[[#This Row],[products cost per unit]]</f>
        <v>939.32999999999993</v>
      </c>
      <c r="K158" s="22">
        <f>DATA1516[Amount]-DATA1516[Sum of Cost]</f>
        <v>7922.67</v>
      </c>
    </row>
    <row r="159" spans="2:11" x14ac:dyDescent="0.3">
      <c r="B159" t="s">
        <v>6</v>
      </c>
      <c r="C159" t="s">
        <v>37</v>
      </c>
      <c r="D159" t="s">
        <v>28</v>
      </c>
      <c r="E159" s="4">
        <v>3556</v>
      </c>
      <c r="F159" s="5">
        <v>459</v>
      </c>
      <c r="G159">
        <f>DATA1516[Amount]/DATA1516[Units]</f>
        <v>7.7472766884531588</v>
      </c>
      <c r="H159">
        <f>DATA1516[[#This Row],[Units]]*DATA1516[[#This Row],[Cost per Unit2]]</f>
        <v>3556</v>
      </c>
      <c r="I159">
        <f>LOOKUP(DATA1516[[#This Row],[Product]], Prod[Product],Prod[Cost per unit])</f>
        <v>10.38</v>
      </c>
      <c r="J159" s="22">
        <f>DATA1516[[#This Row],[Units]]*DATA1516[[#This Row],[products cost per unit]]</f>
        <v>4764.42</v>
      </c>
      <c r="K159" s="22">
        <f>DATA1516[Amount]-DATA1516[Sum of Cost]</f>
        <v>-1208.42</v>
      </c>
    </row>
    <row r="160" spans="2:11" x14ac:dyDescent="0.3">
      <c r="B160" t="s">
        <v>5</v>
      </c>
      <c r="C160" t="s">
        <v>34</v>
      </c>
      <c r="D160" t="s">
        <v>15</v>
      </c>
      <c r="E160" s="4">
        <v>7280</v>
      </c>
      <c r="F160" s="5">
        <v>201</v>
      </c>
      <c r="G160">
        <f>DATA1516[Amount]/DATA1516[Units]</f>
        <v>36.218905472636813</v>
      </c>
      <c r="H160">
        <f>DATA1516[[#This Row],[Units]]*DATA1516[[#This Row],[Cost per Unit2]]</f>
        <v>7279.9999999999991</v>
      </c>
      <c r="I160">
        <f>LOOKUP(DATA1516[[#This Row],[Product]], Prod[Product],Prod[Cost per unit])</f>
        <v>11.73</v>
      </c>
      <c r="J160" s="22">
        <f>DATA1516[[#This Row],[Units]]*DATA1516[[#This Row],[products cost per unit]]</f>
        <v>2357.73</v>
      </c>
      <c r="K160" s="22">
        <f>DATA1516[Amount]-DATA1516[Sum of Cost]</f>
        <v>4922.2700000000004</v>
      </c>
    </row>
    <row r="161" spans="2:11" x14ac:dyDescent="0.3">
      <c r="B161" t="s">
        <v>6</v>
      </c>
      <c r="C161" t="s">
        <v>34</v>
      </c>
      <c r="D161" t="s">
        <v>30</v>
      </c>
      <c r="E161" s="4">
        <v>3402</v>
      </c>
      <c r="F161" s="5">
        <v>366</v>
      </c>
      <c r="G161">
        <f>DATA1516[Amount]/DATA1516[Units]</f>
        <v>9.2950819672131146</v>
      </c>
      <c r="H161">
        <f>DATA1516[[#This Row],[Units]]*DATA1516[[#This Row],[Cost per Unit2]]</f>
        <v>3402</v>
      </c>
      <c r="I161">
        <f>LOOKUP(DATA1516[[#This Row],[Product]], Prod[Product],Prod[Cost per unit])</f>
        <v>14.49</v>
      </c>
      <c r="J161" s="22">
        <f>DATA1516[[#This Row],[Units]]*DATA1516[[#This Row],[products cost per unit]]</f>
        <v>5303.34</v>
      </c>
      <c r="K161" s="22">
        <f>DATA1516[Amount]-DATA1516[Sum of Cost]</f>
        <v>-1901.3400000000001</v>
      </c>
    </row>
    <row r="162" spans="2:11" x14ac:dyDescent="0.3">
      <c r="B162" t="s">
        <v>3</v>
      </c>
      <c r="C162" t="s">
        <v>37</v>
      </c>
      <c r="D162" t="s">
        <v>29</v>
      </c>
      <c r="E162" s="4">
        <v>4592</v>
      </c>
      <c r="F162" s="5">
        <v>324</v>
      </c>
      <c r="G162">
        <f>DATA1516[Amount]/DATA1516[Units]</f>
        <v>14.17283950617284</v>
      </c>
      <c r="H162">
        <f>DATA1516[[#This Row],[Units]]*DATA1516[[#This Row],[Cost per Unit2]]</f>
        <v>4592</v>
      </c>
      <c r="I162">
        <f>LOOKUP(DATA1516[[#This Row],[Product]], Prod[Product],Prod[Cost per unit])</f>
        <v>7.16</v>
      </c>
      <c r="J162" s="22">
        <f>DATA1516[[#This Row],[Units]]*DATA1516[[#This Row],[products cost per unit]]</f>
        <v>2319.84</v>
      </c>
      <c r="K162" s="22">
        <f>DATA1516[Amount]-DATA1516[Sum of Cost]</f>
        <v>2272.16</v>
      </c>
    </row>
    <row r="163" spans="2:11" x14ac:dyDescent="0.3">
      <c r="B163" t="s">
        <v>9</v>
      </c>
      <c r="C163" t="s">
        <v>35</v>
      </c>
      <c r="D163" t="s">
        <v>15</v>
      </c>
      <c r="E163" s="4">
        <v>7833</v>
      </c>
      <c r="F163" s="5">
        <v>243</v>
      </c>
      <c r="G163">
        <f>DATA1516[Amount]/DATA1516[Units]</f>
        <v>32.23456790123457</v>
      </c>
      <c r="H163">
        <f>DATA1516[[#This Row],[Units]]*DATA1516[[#This Row],[Cost per Unit2]]</f>
        <v>7833.0000000000009</v>
      </c>
      <c r="I163">
        <f>LOOKUP(DATA1516[[#This Row],[Product]], Prod[Product],Prod[Cost per unit])</f>
        <v>11.73</v>
      </c>
      <c r="J163" s="22">
        <f>DATA1516[[#This Row],[Units]]*DATA1516[[#This Row],[products cost per unit]]</f>
        <v>2850.3900000000003</v>
      </c>
      <c r="K163" s="22">
        <f>DATA1516[Amount]-DATA1516[Sum of Cost]</f>
        <v>4982.6099999999997</v>
      </c>
    </row>
    <row r="164" spans="2:11" x14ac:dyDescent="0.3">
      <c r="B164" t="s">
        <v>2</v>
      </c>
      <c r="C164" t="s">
        <v>39</v>
      </c>
      <c r="D164" t="s">
        <v>21</v>
      </c>
      <c r="E164" s="4">
        <v>7651</v>
      </c>
      <c r="F164" s="5">
        <v>213</v>
      </c>
      <c r="G164">
        <f>DATA1516[Amount]/DATA1516[Units]</f>
        <v>35.920187793427232</v>
      </c>
      <c r="H164">
        <f>DATA1516[[#This Row],[Units]]*DATA1516[[#This Row],[Cost per Unit2]]</f>
        <v>7651</v>
      </c>
      <c r="I164">
        <f>LOOKUP(DATA1516[[#This Row],[Product]], Prod[Product],Prod[Cost per unit])</f>
        <v>9</v>
      </c>
      <c r="J164" s="22">
        <f>DATA1516[[#This Row],[Units]]*DATA1516[[#This Row],[products cost per unit]]</f>
        <v>1917</v>
      </c>
      <c r="K164" s="22">
        <f>DATA1516[Amount]-DATA1516[Sum of Cost]</f>
        <v>5734</v>
      </c>
    </row>
    <row r="165" spans="2:11" x14ac:dyDescent="0.3">
      <c r="B165" t="s">
        <v>40</v>
      </c>
      <c r="C165" t="s">
        <v>35</v>
      </c>
      <c r="D165" t="s">
        <v>30</v>
      </c>
      <c r="E165" s="4">
        <v>2275</v>
      </c>
      <c r="F165" s="5">
        <v>447</v>
      </c>
      <c r="G165">
        <f>DATA1516[Amount]/DATA1516[Units]</f>
        <v>5.089485458612975</v>
      </c>
      <c r="H165">
        <f>DATA1516[[#This Row],[Units]]*DATA1516[[#This Row],[Cost per Unit2]]</f>
        <v>2275</v>
      </c>
      <c r="I165">
        <f>LOOKUP(DATA1516[[#This Row],[Product]], Prod[Product],Prod[Cost per unit])</f>
        <v>14.49</v>
      </c>
      <c r="J165" s="22">
        <f>DATA1516[[#This Row],[Units]]*DATA1516[[#This Row],[products cost per unit]]</f>
        <v>6477.03</v>
      </c>
      <c r="K165" s="22">
        <f>DATA1516[Amount]-DATA1516[Sum of Cost]</f>
        <v>-4202.03</v>
      </c>
    </row>
    <row r="166" spans="2:11" x14ac:dyDescent="0.3">
      <c r="B166" t="s">
        <v>40</v>
      </c>
      <c r="C166" t="s">
        <v>38</v>
      </c>
      <c r="D166" t="s">
        <v>13</v>
      </c>
      <c r="E166" s="4">
        <v>5670</v>
      </c>
      <c r="F166" s="5">
        <v>297</v>
      </c>
      <c r="G166">
        <f>DATA1516[Amount]/DATA1516[Units]</f>
        <v>19.09090909090909</v>
      </c>
      <c r="H166">
        <f>DATA1516[[#This Row],[Units]]*DATA1516[[#This Row],[Cost per Unit2]]</f>
        <v>5670</v>
      </c>
      <c r="I166">
        <f>LOOKUP(DATA1516[[#This Row],[Product]], Prod[Product],Prod[Cost per unit])</f>
        <v>9.33</v>
      </c>
      <c r="J166" s="22">
        <f>DATA1516[[#This Row],[Units]]*DATA1516[[#This Row],[products cost per unit]]</f>
        <v>2771.01</v>
      </c>
      <c r="K166" s="22">
        <f>DATA1516[Amount]-DATA1516[Sum of Cost]</f>
        <v>2898.99</v>
      </c>
    </row>
    <row r="167" spans="2:11" x14ac:dyDescent="0.3">
      <c r="B167" t="s">
        <v>7</v>
      </c>
      <c r="C167" t="s">
        <v>35</v>
      </c>
      <c r="D167" t="s">
        <v>16</v>
      </c>
      <c r="E167" s="4">
        <v>2135</v>
      </c>
      <c r="F167" s="5">
        <v>27</v>
      </c>
      <c r="G167">
        <f>DATA1516[Amount]/DATA1516[Units]</f>
        <v>79.074074074074076</v>
      </c>
      <c r="H167">
        <f>DATA1516[[#This Row],[Units]]*DATA1516[[#This Row],[Cost per Unit2]]</f>
        <v>2135</v>
      </c>
      <c r="I167">
        <f>LOOKUP(DATA1516[[#This Row],[Product]], Prod[Product],Prod[Cost per unit])</f>
        <v>8.7899999999999991</v>
      </c>
      <c r="J167" s="22">
        <f>DATA1516[[#This Row],[Units]]*DATA1516[[#This Row],[products cost per unit]]</f>
        <v>237.32999999999998</v>
      </c>
      <c r="K167" s="22">
        <f>DATA1516[Amount]-DATA1516[Sum of Cost]</f>
        <v>1897.67</v>
      </c>
    </row>
    <row r="168" spans="2:11" x14ac:dyDescent="0.3">
      <c r="B168" t="s">
        <v>40</v>
      </c>
      <c r="C168" t="s">
        <v>34</v>
      </c>
      <c r="D168" t="s">
        <v>23</v>
      </c>
      <c r="E168" s="4">
        <v>2779</v>
      </c>
      <c r="F168" s="5">
        <v>75</v>
      </c>
      <c r="G168">
        <f>DATA1516[Amount]/DATA1516[Units]</f>
        <v>37.053333333333335</v>
      </c>
      <c r="H168">
        <f>DATA1516[[#This Row],[Units]]*DATA1516[[#This Row],[Cost per Unit2]]</f>
        <v>2779</v>
      </c>
      <c r="I168">
        <f>LOOKUP(DATA1516[[#This Row],[Product]], Prod[Product],Prod[Cost per unit])</f>
        <v>6.49</v>
      </c>
      <c r="J168" s="22">
        <f>DATA1516[[#This Row],[Units]]*DATA1516[[#This Row],[products cost per unit]]</f>
        <v>486.75</v>
      </c>
      <c r="K168" s="22">
        <f>DATA1516[Amount]-DATA1516[Sum of Cost]</f>
        <v>2292.25</v>
      </c>
    </row>
    <row r="169" spans="2:11" x14ac:dyDescent="0.3">
      <c r="B169" t="s">
        <v>10</v>
      </c>
      <c r="C169" t="s">
        <v>39</v>
      </c>
      <c r="D169" t="s">
        <v>33</v>
      </c>
      <c r="E169" s="4">
        <v>12950</v>
      </c>
      <c r="F169" s="5">
        <v>30</v>
      </c>
      <c r="G169">
        <f>DATA1516[Amount]/DATA1516[Units]</f>
        <v>431.66666666666669</v>
      </c>
      <c r="H169">
        <f>DATA1516[[#This Row],[Units]]*DATA1516[[#This Row],[Cost per Unit2]]</f>
        <v>12950</v>
      </c>
      <c r="I169">
        <f>LOOKUP(DATA1516[[#This Row],[Product]], Prod[Product],Prod[Cost per unit])</f>
        <v>12.37</v>
      </c>
      <c r="J169" s="22">
        <f>DATA1516[[#This Row],[Units]]*DATA1516[[#This Row],[products cost per unit]]</f>
        <v>371.09999999999997</v>
      </c>
      <c r="K169" s="22">
        <f>DATA1516[Amount]-DATA1516[Sum of Cost]</f>
        <v>12578.9</v>
      </c>
    </row>
    <row r="170" spans="2:11" x14ac:dyDescent="0.3">
      <c r="B170" t="s">
        <v>7</v>
      </c>
      <c r="C170" t="s">
        <v>36</v>
      </c>
      <c r="D170" t="s">
        <v>18</v>
      </c>
      <c r="E170" s="4">
        <v>2646</v>
      </c>
      <c r="F170" s="5">
        <v>177</v>
      </c>
      <c r="G170">
        <f>DATA1516[Amount]/DATA1516[Units]</f>
        <v>14.949152542372881</v>
      </c>
      <c r="H170">
        <f>DATA1516[[#This Row],[Units]]*DATA1516[[#This Row],[Cost per Unit2]]</f>
        <v>2646</v>
      </c>
      <c r="I170">
        <f>LOOKUP(DATA1516[[#This Row],[Product]], Prod[Product],Prod[Cost per unit])</f>
        <v>6.47</v>
      </c>
      <c r="J170" s="22">
        <f>DATA1516[[#This Row],[Units]]*DATA1516[[#This Row],[products cost per unit]]</f>
        <v>1145.19</v>
      </c>
      <c r="K170" s="22">
        <f>DATA1516[Amount]-DATA1516[Sum of Cost]</f>
        <v>1500.81</v>
      </c>
    </row>
    <row r="171" spans="2:11" x14ac:dyDescent="0.3">
      <c r="B171" t="s">
        <v>40</v>
      </c>
      <c r="C171" t="s">
        <v>34</v>
      </c>
      <c r="D171" t="s">
        <v>33</v>
      </c>
      <c r="E171" s="4">
        <v>3794</v>
      </c>
      <c r="F171" s="5">
        <v>159</v>
      </c>
      <c r="G171">
        <f>DATA1516[Amount]/DATA1516[Units]</f>
        <v>23.861635220125788</v>
      </c>
      <c r="H171">
        <f>DATA1516[[#This Row],[Units]]*DATA1516[[#This Row],[Cost per Unit2]]</f>
        <v>3794</v>
      </c>
      <c r="I171">
        <f>LOOKUP(DATA1516[[#This Row],[Product]], Prod[Product],Prod[Cost per unit])</f>
        <v>12.37</v>
      </c>
      <c r="J171" s="22">
        <f>DATA1516[[#This Row],[Units]]*DATA1516[[#This Row],[products cost per unit]]</f>
        <v>1966.83</v>
      </c>
      <c r="K171" s="22">
        <f>DATA1516[Amount]-DATA1516[Sum of Cost]</f>
        <v>1827.17</v>
      </c>
    </row>
    <row r="172" spans="2:11" x14ac:dyDescent="0.3">
      <c r="B172" t="s">
        <v>3</v>
      </c>
      <c r="C172" t="s">
        <v>35</v>
      </c>
      <c r="D172" t="s">
        <v>33</v>
      </c>
      <c r="E172" s="4">
        <v>819</v>
      </c>
      <c r="F172" s="5">
        <v>306</v>
      </c>
      <c r="G172">
        <f>DATA1516[Amount]/DATA1516[Units]</f>
        <v>2.6764705882352939</v>
      </c>
      <c r="H172">
        <f>DATA1516[[#This Row],[Units]]*DATA1516[[#This Row],[Cost per Unit2]]</f>
        <v>819</v>
      </c>
      <c r="I172">
        <f>LOOKUP(DATA1516[[#This Row],[Product]], Prod[Product],Prod[Cost per unit])</f>
        <v>12.37</v>
      </c>
      <c r="J172" s="22">
        <f>DATA1516[[#This Row],[Units]]*DATA1516[[#This Row],[products cost per unit]]</f>
        <v>3785.22</v>
      </c>
      <c r="K172" s="22">
        <f>DATA1516[Amount]-DATA1516[Sum of Cost]</f>
        <v>-2966.22</v>
      </c>
    </row>
    <row r="173" spans="2:11" x14ac:dyDescent="0.3">
      <c r="B173" t="s">
        <v>3</v>
      </c>
      <c r="C173" t="s">
        <v>34</v>
      </c>
      <c r="D173" t="s">
        <v>20</v>
      </c>
      <c r="E173" s="4">
        <v>2583</v>
      </c>
      <c r="F173" s="5">
        <v>18</v>
      </c>
      <c r="G173">
        <f>DATA1516[Amount]/DATA1516[Units]</f>
        <v>143.5</v>
      </c>
      <c r="H173">
        <f>DATA1516[[#This Row],[Units]]*DATA1516[[#This Row],[Cost per Unit2]]</f>
        <v>2583</v>
      </c>
      <c r="I173">
        <f>LOOKUP(DATA1516[[#This Row],[Product]], Prod[Product],Prod[Cost per unit])</f>
        <v>10.62</v>
      </c>
      <c r="J173" s="22">
        <f>DATA1516[[#This Row],[Units]]*DATA1516[[#This Row],[products cost per unit]]</f>
        <v>191.16</v>
      </c>
      <c r="K173" s="22">
        <f>DATA1516[Amount]-DATA1516[Sum of Cost]</f>
        <v>2391.84</v>
      </c>
    </row>
    <row r="174" spans="2:11" x14ac:dyDescent="0.3">
      <c r="B174" t="s">
        <v>7</v>
      </c>
      <c r="C174" t="s">
        <v>35</v>
      </c>
      <c r="D174" t="s">
        <v>19</v>
      </c>
      <c r="E174" s="4">
        <v>4585</v>
      </c>
      <c r="F174" s="5">
        <v>240</v>
      </c>
      <c r="G174">
        <f>DATA1516[Amount]/DATA1516[Units]</f>
        <v>19.104166666666668</v>
      </c>
      <c r="H174">
        <f>DATA1516[[#This Row],[Units]]*DATA1516[[#This Row],[Cost per Unit2]]</f>
        <v>4585</v>
      </c>
      <c r="I174">
        <f>LOOKUP(DATA1516[[#This Row],[Product]], Prod[Product],Prod[Cost per unit])</f>
        <v>7.64</v>
      </c>
      <c r="J174" s="22">
        <f>DATA1516[[#This Row],[Units]]*DATA1516[[#This Row],[products cost per unit]]</f>
        <v>1833.6</v>
      </c>
      <c r="K174" s="22">
        <f>DATA1516[Amount]-DATA1516[Sum of Cost]</f>
        <v>2751.4</v>
      </c>
    </row>
    <row r="175" spans="2:11" x14ac:dyDescent="0.3">
      <c r="B175" t="s">
        <v>5</v>
      </c>
      <c r="C175" t="s">
        <v>34</v>
      </c>
      <c r="D175" t="s">
        <v>33</v>
      </c>
      <c r="E175" s="4">
        <v>1652</v>
      </c>
      <c r="F175" s="5">
        <v>93</v>
      </c>
      <c r="G175">
        <f>DATA1516[Amount]/DATA1516[Units]</f>
        <v>17.763440860215052</v>
      </c>
      <c r="H175">
        <f>DATA1516[[#This Row],[Units]]*DATA1516[[#This Row],[Cost per Unit2]]</f>
        <v>1651.9999999999998</v>
      </c>
      <c r="I175">
        <f>LOOKUP(DATA1516[[#This Row],[Product]], Prod[Product],Prod[Cost per unit])</f>
        <v>12.37</v>
      </c>
      <c r="J175" s="22">
        <f>DATA1516[[#This Row],[Units]]*DATA1516[[#This Row],[products cost per unit]]</f>
        <v>1150.4099999999999</v>
      </c>
      <c r="K175" s="22">
        <f>DATA1516[Amount]-DATA1516[Sum of Cost]</f>
        <v>501.59000000000015</v>
      </c>
    </row>
    <row r="176" spans="2:11" x14ac:dyDescent="0.3">
      <c r="B176" t="s">
        <v>10</v>
      </c>
      <c r="C176" t="s">
        <v>34</v>
      </c>
      <c r="D176" t="s">
        <v>26</v>
      </c>
      <c r="E176" s="4">
        <v>4991</v>
      </c>
      <c r="F176" s="5">
        <v>9</v>
      </c>
      <c r="G176">
        <f>DATA1516[Amount]/DATA1516[Units]</f>
        <v>554.55555555555554</v>
      </c>
      <c r="H176">
        <f>DATA1516[[#This Row],[Units]]*DATA1516[[#This Row],[Cost per Unit2]]</f>
        <v>4991</v>
      </c>
      <c r="I176">
        <f>LOOKUP(DATA1516[[#This Row],[Product]], Prod[Product],Prod[Cost per unit])</f>
        <v>5.6</v>
      </c>
      <c r="J176" s="22">
        <f>DATA1516[[#This Row],[Units]]*DATA1516[[#This Row],[products cost per unit]]</f>
        <v>50.4</v>
      </c>
      <c r="K176" s="22">
        <f>DATA1516[Amount]-DATA1516[Sum of Cost]</f>
        <v>4940.6000000000004</v>
      </c>
    </row>
    <row r="177" spans="2:11" x14ac:dyDescent="0.3">
      <c r="B177" t="s">
        <v>8</v>
      </c>
      <c r="C177" t="s">
        <v>34</v>
      </c>
      <c r="D177" t="s">
        <v>16</v>
      </c>
      <c r="E177" s="4">
        <v>2009</v>
      </c>
      <c r="F177" s="5">
        <v>219</v>
      </c>
      <c r="G177">
        <f>DATA1516[Amount]/DATA1516[Units]</f>
        <v>9.173515981735159</v>
      </c>
      <c r="H177">
        <f>DATA1516[[#This Row],[Units]]*DATA1516[[#This Row],[Cost per Unit2]]</f>
        <v>2008.9999999999998</v>
      </c>
      <c r="I177">
        <f>LOOKUP(DATA1516[[#This Row],[Product]], Prod[Product],Prod[Cost per unit])</f>
        <v>8.7899999999999991</v>
      </c>
      <c r="J177" s="22">
        <f>DATA1516[[#This Row],[Units]]*DATA1516[[#This Row],[products cost per unit]]</f>
        <v>1925.0099999999998</v>
      </c>
      <c r="K177" s="22">
        <f>DATA1516[Amount]-DATA1516[Sum of Cost]</f>
        <v>83.990000000000236</v>
      </c>
    </row>
    <row r="178" spans="2:11" x14ac:dyDescent="0.3">
      <c r="B178" t="s">
        <v>2</v>
      </c>
      <c r="C178" t="s">
        <v>39</v>
      </c>
      <c r="D178" t="s">
        <v>22</v>
      </c>
      <c r="E178" s="4">
        <v>1568</v>
      </c>
      <c r="F178" s="5">
        <v>141</v>
      </c>
      <c r="G178">
        <f>DATA1516[Amount]/DATA1516[Units]</f>
        <v>11.120567375886525</v>
      </c>
      <c r="H178">
        <f>DATA1516[[#This Row],[Units]]*DATA1516[[#This Row],[Cost per Unit2]]</f>
        <v>1568</v>
      </c>
      <c r="I178">
        <f>LOOKUP(DATA1516[[#This Row],[Product]], Prod[Product],Prod[Cost per unit])</f>
        <v>9.77</v>
      </c>
      <c r="J178" s="22">
        <f>DATA1516[[#This Row],[Units]]*DATA1516[[#This Row],[products cost per unit]]</f>
        <v>1377.57</v>
      </c>
      <c r="K178" s="22">
        <f>DATA1516[Amount]-DATA1516[Sum of Cost]</f>
        <v>190.43000000000006</v>
      </c>
    </row>
    <row r="179" spans="2:11" x14ac:dyDescent="0.3">
      <c r="B179" t="s">
        <v>41</v>
      </c>
      <c r="C179" t="s">
        <v>37</v>
      </c>
      <c r="D179" t="s">
        <v>20</v>
      </c>
      <c r="E179" s="4">
        <v>3388</v>
      </c>
      <c r="F179" s="5">
        <v>123</v>
      </c>
      <c r="G179">
        <f>DATA1516[Amount]/DATA1516[Units]</f>
        <v>27.54471544715447</v>
      </c>
      <c r="H179">
        <f>DATA1516[[#This Row],[Units]]*DATA1516[[#This Row],[Cost per Unit2]]</f>
        <v>3388</v>
      </c>
      <c r="I179">
        <f>LOOKUP(DATA1516[[#This Row],[Product]], Prod[Product],Prod[Cost per unit])</f>
        <v>10.62</v>
      </c>
      <c r="J179" s="22">
        <f>DATA1516[[#This Row],[Units]]*DATA1516[[#This Row],[products cost per unit]]</f>
        <v>1306.26</v>
      </c>
      <c r="K179" s="22">
        <f>DATA1516[Amount]-DATA1516[Sum of Cost]</f>
        <v>2081.7399999999998</v>
      </c>
    </row>
    <row r="180" spans="2:11" x14ac:dyDescent="0.3">
      <c r="B180" t="s">
        <v>40</v>
      </c>
      <c r="C180" t="s">
        <v>38</v>
      </c>
      <c r="D180" t="s">
        <v>24</v>
      </c>
      <c r="E180" s="4">
        <v>623</v>
      </c>
      <c r="F180" s="5">
        <v>51</v>
      </c>
      <c r="G180">
        <f>DATA1516[Amount]/DATA1516[Units]</f>
        <v>12.215686274509803</v>
      </c>
      <c r="H180">
        <f>DATA1516[[#This Row],[Units]]*DATA1516[[#This Row],[Cost per Unit2]]</f>
        <v>623</v>
      </c>
      <c r="I180">
        <f>LOOKUP(DATA1516[[#This Row],[Product]], Prod[Product],Prod[Cost per unit])</f>
        <v>4.97</v>
      </c>
      <c r="J180" s="22">
        <f>DATA1516[[#This Row],[Units]]*DATA1516[[#This Row],[products cost per unit]]</f>
        <v>253.47</v>
      </c>
      <c r="K180" s="22">
        <f>DATA1516[Amount]-DATA1516[Sum of Cost]</f>
        <v>369.53</v>
      </c>
    </row>
    <row r="181" spans="2:11" x14ac:dyDescent="0.3">
      <c r="B181" t="s">
        <v>6</v>
      </c>
      <c r="C181" t="s">
        <v>36</v>
      </c>
      <c r="D181" t="s">
        <v>4</v>
      </c>
      <c r="E181" s="4">
        <v>10073</v>
      </c>
      <c r="F181" s="5">
        <v>120</v>
      </c>
      <c r="G181">
        <f>DATA1516[Amount]/DATA1516[Units]</f>
        <v>83.941666666666663</v>
      </c>
      <c r="H181">
        <f>DATA1516[[#This Row],[Units]]*DATA1516[[#This Row],[Cost per Unit2]]</f>
        <v>10073</v>
      </c>
      <c r="I181">
        <f>LOOKUP(DATA1516[[#This Row],[Product]], Prod[Product],Prod[Cost per unit])</f>
        <v>11.88</v>
      </c>
      <c r="J181" s="22">
        <f>DATA1516[[#This Row],[Units]]*DATA1516[[#This Row],[products cost per unit]]</f>
        <v>1425.6000000000001</v>
      </c>
      <c r="K181" s="22">
        <f>DATA1516[Amount]-DATA1516[Sum of Cost]</f>
        <v>8647.4</v>
      </c>
    </row>
    <row r="182" spans="2:11" x14ac:dyDescent="0.3">
      <c r="B182" t="s">
        <v>8</v>
      </c>
      <c r="C182" t="s">
        <v>39</v>
      </c>
      <c r="D182" t="s">
        <v>26</v>
      </c>
      <c r="E182" s="4">
        <v>1561</v>
      </c>
      <c r="F182" s="5">
        <v>27</v>
      </c>
      <c r="G182">
        <f>DATA1516[Amount]/DATA1516[Units]</f>
        <v>57.814814814814817</v>
      </c>
      <c r="H182">
        <f>DATA1516[[#This Row],[Units]]*DATA1516[[#This Row],[Cost per Unit2]]</f>
        <v>1561</v>
      </c>
      <c r="I182">
        <f>LOOKUP(DATA1516[[#This Row],[Product]], Prod[Product],Prod[Cost per unit])</f>
        <v>5.6</v>
      </c>
      <c r="J182" s="22">
        <f>DATA1516[[#This Row],[Units]]*DATA1516[[#This Row],[products cost per unit]]</f>
        <v>151.19999999999999</v>
      </c>
      <c r="K182" s="22">
        <f>DATA1516[Amount]-DATA1516[Sum of Cost]</f>
        <v>1409.8</v>
      </c>
    </row>
    <row r="183" spans="2:11" x14ac:dyDescent="0.3">
      <c r="B183" t="s">
        <v>9</v>
      </c>
      <c r="C183" t="s">
        <v>36</v>
      </c>
      <c r="D183" t="s">
        <v>27</v>
      </c>
      <c r="E183" s="4">
        <v>11522</v>
      </c>
      <c r="F183" s="5">
        <v>204</v>
      </c>
      <c r="G183">
        <f>DATA1516[Amount]/DATA1516[Units]</f>
        <v>56.480392156862742</v>
      </c>
      <c r="H183">
        <f>DATA1516[[#This Row],[Units]]*DATA1516[[#This Row],[Cost per Unit2]]</f>
        <v>11522</v>
      </c>
      <c r="I183">
        <f>LOOKUP(DATA1516[[#This Row],[Product]], Prod[Product],Prod[Cost per unit])</f>
        <v>16.73</v>
      </c>
      <c r="J183" s="22">
        <f>DATA1516[[#This Row],[Units]]*DATA1516[[#This Row],[products cost per unit]]</f>
        <v>3412.92</v>
      </c>
      <c r="K183" s="22">
        <f>DATA1516[Amount]-DATA1516[Sum of Cost]</f>
        <v>8109.08</v>
      </c>
    </row>
    <row r="184" spans="2:11" x14ac:dyDescent="0.3">
      <c r="B184" t="s">
        <v>6</v>
      </c>
      <c r="C184" t="s">
        <v>38</v>
      </c>
      <c r="D184" t="s">
        <v>13</v>
      </c>
      <c r="E184" s="4">
        <v>2317</v>
      </c>
      <c r="F184" s="5">
        <v>123</v>
      </c>
      <c r="G184">
        <f>DATA1516[Amount]/DATA1516[Units]</f>
        <v>18.837398373983739</v>
      </c>
      <c r="H184">
        <f>DATA1516[[#This Row],[Units]]*DATA1516[[#This Row],[Cost per Unit2]]</f>
        <v>2317</v>
      </c>
      <c r="I184">
        <f>LOOKUP(DATA1516[[#This Row],[Product]], Prod[Product],Prod[Cost per unit])</f>
        <v>9.33</v>
      </c>
      <c r="J184" s="22">
        <f>DATA1516[[#This Row],[Units]]*DATA1516[[#This Row],[products cost per unit]]</f>
        <v>1147.5899999999999</v>
      </c>
      <c r="K184" s="22">
        <f>DATA1516[Amount]-DATA1516[Sum of Cost]</f>
        <v>1169.4100000000001</v>
      </c>
    </row>
    <row r="185" spans="2:11" x14ac:dyDescent="0.3">
      <c r="B185" t="s">
        <v>10</v>
      </c>
      <c r="C185" t="s">
        <v>37</v>
      </c>
      <c r="D185" t="s">
        <v>28</v>
      </c>
      <c r="E185" s="4">
        <v>3059</v>
      </c>
      <c r="F185" s="5">
        <v>27</v>
      </c>
      <c r="G185">
        <f>DATA1516[Amount]/DATA1516[Units]</f>
        <v>113.29629629629629</v>
      </c>
      <c r="H185">
        <f>DATA1516[[#This Row],[Units]]*DATA1516[[#This Row],[Cost per Unit2]]</f>
        <v>3059</v>
      </c>
      <c r="I185">
        <f>LOOKUP(DATA1516[[#This Row],[Product]], Prod[Product],Prod[Cost per unit])</f>
        <v>10.38</v>
      </c>
      <c r="J185" s="22">
        <f>DATA1516[[#This Row],[Units]]*DATA1516[[#This Row],[products cost per unit]]</f>
        <v>280.26000000000005</v>
      </c>
      <c r="K185" s="22">
        <f>DATA1516[Amount]-DATA1516[Sum of Cost]</f>
        <v>2778.74</v>
      </c>
    </row>
    <row r="186" spans="2:11" x14ac:dyDescent="0.3">
      <c r="B186" t="s">
        <v>41</v>
      </c>
      <c r="C186" t="s">
        <v>37</v>
      </c>
      <c r="D186" t="s">
        <v>26</v>
      </c>
      <c r="E186" s="4">
        <v>2324</v>
      </c>
      <c r="F186" s="5">
        <v>177</v>
      </c>
      <c r="G186">
        <f>DATA1516[Amount]/DATA1516[Units]</f>
        <v>13.129943502824858</v>
      </c>
      <c r="H186">
        <f>DATA1516[[#This Row],[Units]]*DATA1516[[#This Row],[Cost per Unit2]]</f>
        <v>2324</v>
      </c>
      <c r="I186">
        <f>LOOKUP(DATA1516[[#This Row],[Product]], Prod[Product],Prod[Cost per unit])</f>
        <v>5.6</v>
      </c>
      <c r="J186" s="22">
        <f>DATA1516[[#This Row],[Units]]*DATA1516[[#This Row],[products cost per unit]]</f>
        <v>991.19999999999993</v>
      </c>
      <c r="K186" s="22">
        <f>DATA1516[Amount]-DATA1516[Sum of Cost]</f>
        <v>1332.8000000000002</v>
      </c>
    </row>
    <row r="187" spans="2:11" x14ac:dyDescent="0.3">
      <c r="B187" t="s">
        <v>3</v>
      </c>
      <c r="C187" t="s">
        <v>39</v>
      </c>
      <c r="D187" t="s">
        <v>26</v>
      </c>
      <c r="E187" s="4">
        <v>4956</v>
      </c>
      <c r="F187" s="5">
        <v>171</v>
      </c>
      <c r="G187">
        <f>DATA1516[Amount]/DATA1516[Units]</f>
        <v>28.982456140350877</v>
      </c>
      <c r="H187">
        <f>DATA1516[[#This Row],[Units]]*DATA1516[[#This Row],[Cost per Unit2]]</f>
        <v>4956</v>
      </c>
      <c r="I187">
        <f>LOOKUP(DATA1516[[#This Row],[Product]], Prod[Product],Prod[Cost per unit])</f>
        <v>5.6</v>
      </c>
      <c r="J187" s="22">
        <f>DATA1516[[#This Row],[Units]]*DATA1516[[#This Row],[products cost per unit]]</f>
        <v>957.59999999999991</v>
      </c>
      <c r="K187" s="22">
        <f>DATA1516[Amount]-DATA1516[Sum of Cost]</f>
        <v>3998.4</v>
      </c>
    </row>
    <row r="188" spans="2:11" x14ac:dyDescent="0.3">
      <c r="B188" t="s">
        <v>10</v>
      </c>
      <c r="C188" t="s">
        <v>34</v>
      </c>
      <c r="D188" t="s">
        <v>19</v>
      </c>
      <c r="E188" s="4">
        <v>5355</v>
      </c>
      <c r="F188" s="5">
        <v>204</v>
      </c>
      <c r="G188">
        <f>DATA1516[Amount]/DATA1516[Units]</f>
        <v>26.25</v>
      </c>
      <c r="H188">
        <f>DATA1516[[#This Row],[Units]]*DATA1516[[#This Row],[Cost per Unit2]]</f>
        <v>5355</v>
      </c>
      <c r="I188">
        <f>LOOKUP(DATA1516[[#This Row],[Product]], Prod[Product],Prod[Cost per unit])</f>
        <v>7.64</v>
      </c>
      <c r="J188" s="22">
        <f>DATA1516[[#This Row],[Units]]*DATA1516[[#This Row],[products cost per unit]]</f>
        <v>1558.56</v>
      </c>
      <c r="K188" s="22">
        <f>DATA1516[Amount]-DATA1516[Sum of Cost]</f>
        <v>3796.44</v>
      </c>
    </row>
    <row r="189" spans="2:11" x14ac:dyDescent="0.3">
      <c r="B189" t="s">
        <v>3</v>
      </c>
      <c r="C189" t="s">
        <v>34</v>
      </c>
      <c r="D189" t="s">
        <v>14</v>
      </c>
      <c r="E189" s="4">
        <v>7259</v>
      </c>
      <c r="F189" s="5">
        <v>276</v>
      </c>
      <c r="G189">
        <f>DATA1516[Amount]/DATA1516[Units]</f>
        <v>26.30072463768116</v>
      </c>
      <c r="H189">
        <f>DATA1516[[#This Row],[Units]]*DATA1516[[#This Row],[Cost per Unit2]]</f>
        <v>7259</v>
      </c>
      <c r="I189">
        <f>LOOKUP(DATA1516[[#This Row],[Product]], Prod[Product],Prod[Cost per unit])</f>
        <v>11.7</v>
      </c>
      <c r="J189" s="22">
        <f>DATA1516[[#This Row],[Units]]*DATA1516[[#This Row],[products cost per unit]]</f>
        <v>3229.2</v>
      </c>
      <c r="K189" s="22">
        <f>DATA1516[Amount]-DATA1516[Sum of Cost]</f>
        <v>4029.8</v>
      </c>
    </row>
    <row r="190" spans="2:11" x14ac:dyDescent="0.3">
      <c r="B190" t="s">
        <v>8</v>
      </c>
      <c r="C190" t="s">
        <v>37</v>
      </c>
      <c r="D190" t="s">
        <v>26</v>
      </c>
      <c r="E190" s="4">
        <v>6279</v>
      </c>
      <c r="F190" s="5">
        <v>45</v>
      </c>
      <c r="G190">
        <f>DATA1516[Amount]/DATA1516[Units]</f>
        <v>139.53333333333333</v>
      </c>
      <c r="H190">
        <f>DATA1516[[#This Row],[Units]]*DATA1516[[#This Row],[Cost per Unit2]]</f>
        <v>6279</v>
      </c>
      <c r="I190">
        <f>LOOKUP(DATA1516[[#This Row],[Product]], Prod[Product],Prod[Cost per unit])</f>
        <v>5.6</v>
      </c>
      <c r="J190" s="22">
        <f>DATA1516[[#This Row],[Units]]*DATA1516[[#This Row],[products cost per unit]]</f>
        <v>251.99999999999997</v>
      </c>
      <c r="K190" s="22">
        <f>DATA1516[Amount]-DATA1516[Sum of Cost]</f>
        <v>6027</v>
      </c>
    </row>
    <row r="191" spans="2:11" x14ac:dyDescent="0.3">
      <c r="B191" t="s">
        <v>40</v>
      </c>
      <c r="C191" t="s">
        <v>38</v>
      </c>
      <c r="D191" t="s">
        <v>29</v>
      </c>
      <c r="E191" s="4">
        <v>2541</v>
      </c>
      <c r="F191" s="5">
        <v>45</v>
      </c>
      <c r="G191">
        <f>DATA1516[Amount]/DATA1516[Units]</f>
        <v>56.466666666666669</v>
      </c>
      <c r="H191">
        <f>DATA1516[[#This Row],[Units]]*DATA1516[[#This Row],[Cost per Unit2]]</f>
        <v>2541</v>
      </c>
      <c r="I191">
        <f>LOOKUP(DATA1516[[#This Row],[Product]], Prod[Product],Prod[Cost per unit])</f>
        <v>7.16</v>
      </c>
      <c r="J191" s="22">
        <f>DATA1516[[#This Row],[Units]]*DATA1516[[#This Row],[products cost per unit]]</f>
        <v>322.2</v>
      </c>
      <c r="K191" s="22">
        <f>DATA1516[Amount]-DATA1516[Sum of Cost]</f>
        <v>2218.8000000000002</v>
      </c>
    </row>
    <row r="192" spans="2:11" x14ac:dyDescent="0.3">
      <c r="B192" t="s">
        <v>6</v>
      </c>
      <c r="C192" t="s">
        <v>35</v>
      </c>
      <c r="D192" t="s">
        <v>27</v>
      </c>
      <c r="E192" s="4">
        <v>3864</v>
      </c>
      <c r="F192" s="5">
        <v>177</v>
      </c>
      <c r="G192">
        <f>DATA1516[Amount]/DATA1516[Units]</f>
        <v>21.83050847457627</v>
      </c>
      <c r="H192">
        <f>DATA1516[[#This Row],[Units]]*DATA1516[[#This Row],[Cost per Unit2]]</f>
        <v>3863.9999999999995</v>
      </c>
      <c r="I192">
        <f>LOOKUP(DATA1516[[#This Row],[Product]], Prod[Product],Prod[Cost per unit])</f>
        <v>16.73</v>
      </c>
      <c r="J192" s="22">
        <f>DATA1516[[#This Row],[Units]]*DATA1516[[#This Row],[products cost per unit]]</f>
        <v>2961.21</v>
      </c>
      <c r="K192" s="22">
        <f>DATA1516[Amount]-DATA1516[Sum of Cost]</f>
        <v>902.79</v>
      </c>
    </row>
    <row r="193" spans="2:11" x14ac:dyDescent="0.3">
      <c r="B193" t="s">
        <v>5</v>
      </c>
      <c r="C193" t="s">
        <v>36</v>
      </c>
      <c r="D193" t="s">
        <v>13</v>
      </c>
      <c r="E193" s="4">
        <v>6146</v>
      </c>
      <c r="F193" s="5">
        <v>63</v>
      </c>
      <c r="G193">
        <f>DATA1516[Amount]/DATA1516[Units]</f>
        <v>97.555555555555557</v>
      </c>
      <c r="H193">
        <f>DATA1516[[#This Row],[Units]]*DATA1516[[#This Row],[Cost per Unit2]]</f>
        <v>6146</v>
      </c>
      <c r="I193">
        <f>LOOKUP(DATA1516[[#This Row],[Product]], Prod[Product],Prod[Cost per unit])</f>
        <v>9.33</v>
      </c>
      <c r="J193" s="22">
        <f>DATA1516[[#This Row],[Units]]*DATA1516[[#This Row],[products cost per unit]]</f>
        <v>587.79</v>
      </c>
      <c r="K193" s="22">
        <f>DATA1516[Amount]-DATA1516[Sum of Cost]</f>
        <v>5558.21</v>
      </c>
    </row>
    <row r="194" spans="2:11" x14ac:dyDescent="0.3">
      <c r="B194" t="s">
        <v>9</v>
      </c>
      <c r="C194" t="s">
        <v>39</v>
      </c>
      <c r="D194" t="s">
        <v>18</v>
      </c>
      <c r="E194" s="4">
        <v>2639</v>
      </c>
      <c r="F194" s="5">
        <v>204</v>
      </c>
      <c r="G194">
        <f>DATA1516[Amount]/DATA1516[Units]</f>
        <v>12.936274509803921</v>
      </c>
      <c r="H194">
        <f>DATA1516[[#This Row],[Units]]*DATA1516[[#This Row],[Cost per Unit2]]</f>
        <v>2639</v>
      </c>
      <c r="I194">
        <f>LOOKUP(DATA1516[[#This Row],[Product]], Prod[Product],Prod[Cost per unit])</f>
        <v>6.47</v>
      </c>
      <c r="J194" s="22">
        <f>DATA1516[[#This Row],[Units]]*DATA1516[[#This Row],[products cost per unit]]</f>
        <v>1319.8799999999999</v>
      </c>
      <c r="K194" s="22">
        <f>DATA1516[Amount]-DATA1516[Sum of Cost]</f>
        <v>1319.1200000000001</v>
      </c>
    </row>
    <row r="195" spans="2:11" x14ac:dyDescent="0.3">
      <c r="B195" t="s">
        <v>8</v>
      </c>
      <c r="C195" t="s">
        <v>37</v>
      </c>
      <c r="D195" t="s">
        <v>22</v>
      </c>
      <c r="E195" s="4">
        <v>1890</v>
      </c>
      <c r="F195" s="5">
        <v>195</v>
      </c>
      <c r="G195">
        <f>DATA1516[Amount]/DATA1516[Units]</f>
        <v>9.6923076923076916</v>
      </c>
      <c r="H195">
        <f>DATA1516[[#This Row],[Units]]*DATA1516[[#This Row],[Cost per Unit2]]</f>
        <v>1889.9999999999998</v>
      </c>
      <c r="I195">
        <f>LOOKUP(DATA1516[[#This Row],[Product]], Prod[Product],Prod[Cost per unit])</f>
        <v>9.77</v>
      </c>
      <c r="J195" s="22">
        <f>DATA1516[[#This Row],[Units]]*DATA1516[[#This Row],[products cost per unit]]</f>
        <v>1905.1499999999999</v>
      </c>
      <c r="K195" s="22">
        <f>DATA1516[Amount]-DATA1516[Sum of Cost]</f>
        <v>-15.149999999999864</v>
      </c>
    </row>
    <row r="196" spans="2:11" x14ac:dyDescent="0.3">
      <c r="B196" t="s">
        <v>7</v>
      </c>
      <c r="C196" t="s">
        <v>34</v>
      </c>
      <c r="D196" t="s">
        <v>14</v>
      </c>
      <c r="E196" s="4">
        <v>1932</v>
      </c>
      <c r="F196" s="5">
        <v>369</v>
      </c>
      <c r="G196">
        <f>DATA1516[Amount]/DATA1516[Units]</f>
        <v>5.2357723577235769</v>
      </c>
      <c r="H196">
        <f>DATA1516[[#This Row],[Units]]*DATA1516[[#This Row],[Cost per Unit2]]</f>
        <v>1931.9999999999998</v>
      </c>
      <c r="I196">
        <f>LOOKUP(DATA1516[[#This Row],[Product]], Prod[Product],Prod[Cost per unit])</f>
        <v>11.7</v>
      </c>
      <c r="J196" s="22">
        <f>DATA1516[[#This Row],[Units]]*DATA1516[[#This Row],[products cost per unit]]</f>
        <v>4317.3</v>
      </c>
      <c r="K196" s="22">
        <f>DATA1516[Amount]-DATA1516[Sum of Cost]</f>
        <v>-2385.3000000000002</v>
      </c>
    </row>
    <row r="197" spans="2:11" x14ac:dyDescent="0.3">
      <c r="B197" t="s">
        <v>3</v>
      </c>
      <c r="C197" t="s">
        <v>34</v>
      </c>
      <c r="D197" t="s">
        <v>25</v>
      </c>
      <c r="E197" s="4">
        <v>6300</v>
      </c>
      <c r="F197" s="5">
        <v>42</v>
      </c>
      <c r="G197">
        <f>DATA1516[Amount]/DATA1516[Units]</f>
        <v>150</v>
      </c>
      <c r="H197">
        <f>DATA1516[[#This Row],[Units]]*DATA1516[[#This Row],[Cost per Unit2]]</f>
        <v>6300</v>
      </c>
      <c r="I197">
        <f>LOOKUP(DATA1516[[#This Row],[Product]], Prod[Product],Prod[Cost per unit])</f>
        <v>13.15</v>
      </c>
      <c r="J197" s="22">
        <f>DATA1516[[#This Row],[Units]]*DATA1516[[#This Row],[products cost per unit]]</f>
        <v>552.30000000000007</v>
      </c>
      <c r="K197" s="22">
        <f>DATA1516[Amount]-DATA1516[Sum of Cost]</f>
        <v>5747.7</v>
      </c>
    </row>
    <row r="198" spans="2:11" x14ac:dyDescent="0.3">
      <c r="B198" t="s">
        <v>6</v>
      </c>
      <c r="C198" t="s">
        <v>37</v>
      </c>
      <c r="D198" t="s">
        <v>30</v>
      </c>
      <c r="E198" s="4">
        <v>560</v>
      </c>
      <c r="F198" s="5">
        <v>81</v>
      </c>
      <c r="G198">
        <f>DATA1516[Amount]/DATA1516[Units]</f>
        <v>6.9135802469135799</v>
      </c>
      <c r="H198">
        <f>DATA1516[[#This Row],[Units]]*DATA1516[[#This Row],[Cost per Unit2]]</f>
        <v>560</v>
      </c>
      <c r="I198">
        <f>LOOKUP(DATA1516[[#This Row],[Product]], Prod[Product],Prod[Cost per unit])</f>
        <v>14.49</v>
      </c>
      <c r="J198" s="22">
        <f>DATA1516[[#This Row],[Units]]*DATA1516[[#This Row],[products cost per unit]]</f>
        <v>1173.69</v>
      </c>
      <c r="K198" s="22">
        <f>DATA1516[Amount]-DATA1516[Sum of Cost]</f>
        <v>-613.69000000000005</v>
      </c>
    </row>
    <row r="199" spans="2:11" x14ac:dyDescent="0.3">
      <c r="B199" t="s">
        <v>9</v>
      </c>
      <c r="C199" t="s">
        <v>37</v>
      </c>
      <c r="D199" t="s">
        <v>26</v>
      </c>
      <c r="E199" s="4">
        <v>2856</v>
      </c>
      <c r="F199" s="5">
        <v>246</v>
      </c>
      <c r="G199">
        <f>DATA1516[Amount]/DATA1516[Units]</f>
        <v>11.609756097560975</v>
      </c>
      <c r="H199">
        <f>DATA1516[[#This Row],[Units]]*DATA1516[[#This Row],[Cost per Unit2]]</f>
        <v>2856</v>
      </c>
      <c r="I199">
        <f>LOOKUP(DATA1516[[#This Row],[Product]], Prod[Product],Prod[Cost per unit])</f>
        <v>5.6</v>
      </c>
      <c r="J199" s="22">
        <f>DATA1516[[#This Row],[Units]]*DATA1516[[#This Row],[products cost per unit]]</f>
        <v>1377.6</v>
      </c>
      <c r="K199" s="22">
        <f>DATA1516[Amount]-DATA1516[Sum of Cost]</f>
        <v>1478.4</v>
      </c>
    </row>
    <row r="200" spans="2:11" x14ac:dyDescent="0.3">
      <c r="B200" t="s">
        <v>9</v>
      </c>
      <c r="C200" t="s">
        <v>34</v>
      </c>
      <c r="D200" t="s">
        <v>17</v>
      </c>
      <c r="E200" s="4">
        <v>707</v>
      </c>
      <c r="F200" s="5">
        <v>174</v>
      </c>
      <c r="G200">
        <f>DATA1516[Amount]/DATA1516[Units]</f>
        <v>4.0632183908045976</v>
      </c>
      <c r="H200">
        <f>DATA1516[[#This Row],[Units]]*DATA1516[[#This Row],[Cost per Unit2]]</f>
        <v>707</v>
      </c>
      <c r="I200">
        <f>LOOKUP(DATA1516[[#This Row],[Product]], Prod[Product],Prod[Cost per unit])</f>
        <v>3.11</v>
      </c>
      <c r="J200" s="22">
        <f>DATA1516[[#This Row],[Units]]*DATA1516[[#This Row],[products cost per unit]]</f>
        <v>541.14</v>
      </c>
      <c r="K200" s="22">
        <f>DATA1516[Amount]-DATA1516[Sum of Cost]</f>
        <v>165.86</v>
      </c>
    </row>
    <row r="201" spans="2:11" x14ac:dyDescent="0.3">
      <c r="B201" t="s">
        <v>8</v>
      </c>
      <c r="C201" t="s">
        <v>35</v>
      </c>
      <c r="D201" t="s">
        <v>30</v>
      </c>
      <c r="E201" s="4">
        <v>3598</v>
      </c>
      <c r="F201" s="5">
        <v>81</v>
      </c>
      <c r="G201">
        <f>DATA1516[Amount]/DATA1516[Units]</f>
        <v>44.419753086419753</v>
      </c>
      <c r="H201">
        <f>DATA1516[[#This Row],[Units]]*DATA1516[[#This Row],[Cost per Unit2]]</f>
        <v>3598</v>
      </c>
      <c r="I201">
        <f>LOOKUP(DATA1516[[#This Row],[Product]], Prod[Product],Prod[Cost per unit])</f>
        <v>14.49</v>
      </c>
      <c r="J201" s="22">
        <f>DATA1516[[#This Row],[Units]]*DATA1516[[#This Row],[products cost per unit]]</f>
        <v>1173.69</v>
      </c>
      <c r="K201" s="22">
        <f>DATA1516[Amount]-DATA1516[Sum of Cost]</f>
        <v>2424.31</v>
      </c>
    </row>
    <row r="202" spans="2:11" x14ac:dyDescent="0.3">
      <c r="B202" t="s">
        <v>40</v>
      </c>
      <c r="C202" t="s">
        <v>35</v>
      </c>
      <c r="D202" t="s">
        <v>22</v>
      </c>
      <c r="E202" s="4">
        <v>6853</v>
      </c>
      <c r="F202" s="5">
        <v>372</v>
      </c>
      <c r="G202">
        <f>DATA1516[Amount]/DATA1516[Units]</f>
        <v>18.422043010752688</v>
      </c>
      <c r="H202">
        <f>DATA1516[[#This Row],[Units]]*DATA1516[[#This Row],[Cost per Unit2]]</f>
        <v>6853</v>
      </c>
      <c r="I202">
        <f>LOOKUP(DATA1516[[#This Row],[Product]], Prod[Product],Prod[Cost per unit])</f>
        <v>9.77</v>
      </c>
      <c r="J202" s="22">
        <f>DATA1516[[#This Row],[Units]]*DATA1516[[#This Row],[products cost per unit]]</f>
        <v>3634.44</v>
      </c>
      <c r="K202" s="22">
        <f>DATA1516[Amount]-DATA1516[Sum of Cost]</f>
        <v>3218.56</v>
      </c>
    </row>
    <row r="203" spans="2:11" x14ac:dyDescent="0.3">
      <c r="B203" t="s">
        <v>40</v>
      </c>
      <c r="C203" t="s">
        <v>35</v>
      </c>
      <c r="D203" t="s">
        <v>16</v>
      </c>
      <c r="E203" s="4">
        <v>4725</v>
      </c>
      <c r="F203" s="5">
        <v>174</v>
      </c>
      <c r="G203">
        <f>DATA1516[Amount]/DATA1516[Units]</f>
        <v>27.155172413793103</v>
      </c>
      <c r="H203">
        <f>DATA1516[[#This Row],[Units]]*DATA1516[[#This Row],[Cost per Unit2]]</f>
        <v>4725</v>
      </c>
      <c r="I203">
        <f>LOOKUP(DATA1516[[#This Row],[Product]], Prod[Product],Prod[Cost per unit])</f>
        <v>8.7899999999999991</v>
      </c>
      <c r="J203" s="22">
        <f>DATA1516[[#This Row],[Units]]*DATA1516[[#This Row],[products cost per unit]]</f>
        <v>1529.4599999999998</v>
      </c>
      <c r="K203" s="22">
        <f>DATA1516[Amount]-DATA1516[Sum of Cost]</f>
        <v>3195.54</v>
      </c>
    </row>
    <row r="204" spans="2:11" x14ac:dyDescent="0.3">
      <c r="B204" t="s">
        <v>41</v>
      </c>
      <c r="C204" t="s">
        <v>36</v>
      </c>
      <c r="D204" t="s">
        <v>32</v>
      </c>
      <c r="E204" s="4">
        <v>10304</v>
      </c>
      <c r="F204" s="5">
        <v>84</v>
      </c>
      <c r="G204">
        <f>DATA1516[Amount]/DATA1516[Units]</f>
        <v>122.66666666666667</v>
      </c>
      <c r="H204">
        <f>DATA1516[[#This Row],[Units]]*DATA1516[[#This Row],[Cost per Unit2]]</f>
        <v>10304</v>
      </c>
      <c r="I204">
        <f>LOOKUP(DATA1516[[#This Row],[Product]], Prod[Product],Prod[Cost per unit])</f>
        <v>8.65</v>
      </c>
      <c r="J204" s="22">
        <f>DATA1516[[#This Row],[Units]]*DATA1516[[#This Row],[products cost per unit]]</f>
        <v>726.6</v>
      </c>
      <c r="K204" s="22">
        <f>DATA1516[Amount]-DATA1516[Sum of Cost]</f>
        <v>9577.4</v>
      </c>
    </row>
    <row r="205" spans="2:11" x14ac:dyDescent="0.3">
      <c r="B205" t="s">
        <v>41</v>
      </c>
      <c r="C205" t="s">
        <v>34</v>
      </c>
      <c r="D205" t="s">
        <v>16</v>
      </c>
      <c r="E205" s="4">
        <v>1274</v>
      </c>
      <c r="F205" s="5">
        <v>225</v>
      </c>
      <c r="G205">
        <f>DATA1516[Amount]/DATA1516[Units]</f>
        <v>5.6622222222222218</v>
      </c>
      <c r="H205">
        <f>DATA1516[[#This Row],[Units]]*DATA1516[[#This Row],[Cost per Unit2]]</f>
        <v>1274</v>
      </c>
      <c r="I205">
        <f>LOOKUP(DATA1516[[#This Row],[Product]], Prod[Product],Prod[Cost per unit])</f>
        <v>8.7899999999999991</v>
      </c>
      <c r="J205" s="22">
        <f>DATA1516[[#This Row],[Units]]*DATA1516[[#This Row],[products cost per unit]]</f>
        <v>1977.7499999999998</v>
      </c>
      <c r="K205" s="22">
        <f>DATA1516[Amount]-DATA1516[Sum of Cost]</f>
        <v>-703.74999999999977</v>
      </c>
    </row>
    <row r="206" spans="2:11" x14ac:dyDescent="0.3">
      <c r="B206" t="s">
        <v>5</v>
      </c>
      <c r="C206" t="s">
        <v>36</v>
      </c>
      <c r="D206" t="s">
        <v>30</v>
      </c>
      <c r="E206" s="4">
        <v>1526</v>
      </c>
      <c r="F206" s="5">
        <v>105</v>
      </c>
      <c r="G206">
        <f>DATA1516[Amount]/DATA1516[Units]</f>
        <v>14.533333333333333</v>
      </c>
      <c r="H206">
        <f>DATA1516[[#This Row],[Units]]*DATA1516[[#This Row],[Cost per Unit2]]</f>
        <v>1526</v>
      </c>
      <c r="I206">
        <f>LOOKUP(DATA1516[[#This Row],[Product]], Prod[Product],Prod[Cost per unit])</f>
        <v>14.49</v>
      </c>
      <c r="J206" s="22">
        <f>DATA1516[[#This Row],[Units]]*DATA1516[[#This Row],[products cost per unit]]</f>
        <v>1521.45</v>
      </c>
      <c r="K206" s="22">
        <f>DATA1516[Amount]-DATA1516[Sum of Cost]</f>
        <v>4.5499999999999545</v>
      </c>
    </row>
    <row r="207" spans="2:11" x14ac:dyDescent="0.3">
      <c r="B207" t="s">
        <v>40</v>
      </c>
      <c r="C207" t="s">
        <v>39</v>
      </c>
      <c r="D207" t="s">
        <v>28</v>
      </c>
      <c r="E207" s="4">
        <v>3101</v>
      </c>
      <c r="F207" s="5">
        <v>225</v>
      </c>
      <c r="G207">
        <f>DATA1516[Amount]/DATA1516[Units]</f>
        <v>13.782222222222222</v>
      </c>
      <c r="H207">
        <f>DATA1516[[#This Row],[Units]]*DATA1516[[#This Row],[Cost per Unit2]]</f>
        <v>3101</v>
      </c>
      <c r="I207">
        <f>LOOKUP(DATA1516[[#This Row],[Product]], Prod[Product],Prod[Cost per unit])</f>
        <v>10.38</v>
      </c>
      <c r="J207" s="22">
        <f>DATA1516[[#This Row],[Units]]*DATA1516[[#This Row],[products cost per unit]]</f>
        <v>2335.5</v>
      </c>
      <c r="K207" s="22">
        <f>DATA1516[Amount]-DATA1516[Sum of Cost]</f>
        <v>765.5</v>
      </c>
    </row>
    <row r="208" spans="2:11" x14ac:dyDescent="0.3">
      <c r="B208" t="s">
        <v>2</v>
      </c>
      <c r="C208" t="s">
        <v>37</v>
      </c>
      <c r="D208" t="s">
        <v>14</v>
      </c>
      <c r="E208" s="4">
        <v>1057</v>
      </c>
      <c r="F208" s="5">
        <v>54</v>
      </c>
      <c r="G208">
        <f>DATA1516[Amount]/DATA1516[Units]</f>
        <v>19.574074074074073</v>
      </c>
      <c r="H208">
        <f>DATA1516[[#This Row],[Units]]*DATA1516[[#This Row],[Cost per Unit2]]</f>
        <v>1057</v>
      </c>
      <c r="I208">
        <f>LOOKUP(DATA1516[[#This Row],[Product]], Prod[Product],Prod[Cost per unit])</f>
        <v>11.7</v>
      </c>
      <c r="J208" s="22">
        <f>DATA1516[[#This Row],[Units]]*DATA1516[[#This Row],[products cost per unit]]</f>
        <v>631.79999999999995</v>
      </c>
      <c r="K208" s="22">
        <f>DATA1516[Amount]-DATA1516[Sum of Cost]</f>
        <v>425.20000000000005</v>
      </c>
    </row>
    <row r="209" spans="2:11" x14ac:dyDescent="0.3">
      <c r="B209" t="s">
        <v>7</v>
      </c>
      <c r="C209" t="s">
        <v>37</v>
      </c>
      <c r="D209" t="s">
        <v>26</v>
      </c>
      <c r="E209" s="4">
        <v>5306</v>
      </c>
      <c r="F209" s="5">
        <v>0</v>
      </c>
      <c r="G209" t="e">
        <f>DATA1516[Amount]/DATA1516[Units]</f>
        <v>#DIV/0!</v>
      </c>
      <c r="H209" t="e">
        <f>DATA1516[[#This Row],[Units]]*DATA1516[[#This Row],[Cost per Unit2]]</f>
        <v>#DIV/0!</v>
      </c>
      <c r="I209">
        <f>LOOKUP(DATA1516[[#This Row],[Product]], Prod[Product],Prod[Cost per unit])</f>
        <v>5.6</v>
      </c>
      <c r="J209" s="22">
        <f>DATA1516[[#This Row],[Units]]*DATA1516[[#This Row],[products cost per unit]]</f>
        <v>0</v>
      </c>
      <c r="K209" s="22">
        <f>DATA1516[Amount]-DATA1516[Sum of Cost]</f>
        <v>5306</v>
      </c>
    </row>
    <row r="210" spans="2:11" x14ac:dyDescent="0.3">
      <c r="B210" t="s">
        <v>5</v>
      </c>
      <c r="C210" t="s">
        <v>39</v>
      </c>
      <c r="D210" t="s">
        <v>24</v>
      </c>
      <c r="E210" s="4">
        <v>4018</v>
      </c>
      <c r="F210" s="5">
        <v>171</v>
      </c>
      <c r="G210">
        <f>DATA1516[Amount]/DATA1516[Units]</f>
        <v>23.497076023391813</v>
      </c>
      <c r="H210">
        <f>DATA1516[[#This Row],[Units]]*DATA1516[[#This Row],[Cost per Unit2]]</f>
        <v>4018</v>
      </c>
      <c r="I210">
        <f>LOOKUP(DATA1516[[#This Row],[Product]], Prod[Product],Prod[Cost per unit])</f>
        <v>4.97</v>
      </c>
      <c r="J210" s="22">
        <f>DATA1516[[#This Row],[Units]]*DATA1516[[#This Row],[products cost per unit]]</f>
        <v>849.87</v>
      </c>
      <c r="K210" s="22">
        <f>DATA1516[Amount]-DATA1516[Sum of Cost]</f>
        <v>3168.13</v>
      </c>
    </row>
    <row r="211" spans="2:11" x14ac:dyDescent="0.3">
      <c r="B211" t="s">
        <v>9</v>
      </c>
      <c r="C211" t="s">
        <v>34</v>
      </c>
      <c r="D211" t="s">
        <v>16</v>
      </c>
      <c r="E211" s="4">
        <v>938</v>
      </c>
      <c r="F211" s="5">
        <v>189</v>
      </c>
      <c r="G211">
        <f>DATA1516[Amount]/DATA1516[Units]</f>
        <v>4.9629629629629628</v>
      </c>
      <c r="H211">
        <f>DATA1516[[#This Row],[Units]]*DATA1516[[#This Row],[Cost per Unit2]]</f>
        <v>938</v>
      </c>
      <c r="I211">
        <f>LOOKUP(DATA1516[[#This Row],[Product]], Prod[Product],Prod[Cost per unit])</f>
        <v>8.7899999999999991</v>
      </c>
      <c r="J211" s="22">
        <f>DATA1516[[#This Row],[Units]]*DATA1516[[#This Row],[products cost per unit]]</f>
        <v>1661.31</v>
      </c>
      <c r="K211" s="22">
        <f>DATA1516[Amount]-DATA1516[Sum of Cost]</f>
        <v>-723.31</v>
      </c>
    </row>
    <row r="212" spans="2:11" x14ac:dyDescent="0.3">
      <c r="B212" t="s">
        <v>7</v>
      </c>
      <c r="C212" t="s">
        <v>38</v>
      </c>
      <c r="D212" t="s">
        <v>18</v>
      </c>
      <c r="E212" s="4">
        <v>1778</v>
      </c>
      <c r="F212" s="5">
        <v>270</v>
      </c>
      <c r="G212">
        <f>DATA1516[Amount]/DATA1516[Units]</f>
        <v>6.5851851851851855</v>
      </c>
      <c r="H212">
        <f>DATA1516[[#This Row],[Units]]*DATA1516[[#This Row],[Cost per Unit2]]</f>
        <v>1778</v>
      </c>
      <c r="I212">
        <f>LOOKUP(DATA1516[[#This Row],[Product]], Prod[Product],Prod[Cost per unit])</f>
        <v>6.47</v>
      </c>
      <c r="J212" s="22">
        <f>DATA1516[[#This Row],[Units]]*DATA1516[[#This Row],[products cost per unit]]</f>
        <v>1746.8999999999999</v>
      </c>
      <c r="K212" s="22">
        <f>DATA1516[Amount]-DATA1516[Sum of Cost]</f>
        <v>31.100000000000136</v>
      </c>
    </row>
    <row r="213" spans="2:11" x14ac:dyDescent="0.3">
      <c r="B213" t="s">
        <v>6</v>
      </c>
      <c r="C213" t="s">
        <v>39</v>
      </c>
      <c r="D213" t="s">
        <v>30</v>
      </c>
      <c r="E213" s="4">
        <v>1638</v>
      </c>
      <c r="F213" s="5">
        <v>63</v>
      </c>
      <c r="G213">
        <f>DATA1516[Amount]/DATA1516[Units]</f>
        <v>26</v>
      </c>
      <c r="H213">
        <f>DATA1516[[#This Row],[Units]]*DATA1516[[#This Row],[Cost per Unit2]]</f>
        <v>1638</v>
      </c>
      <c r="I213">
        <f>LOOKUP(DATA1516[[#This Row],[Product]], Prod[Product],Prod[Cost per unit])</f>
        <v>14.49</v>
      </c>
      <c r="J213" s="22">
        <f>DATA1516[[#This Row],[Units]]*DATA1516[[#This Row],[products cost per unit]]</f>
        <v>912.87</v>
      </c>
      <c r="K213" s="22">
        <f>DATA1516[Amount]-DATA1516[Sum of Cost]</f>
        <v>725.13</v>
      </c>
    </row>
    <row r="214" spans="2:11" x14ac:dyDescent="0.3">
      <c r="B214" t="s">
        <v>41</v>
      </c>
      <c r="C214" t="s">
        <v>38</v>
      </c>
      <c r="D214" t="s">
        <v>25</v>
      </c>
      <c r="E214" s="4">
        <v>154</v>
      </c>
      <c r="F214" s="5">
        <v>21</v>
      </c>
      <c r="G214">
        <f>DATA1516[Amount]/DATA1516[Units]</f>
        <v>7.333333333333333</v>
      </c>
      <c r="H214">
        <f>DATA1516[[#This Row],[Units]]*DATA1516[[#This Row],[Cost per Unit2]]</f>
        <v>154</v>
      </c>
      <c r="I214">
        <f>LOOKUP(DATA1516[[#This Row],[Product]], Prod[Product],Prod[Cost per unit])</f>
        <v>13.15</v>
      </c>
      <c r="J214" s="22">
        <f>DATA1516[[#This Row],[Units]]*DATA1516[[#This Row],[products cost per unit]]</f>
        <v>276.15000000000003</v>
      </c>
      <c r="K214" s="22">
        <f>DATA1516[Amount]-DATA1516[Sum of Cost]</f>
        <v>-122.15000000000003</v>
      </c>
    </row>
    <row r="215" spans="2:11" x14ac:dyDescent="0.3">
      <c r="B215" t="s">
        <v>7</v>
      </c>
      <c r="C215" t="s">
        <v>37</v>
      </c>
      <c r="D215" t="s">
        <v>22</v>
      </c>
      <c r="E215" s="4">
        <v>9835</v>
      </c>
      <c r="F215" s="5">
        <v>207</v>
      </c>
      <c r="G215">
        <f>DATA1516[Amount]/DATA1516[Units]</f>
        <v>47.512077294685987</v>
      </c>
      <c r="H215">
        <f>DATA1516[[#This Row],[Units]]*DATA1516[[#This Row],[Cost per Unit2]]</f>
        <v>9835</v>
      </c>
      <c r="I215">
        <f>LOOKUP(DATA1516[[#This Row],[Product]], Prod[Product],Prod[Cost per unit])</f>
        <v>9.77</v>
      </c>
      <c r="J215" s="22">
        <f>DATA1516[[#This Row],[Units]]*DATA1516[[#This Row],[products cost per unit]]</f>
        <v>2022.3899999999999</v>
      </c>
      <c r="K215" s="22">
        <f>DATA1516[Amount]-DATA1516[Sum of Cost]</f>
        <v>7812.6100000000006</v>
      </c>
    </row>
    <row r="216" spans="2:11" x14ac:dyDescent="0.3">
      <c r="B216" t="s">
        <v>9</v>
      </c>
      <c r="C216" t="s">
        <v>37</v>
      </c>
      <c r="D216" t="s">
        <v>20</v>
      </c>
      <c r="E216" s="4">
        <v>7273</v>
      </c>
      <c r="F216" s="5">
        <v>96</v>
      </c>
      <c r="G216">
        <f>DATA1516[Amount]/DATA1516[Units]</f>
        <v>75.760416666666671</v>
      </c>
      <c r="H216">
        <f>DATA1516[[#This Row],[Units]]*DATA1516[[#This Row],[Cost per Unit2]]</f>
        <v>7273</v>
      </c>
      <c r="I216">
        <f>LOOKUP(DATA1516[[#This Row],[Product]], Prod[Product],Prod[Cost per unit])</f>
        <v>10.62</v>
      </c>
      <c r="J216" s="22">
        <f>DATA1516[[#This Row],[Units]]*DATA1516[[#This Row],[products cost per unit]]</f>
        <v>1019.52</v>
      </c>
      <c r="K216" s="22">
        <f>DATA1516[Amount]-DATA1516[Sum of Cost]</f>
        <v>6253.48</v>
      </c>
    </row>
    <row r="217" spans="2:11" x14ac:dyDescent="0.3">
      <c r="B217" t="s">
        <v>5</v>
      </c>
      <c r="C217" t="s">
        <v>39</v>
      </c>
      <c r="D217" t="s">
        <v>22</v>
      </c>
      <c r="E217" s="4">
        <v>6909</v>
      </c>
      <c r="F217" s="5">
        <v>81</v>
      </c>
      <c r="G217">
        <f>DATA1516[Amount]/DATA1516[Units]</f>
        <v>85.296296296296291</v>
      </c>
      <c r="H217">
        <f>DATA1516[[#This Row],[Units]]*DATA1516[[#This Row],[Cost per Unit2]]</f>
        <v>6908.9999999999991</v>
      </c>
      <c r="I217">
        <f>LOOKUP(DATA1516[[#This Row],[Product]], Prod[Product],Prod[Cost per unit])</f>
        <v>9.77</v>
      </c>
      <c r="J217" s="22">
        <f>DATA1516[[#This Row],[Units]]*DATA1516[[#This Row],[products cost per unit]]</f>
        <v>791.37</v>
      </c>
      <c r="K217" s="22">
        <f>DATA1516[Amount]-DATA1516[Sum of Cost]</f>
        <v>6117.63</v>
      </c>
    </row>
    <row r="218" spans="2:11" x14ac:dyDescent="0.3">
      <c r="B218" t="s">
        <v>9</v>
      </c>
      <c r="C218" t="s">
        <v>39</v>
      </c>
      <c r="D218" t="s">
        <v>24</v>
      </c>
      <c r="E218" s="4">
        <v>3920</v>
      </c>
      <c r="F218" s="5">
        <v>306</v>
      </c>
      <c r="G218">
        <f>DATA1516[Amount]/DATA1516[Units]</f>
        <v>12.81045751633987</v>
      </c>
      <c r="H218">
        <f>DATA1516[[#This Row],[Units]]*DATA1516[[#This Row],[Cost per Unit2]]</f>
        <v>3920</v>
      </c>
      <c r="I218">
        <f>LOOKUP(DATA1516[[#This Row],[Product]], Prod[Product],Prod[Cost per unit])</f>
        <v>4.97</v>
      </c>
      <c r="J218" s="22">
        <f>DATA1516[[#This Row],[Units]]*DATA1516[[#This Row],[products cost per unit]]</f>
        <v>1520.82</v>
      </c>
      <c r="K218" s="22">
        <f>DATA1516[Amount]-DATA1516[Sum of Cost]</f>
        <v>2399.1800000000003</v>
      </c>
    </row>
    <row r="219" spans="2:11" x14ac:dyDescent="0.3">
      <c r="B219" t="s">
        <v>10</v>
      </c>
      <c r="C219" t="s">
        <v>39</v>
      </c>
      <c r="D219" t="s">
        <v>21</v>
      </c>
      <c r="E219" s="4">
        <v>4858</v>
      </c>
      <c r="F219" s="5">
        <v>279</v>
      </c>
      <c r="G219">
        <f>DATA1516[Amount]/DATA1516[Units]</f>
        <v>17.412186379928315</v>
      </c>
      <c r="H219">
        <f>DATA1516[[#This Row],[Units]]*DATA1516[[#This Row],[Cost per Unit2]]</f>
        <v>4858</v>
      </c>
      <c r="I219">
        <f>LOOKUP(DATA1516[[#This Row],[Product]], Prod[Product],Prod[Cost per unit])</f>
        <v>9</v>
      </c>
      <c r="J219" s="22">
        <f>DATA1516[[#This Row],[Units]]*DATA1516[[#This Row],[products cost per unit]]</f>
        <v>2511</v>
      </c>
      <c r="K219" s="22">
        <f>DATA1516[Amount]-DATA1516[Sum of Cost]</f>
        <v>2347</v>
      </c>
    </row>
    <row r="220" spans="2:11" x14ac:dyDescent="0.3">
      <c r="B220" t="s">
        <v>2</v>
      </c>
      <c r="C220" t="s">
        <v>38</v>
      </c>
      <c r="D220" t="s">
        <v>4</v>
      </c>
      <c r="E220" s="4">
        <v>3549</v>
      </c>
      <c r="F220" s="5">
        <v>3</v>
      </c>
      <c r="G220">
        <f>DATA1516[Amount]/DATA1516[Units]</f>
        <v>1183</v>
      </c>
      <c r="H220">
        <f>DATA1516[[#This Row],[Units]]*DATA1516[[#This Row],[Cost per Unit2]]</f>
        <v>3549</v>
      </c>
      <c r="I220">
        <f>LOOKUP(DATA1516[[#This Row],[Product]], Prod[Product],Prod[Cost per unit])</f>
        <v>11.88</v>
      </c>
      <c r="J220" s="22">
        <f>DATA1516[[#This Row],[Units]]*DATA1516[[#This Row],[products cost per unit]]</f>
        <v>35.64</v>
      </c>
      <c r="K220" s="22">
        <f>DATA1516[Amount]-DATA1516[Sum of Cost]</f>
        <v>3513.36</v>
      </c>
    </row>
    <row r="221" spans="2:11" x14ac:dyDescent="0.3">
      <c r="B221" t="s">
        <v>7</v>
      </c>
      <c r="C221" t="s">
        <v>39</v>
      </c>
      <c r="D221" t="s">
        <v>27</v>
      </c>
      <c r="E221" s="4">
        <v>966</v>
      </c>
      <c r="F221" s="5">
        <v>198</v>
      </c>
      <c r="G221">
        <f>DATA1516[Amount]/DATA1516[Units]</f>
        <v>4.8787878787878789</v>
      </c>
      <c r="H221">
        <f>DATA1516[[#This Row],[Units]]*DATA1516[[#This Row],[Cost per Unit2]]</f>
        <v>966</v>
      </c>
      <c r="I221">
        <f>LOOKUP(DATA1516[[#This Row],[Product]], Prod[Product],Prod[Cost per unit])</f>
        <v>16.73</v>
      </c>
      <c r="J221" s="22">
        <f>DATA1516[[#This Row],[Units]]*DATA1516[[#This Row],[products cost per unit]]</f>
        <v>3312.54</v>
      </c>
      <c r="K221" s="22">
        <f>DATA1516[Amount]-DATA1516[Sum of Cost]</f>
        <v>-2346.54</v>
      </c>
    </row>
    <row r="222" spans="2:11" x14ac:dyDescent="0.3">
      <c r="B222" t="s">
        <v>5</v>
      </c>
      <c r="C222" t="s">
        <v>39</v>
      </c>
      <c r="D222" t="s">
        <v>18</v>
      </c>
      <c r="E222" s="4">
        <v>385</v>
      </c>
      <c r="F222" s="5">
        <v>249</v>
      </c>
      <c r="G222">
        <f>DATA1516[Amount]/DATA1516[Units]</f>
        <v>1.5461847389558232</v>
      </c>
      <c r="H222">
        <f>DATA1516[[#This Row],[Units]]*DATA1516[[#This Row],[Cost per Unit2]]</f>
        <v>385</v>
      </c>
      <c r="I222">
        <f>LOOKUP(DATA1516[[#This Row],[Product]], Prod[Product],Prod[Cost per unit])</f>
        <v>6.47</v>
      </c>
      <c r="J222" s="22">
        <f>DATA1516[[#This Row],[Units]]*DATA1516[[#This Row],[products cost per unit]]</f>
        <v>1611.03</v>
      </c>
      <c r="K222" s="22">
        <f>DATA1516[Amount]-DATA1516[Sum of Cost]</f>
        <v>-1226.03</v>
      </c>
    </row>
    <row r="223" spans="2:11" x14ac:dyDescent="0.3">
      <c r="B223" t="s">
        <v>6</v>
      </c>
      <c r="C223" t="s">
        <v>34</v>
      </c>
      <c r="D223" t="s">
        <v>16</v>
      </c>
      <c r="E223" s="4">
        <v>2219</v>
      </c>
      <c r="F223" s="5">
        <v>75</v>
      </c>
      <c r="G223">
        <f>DATA1516[Amount]/DATA1516[Units]</f>
        <v>29.586666666666666</v>
      </c>
      <c r="H223">
        <f>DATA1516[[#This Row],[Units]]*DATA1516[[#This Row],[Cost per Unit2]]</f>
        <v>2219</v>
      </c>
      <c r="I223">
        <f>LOOKUP(DATA1516[[#This Row],[Product]], Prod[Product],Prod[Cost per unit])</f>
        <v>8.7899999999999991</v>
      </c>
      <c r="J223" s="22">
        <f>DATA1516[[#This Row],[Units]]*DATA1516[[#This Row],[products cost per unit]]</f>
        <v>659.24999999999989</v>
      </c>
      <c r="K223" s="22">
        <f>DATA1516[Amount]-DATA1516[Sum of Cost]</f>
        <v>1559.75</v>
      </c>
    </row>
    <row r="224" spans="2:11" x14ac:dyDescent="0.3">
      <c r="B224" t="s">
        <v>9</v>
      </c>
      <c r="C224" t="s">
        <v>36</v>
      </c>
      <c r="D224" t="s">
        <v>32</v>
      </c>
      <c r="E224" s="4">
        <v>2954</v>
      </c>
      <c r="F224" s="5">
        <v>189</v>
      </c>
      <c r="G224">
        <f>DATA1516[Amount]/DATA1516[Units]</f>
        <v>15.62962962962963</v>
      </c>
      <c r="H224">
        <f>DATA1516[[#This Row],[Units]]*DATA1516[[#This Row],[Cost per Unit2]]</f>
        <v>2954</v>
      </c>
      <c r="I224">
        <f>LOOKUP(DATA1516[[#This Row],[Product]], Prod[Product],Prod[Cost per unit])</f>
        <v>8.65</v>
      </c>
      <c r="J224" s="22">
        <f>DATA1516[[#This Row],[Units]]*DATA1516[[#This Row],[products cost per unit]]</f>
        <v>1634.8500000000001</v>
      </c>
      <c r="K224" s="22">
        <f>DATA1516[Amount]-DATA1516[Sum of Cost]</f>
        <v>1319.1499999999999</v>
      </c>
    </row>
    <row r="225" spans="2:11" x14ac:dyDescent="0.3">
      <c r="B225" t="s">
        <v>7</v>
      </c>
      <c r="C225" t="s">
        <v>36</v>
      </c>
      <c r="D225" t="s">
        <v>32</v>
      </c>
      <c r="E225" s="4">
        <v>280</v>
      </c>
      <c r="F225" s="5">
        <v>87</v>
      </c>
      <c r="G225">
        <f>DATA1516[Amount]/DATA1516[Units]</f>
        <v>3.2183908045977012</v>
      </c>
      <c r="H225">
        <f>DATA1516[[#This Row],[Units]]*DATA1516[[#This Row],[Cost per Unit2]]</f>
        <v>280</v>
      </c>
      <c r="I225">
        <f>LOOKUP(DATA1516[[#This Row],[Product]], Prod[Product],Prod[Cost per unit])</f>
        <v>8.65</v>
      </c>
      <c r="J225" s="22">
        <f>DATA1516[[#This Row],[Units]]*DATA1516[[#This Row],[products cost per unit]]</f>
        <v>752.55000000000007</v>
      </c>
      <c r="K225" s="22">
        <f>DATA1516[Amount]-DATA1516[Sum of Cost]</f>
        <v>-472.55000000000007</v>
      </c>
    </row>
    <row r="226" spans="2:11" x14ac:dyDescent="0.3">
      <c r="B226" t="s">
        <v>41</v>
      </c>
      <c r="C226" t="s">
        <v>36</v>
      </c>
      <c r="D226" t="s">
        <v>30</v>
      </c>
      <c r="E226" s="4">
        <v>6118</v>
      </c>
      <c r="F226" s="5">
        <v>174</v>
      </c>
      <c r="G226">
        <f>DATA1516[Amount]/DATA1516[Units]</f>
        <v>35.160919540229884</v>
      </c>
      <c r="H226">
        <f>DATA1516[[#This Row],[Units]]*DATA1516[[#This Row],[Cost per Unit2]]</f>
        <v>6118</v>
      </c>
      <c r="I226">
        <f>LOOKUP(DATA1516[[#This Row],[Product]], Prod[Product],Prod[Cost per unit])</f>
        <v>14.49</v>
      </c>
      <c r="J226" s="22">
        <f>DATA1516[[#This Row],[Units]]*DATA1516[[#This Row],[products cost per unit]]</f>
        <v>2521.2600000000002</v>
      </c>
      <c r="K226" s="22">
        <f>DATA1516[Amount]-DATA1516[Sum of Cost]</f>
        <v>3596.74</v>
      </c>
    </row>
    <row r="227" spans="2:11" x14ac:dyDescent="0.3">
      <c r="B227" t="s">
        <v>2</v>
      </c>
      <c r="C227" t="s">
        <v>39</v>
      </c>
      <c r="D227" t="s">
        <v>15</v>
      </c>
      <c r="E227" s="4">
        <v>4802</v>
      </c>
      <c r="F227" s="5">
        <v>36</v>
      </c>
      <c r="G227">
        <f>DATA1516[Amount]/DATA1516[Units]</f>
        <v>133.38888888888889</v>
      </c>
      <c r="H227">
        <f>DATA1516[[#This Row],[Units]]*DATA1516[[#This Row],[Cost per Unit2]]</f>
        <v>4802</v>
      </c>
      <c r="I227">
        <f>LOOKUP(DATA1516[[#This Row],[Product]], Prod[Product],Prod[Cost per unit])</f>
        <v>11.73</v>
      </c>
      <c r="J227" s="22">
        <f>DATA1516[[#This Row],[Units]]*DATA1516[[#This Row],[products cost per unit]]</f>
        <v>422.28000000000003</v>
      </c>
      <c r="K227" s="22">
        <f>DATA1516[Amount]-DATA1516[Sum of Cost]</f>
        <v>4379.72</v>
      </c>
    </row>
    <row r="228" spans="2:11" x14ac:dyDescent="0.3">
      <c r="B228" t="s">
        <v>9</v>
      </c>
      <c r="C228" t="s">
        <v>38</v>
      </c>
      <c r="D228" t="s">
        <v>24</v>
      </c>
      <c r="E228" s="4">
        <v>4137</v>
      </c>
      <c r="F228" s="5">
        <v>60</v>
      </c>
      <c r="G228">
        <f>DATA1516[Amount]/DATA1516[Units]</f>
        <v>68.95</v>
      </c>
      <c r="H228">
        <f>DATA1516[[#This Row],[Units]]*DATA1516[[#This Row],[Cost per Unit2]]</f>
        <v>4137</v>
      </c>
      <c r="I228">
        <f>LOOKUP(DATA1516[[#This Row],[Product]], Prod[Product],Prod[Cost per unit])</f>
        <v>4.97</v>
      </c>
      <c r="J228" s="22">
        <f>DATA1516[[#This Row],[Units]]*DATA1516[[#This Row],[products cost per unit]]</f>
        <v>298.2</v>
      </c>
      <c r="K228" s="22">
        <f>DATA1516[Amount]-DATA1516[Sum of Cost]</f>
        <v>3838.8</v>
      </c>
    </row>
    <row r="229" spans="2:11" x14ac:dyDescent="0.3">
      <c r="B229" t="s">
        <v>3</v>
      </c>
      <c r="C229" t="s">
        <v>35</v>
      </c>
      <c r="D229" t="s">
        <v>23</v>
      </c>
      <c r="E229" s="4">
        <v>2023</v>
      </c>
      <c r="F229" s="5">
        <v>78</v>
      </c>
      <c r="G229">
        <f>DATA1516[Amount]/DATA1516[Units]</f>
        <v>25.935897435897434</v>
      </c>
      <c r="H229">
        <f>DATA1516[[#This Row],[Units]]*DATA1516[[#This Row],[Cost per Unit2]]</f>
        <v>2022.9999999999998</v>
      </c>
      <c r="I229">
        <f>LOOKUP(DATA1516[[#This Row],[Product]], Prod[Product],Prod[Cost per unit])</f>
        <v>6.49</v>
      </c>
      <c r="J229" s="22">
        <f>DATA1516[[#This Row],[Units]]*DATA1516[[#This Row],[products cost per unit]]</f>
        <v>506.22</v>
      </c>
      <c r="K229" s="22">
        <f>DATA1516[Amount]-DATA1516[Sum of Cost]</f>
        <v>1516.78</v>
      </c>
    </row>
    <row r="230" spans="2:11" x14ac:dyDescent="0.3">
      <c r="B230" t="s">
        <v>9</v>
      </c>
      <c r="C230" t="s">
        <v>36</v>
      </c>
      <c r="D230" t="s">
        <v>30</v>
      </c>
      <c r="E230" s="4">
        <v>9051</v>
      </c>
      <c r="F230" s="5">
        <v>57</v>
      </c>
      <c r="G230">
        <f>DATA1516[Amount]/DATA1516[Units]</f>
        <v>158.78947368421052</v>
      </c>
      <c r="H230">
        <f>DATA1516[[#This Row],[Units]]*DATA1516[[#This Row],[Cost per Unit2]]</f>
        <v>9051</v>
      </c>
      <c r="I230">
        <f>LOOKUP(DATA1516[[#This Row],[Product]], Prod[Product],Prod[Cost per unit])</f>
        <v>14.49</v>
      </c>
      <c r="J230" s="22">
        <f>DATA1516[[#This Row],[Units]]*DATA1516[[#This Row],[products cost per unit]]</f>
        <v>825.93000000000006</v>
      </c>
      <c r="K230" s="22">
        <f>DATA1516[Amount]-DATA1516[Sum of Cost]</f>
        <v>8225.07</v>
      </c>
    </row>
    <row r="231" spans="2:11" x14ac:dyDescent="0.3">
      <c r="B231" t="s">
        <v>9</v>
      </c>
      <c r="C231" t="s">
        <v>37</v>
      </c>
      <c r="D231" t="s">
        <v>28</v>
      </c>
      <c r="E231" s="4">
        <v>2919</v>
      </c>
      <c r="F231" s="5">
        <v>45</v>
      </c>
      <c r="G231">
        <f>DATA1516[Amount]/DATA1516[Units]</f>
        <v>64.86666666666666</v>
      </c>
      <c r="H231">
        <f>DATA1516[[#This Row],[Units]]*DATA1516[[#This Row],[Cost per Unit2]]</f>
        <v>2918.9999999999995</v>
      </c>
      <c r="I231">
        <f>LOOKUP(DATA1516[[#This Row],[Product]], Prod[Product],Prod[Cost per unit])</f>
        <v>10.38</v>
      </c>
      <c r="J231" s="22">
        <f>DATA1516[[#This Row],[Units]]*DATA1516[[#This Row],[products cost per unit]]</f>
        <v>467.1</v>
      </c>
      <c r="K231" s="22">
        <f>DATA1516[Amount]-DATA1516[Sum of Cost]</f>
        <v>2451.9</v>
      </c>
    </row>
    <row r="232" spans="2:11" x14ac:dyDescent="0.3">
      <c r="B232" t="s">
        <v>41</v>
      </c>
      <c r="C232" t="s">
        <v>38</v>
      </c>
      <c r="D232" t="s">
        <v>22</v>
      </c>
      <c r="E232" s="4">
        <v>5915</v>
      </c>
      <c r="F232" s="5">
        <v>3</v>
      </c>
      <c r="G232">
        <f>DATA1516[Amount]/DATA1516[Units]</f>
        <v>1971.6666666666667</v>
      </c>
      <c r="H232">
        <f>DATA1516[[#This Row],[Units]]*DATA1516[[#This Row],[Cost per Unit2]]</f>
        <v>5915</v>
      </c>
      <c r="I232">
        <f>LOOKUP(DATA1516[[#This Row],[Product]], Prod[Product],Prod[Cost per unit])</f>
        <v>9.77</v>
      </c>
      <c r="J232" s="22">
        <f>DATA1516[[#This Row],[Units]]*DATA1516[[#This Row],[products cost per unit]]</f>
        <v>29.31</v>
      </c>
      <c r="K232" s="22">
        <f>DATA1516[Amount]-DATA1516[Sum of Cost]</f>
        <v>5885.69</v>
      </c>
    </row>
    <row r="233" spans="2:11" x14ac:dyDescent="0.3">
      <c r="B233" t="s">
        <v>10</v>
      </c>
      <c r="C233" t="s">
        <v>35</v>
      </c>
      <c r="D233" t="s">
        <v>15</v>
      </c>
      <c r="E233" s="4">
        <v>2562</v>
      </c>
      <c r="F233" s="5">
        <v>6</v>
      </c>
      <c r="G233">
        <f>DATA1516[Amount]/DATA1516[Units]</f>
        <v>427</v>
      </c>
      <c r="H233">
        <f>DATA1516[[#This Row],[Units]]*DATA1516[[#This Row],[Cost per Unit2]]</f>
        <v>2562</v>
      </c>
      <c r="I233">
        <f>LOOKUP(DATA1516[[#This Row],[Product]], Prod[Product],Prod[Cost per unit])</f>
        <v>11.73</v>
      </c>
      <c r="J233" s="22">
        <f>DATA1516[[#This Row],[Units]]*DATA1516[[#This Row],[products cost per unit]]</f>
        <v>70.38</v>
      </c>
      <c r="K233" s="22">
        <f>DATA1516[Amount]-DATA1516[Sum of Cost]</f>
        <v>2491.62</v>
      </c>
    </row>
    <row r="234" spans="2:11" x14ac:dyDescent="0.3">
      <c r="B234" t="s">
        <v>5</v>
      </c>
      <c r="C234" t="s">
        <v>37</v>
      </c>
      <c r="D234" t="s">
        <v>25</v>
      </c>
      <c r="E234" s="4">
        <v>8813</v>
      </c>
      <c r="F234" s="5">
        <v>21</v>
      </c>
      <c r="G234">
        <f>DATA1516[Amount]/DATA1516[Units]</f>
        <v>419.66666666666669</v>
      </c>
      <c r="H234">
        <f>DATA1516[[#This Row],[Units]]*DATA1516[[#This Row],[Cost per Unit2]]</f>
        <v>8813</v>
      </c>
      <c r="I234">
        <f>LOOKUP(DATA1516[[#This Row],[Product]], Prod[Product],Prod[Cost per unit])</f>
        <v>13.15</v>
      </c>
      <c r="J234" s="22">
        <f>DATA1516[[#This Row],[Units]]*DATA1516[[#This Row],[products cost per unit]]</f>
        <v>276.15000000000003</v>
      </c>
      <c r="K234" s="22">
        <f>DATA1516[Amount]-DATA1516[Sum of Cost]</f>
        <v>8536.85</v>
      </c>
    </row>
    <row r="235" spans="2:11" x14ac:dyDescent="0.3">
      <c r="B235" t="s">
        <v>5</v>
      </c>
      <c r="C235" t="s">
        <v>36</v>
      </c>
      <c r="D235" t="s">
        <v>18</v>
      </c>
      <c r="E235" s="4">
        <v>6111</v>
      </c>
      <c r="F235" s="5">
        <v>3</v>
      </c>
      <c r="G235">
        <f>DATA1516[Amount]/DATA1516[Units]</f>
        <v>2037</v>
      </c>
      <c r="H235">
        <f>DATA1516[[#This Row],[Units]]*DATA1516[[#This Row],[Cost per Unit2]]</f>
        <v>6111</v>
      </c>
      <c r="I235">
        <f>LOOKUP(DATA1516[[#This Row],[Product]], Prod[Product],Prod[Cost per unit])</f>
        <v>6.47</v>
      </c>
      <c r="J235" s="22">
        <f>DATA1516[[#This Row],[Units]]*DATA1516[[#This Row],[products cost per unit]]</f>
        <v>19.41</v>
      </c>
      <c r="K235" s="22">
        <f>DATA1516[Amount]-DATA1516[Sum of Cost]</f>
        <v>6091.59</v>
      </c>
    </row>
    <row r="236" spans="2:11" x14ac:dyDescent="0.3">
      <c r="B236" t="s">
        <v>8</v>
      </c>
      <c r="C236" t="s">
        <v>34</v>
      </c>
      <c r="D236" t="s">
        <v>31</v>
      </c>
      <c r="E236" s="4">
        <v>3507</v>
      </c>
      <c r="F236" s="5">
        <v>288</v>
      </c>
      <c r="G236">
        <f>DATA1516[Amount]/DATA1516[Units]</f>
        <v>12.177083333333334</v>
      </c>
      <c r="H236">
        <f>DATA1516[[#This Row],[Units]]*DATA1516[[#This Row],[Cost per Unit2]]</f>
        <v>3507</v>
      </c>
      <c r="I236">
        <f>LOOKUP(DATA1516[[#This Row],[Product]], Prod[Product],Prod[Cost per unit])</f>
        <v>5.79</v>
      </c>
      <c r="J236" s="22">
        <f>DATA1516[[#This Row],[Units]]*DATA1516[[#This Row],[products cost per unit]]</f>
        <v>1667.52</v>
      </c>
      <c r="K236" s="22">
        <f>DATA1516[Amount]-DATA1516[Sum of Cost]</f>
        <v>1839.48</v>
      </c>
    </row>
    <row r="237" spans="2:11" x14ac:dyDescent="0.3">
      <c r="B237" t="s">
        <v>6</v>
      </c>
      <c r="C237" t="s">
        <v>36</v>
      </c>
      <c r="D237" t="s">
        <v>13</v>
      </c>
      <c r="E237" s="4">
        <v>4319</v>
      </c>
      <c r="F237" s="5">
        <v>30</v>
      </c>
      <c r="G237">
        <f>DATA1516[Amount]/DATA1516[Units]</f>
        <v>143.96666666666667</v>
      </c>
      <c r="H237">
        <f>DATA1516[[#This Row],[Units]]*DATA1516[[#This Row],[Cost per Unit2]]</f>
        <v>4319</v>
      </c>
      <c r="I237">
        <f>LOOKUP(DATA1516[[#This Row],[Product]], Prod[Product],Prod[Cost per unit])</f>
        <v>9.33</v>
      </c>
      <c r="J237" s="22">
        <f>DATA1516[[#This Row],[Units]]*DATA1516[[#This Row],[products cost per unit]]</f>
        <v>279.89999999999998</v>
      </c>
      <c r="K237" s="22">
        <f>DATA1516[Amount]-DATA1516[Sum of Cost]</f>
        <v>4039.1</v>
      </c>
    </row>
    <row r="238" spans="2:11" x14ac:dyDescent="0.3">
      <c r="B238" t="s">
        <v>40</v>
      </c>
      <c r="C238" t="s">
        <v>38</v>
      </c>
      <c r="D238" t="s">
        <v>26</v>
      </c>
      <c r="E238" s="4">
        <v>609</v>
      </c>
      <c r="F238" s="5">
        <v>87</v>
      </c>
      <c r="G238">
        <f>DATA1516[Amount]/DATA1516[Units]</f>
        <v>7</v>
      </c>
      <c r="H238">
        <f>DATA1516[[#This Row],[Units]]*DATA1516[[#This Row],[Cost per Unit2]]</f>
        <v>609</v>
      </c>
      <c r="I238">
        <f>LOOKUP(DATA1516[[#This Row],[Product]], Prod[Product],Prod[Cost per unit])</f>
        <v>5.6</v>
      </c>
      <c r="J238" s="22">
        <f>DATA1516[[#This Row],[Units]]*DATA1516[[#This Row],[products cost per unit]]</f>
        <v>487.2</v>
      </c>
      <c r="K238" s="22">
        <f>DATA1516[Amount]-DATA1516[Sum of Cost]</f>
        <v>121.80000000000001</v>
      </c>
    </row>
    <row r="239" spans="2:11" x14ac:dyDescent="0.3">
      <c r="B239" t="s">
        <v>40</v>
      </c>
      <c r="C239" t="s">
        <v>39</v>
      </c>
      <c r="D239" t="s">
        <v>27</v>
      </c>
      <c r="E239" s="4">
        <v>6370</v>
      </c>
      <c r="F239" s="5">
        <v>30</v>
      </c>
      <c r="G239">
        <f>DATA1516[Amount]/DATA1516[Units]</f>
        <v>212.33333333333334</v>
      </c>
      <c r="H239">
        <f>DATA1516[[#This Row],[Units]]*DATA1516[[#This Row],[Cost per Unit2]]</f>
        <v>6370</v>
      </c>
      <c r="I239">
        <f>LOOKUP(DATA1516[[#This Row],[Product]], Prod[Product],Prod[Cost per unit])</f>
        <v>16.73</v>
      </c>
      <c r="J239" s="22">
        <f>DATA1516[[#This Row],[Units]]*DATA1516[[#This Row],[products cost per unit]]</f>
        <v>501.90000000000003</v>
      </c>
      <c r="K239" s="22">
        <f>DATA1516[Amount]-DATA1516[Sum of Cost]</f>
        <v>5868.1</v>
      </c>
    </row>
    <row r="240" spans="2:11" x14ac:dyDescent="0.3">
      <c r="B240" t="s">
        <v>5</v>
      </c>
      <c r="C240" t="s">
        <v>38</v>
      </c>
      <c r="D240" t="s">
        <v>19</v>
      </c>
      <c r="E240" s="4">
        <v>5474</v>
      </c>
      <c r="F240" s="5">
        <v>168</v>
      </c>
      <c r="G240">
        <f>DATA1516[Amount]/DATA1516[Units]</f>
        <v>32.583333333333336</v>
      </c>
      <c r="H240">
        <f>DATA1516[[#This Row],[Units]]*DATA1516[[#This Row],[Cost per Unit2]]</f>
        <v>5474</v>
      </c>
      <c r="I240">
        <f>LOOKUP(DATA1516[[#This Row],[Product]], Prod[Product],Prod[Cost per unit])</f>
        <v>7.64</v>
      </c>
      <c r="J240" s="22">
        <f>DATA1516[[#This Row],[Units]]*DATA1516[[#This Row],[products cost per unit]]</f>
        <v>1283.52</v>
      </c>
      <c r="K240" s="22">
        <f>DATA1516[Amount]-DATA1516[Sum of Cost]</f>
        <v>4190.4799999999996</v>
      </c>
    </row>
    <row r="241" spans="2:11" x14ac:dyDescent="0.3">
      <c r="B241" t="s">
        <v>40</v>
      </c>
      <c r="C241" t="s">
        <v>36</v>
      </c>
      <c r="D241" t="s">
        <v>27</v>
      </c>
      <c r="E241" s="4">
        <v>3164</v>
      </c>
      <c r="F241" s="5">
        <v>306</v>
      </c>
      <c r="G241">
        <f>DATA1516[Amount]/DATA1516[Units]</f>
        <v>10.339869281045752</v>
      </c>
      <c r="H241">
        <f>DATA1516[[#This Row],[Units]]*DATA1516[[#This Row],[Cost per Unit2]]</f>
        <v>3164</v>
      </c>
      <c r="I241">
        <f>LOOKUP(DATA1516[[#This Row],[Product]], Prod[Product],Prod[Cost per unit])</f>
        <v>16.73</v>
      </c>
      <c r="J241" s="22">
        <f>DATA1516[[#This Row],[Units]]*DATA1516[[#This Row],[products cost per unit]]</f>
        <v>5119.38</v>
      </c>
      <c r="K241" s="22">
        <f>DATA1516[Amount]-DATA1516[Sum of Cost]</f>
        <v>-1955.38</v>
      </c>
    </row>
    <row r="242" spans="2:11" x14ac:dyDescent="0.3">
      <c r="B242" t="s">
        <v>6</v>
      </c>
      <c r="C242" t="s">
        <v>35</v>
      </c>
      <c r="D242" t="s">
        <v>4</v>
      </c>
      <c r="E242" s="4">
        <v>1302</v>
      </c>
      <c r="F242" s="5">
        <v>402</v>
      </c>
      <c r="G242">
        <f>DATA1516[Amount]/DATA1516[Units]</f>
        <v>3.2388059701492535</v>
      </c>
      <c r="H242">
        <f>DATA1516[[#This Row],[Units]]*DATA1516[[#This Row],[Cost per Unit2]]</f>
        <v>1302</v>
      </c>
      <c r="I242">
        <f>LOOKUP(DATA1516[[#This Row],[Product]], Prod[Product],Prod[Cost per unit])</f>
        <v>11.88</v>
      </c>
      <c r="J242" s="22">
        <f>DATA1516[[#This Row],[Units]]*DATA1516[[#This Row],[products cost per unit]]</f>
        <v>4775.76</v>
      </c>
      <c r="K242" s="22">
        <f>DATA1516[Amount]-DATA1516[Sum of Cost]</f>
        <v>-3473.76</v>
      </c>
    </row>
    <row r="243" spans="2:11" x14ac:dyDescent="0.3">
      <c r="B243" t="s">
        <v>3</v>
      </c>
      <c r="C243" t="s">
        <v>37</v>
      </c>
      <c r="D243" t="s">
        <v>28</v>
      </c>
      <c r="E243" s="4">
        <v>7308</v>
      </c>
      <c r="F243" s="5">
        <v>327</v>
      </c>
      <c r="G243">
        <f>DATA1516[Amount]/DATA1516[Units]</f>
        <v>22.348623853211009</v>
      </c>
      <c r="H243">
        <f>DATA1516[[#This Row],[Units]]*DATA1516[[#This Row],[Cost per Unit2]]</f>
        <v>7308</v>
      </c>
      <c r="I243">
        <f>LOOKUP(DATA1516[[#This Row],[Product]], Prod[Product],Prod[Cost per unit])</f>
        <v>10.38</v>
      </c>
      <c r="J243" s="22">
        <f>DATA1516[[#This Row],[Units]]*DATA1516[[#This Row],[products cost per unit]]</f>
        <v>3394.26</v>
      </c>
      <c r="K243" s="22">
        <f>DATA1516[Amount]-DATA1516[Sum of Cost]</f>
        <v>3913.74</v>
      </c>
    </row>
    <row r="244" spans="2:11" x14ac:dyDescent="0.3">
      <c r="B244" t="s">
        <v>40</v>
      </c>
      <c r="C244" t="s">
        <v>37</v>
      </c>
      <c r="D244" t="s">
        <v>27</v>
      </c>
      <c r="E244" s="4">
        <v>6132</v>
      </c>
      <c r="F244" s="5">
        <v>93</v>
      </c>
      <c r="G244">
        <f>DATA1516[Amount]/DATA1516[Units]</f>
        <v>65.935483870967744</v>
      </c>
      <c r="H244">
        <f>DATA1516[[#This Row],[Units]]*DATA1516[[#This Row],[Cost per Unit2]]</f>
        <v>6132</v>
      </c>
      <c r="I244">
        <f>LOOKUP(DATA1516[[#This Row],[Product]], Prod[Product],Prod[Cost per unit])</f>
        <v>16.73</v>
      </c>
      <c r="J244" s="22">
        <f>DATA1516[[#This Row],[Units]]*DATA1516[[#This Row],[products cost per unit]]</f>
        <v>1555.89</v>
      </c>
      <c r="K244" s="22">
        <f>DATA1516[Amount]-DATA1516[Sum of Cost]</f>
        <v>4576.1099999999997</v>
      </c>
    </row>
    <row r="245" spans="2:11" x14ac:dyDescent="0.3">
      <c r="B245" t="s">
        <v>10</v>
      </c>
      <c r="C245" t="s">
        <v>35</v>
      </c>
      <c r="D245" t="s">
        <v>14</v>
      </c>
      <c r="E245" s="4">
        <v>3472</v>
      </c>
      <c r="F245" s="5">
        <v>96</v>
      </c>
      <c r="G245">
        <f>DATA1516[Amount]/DATA1516[Units]</f>
        <v>36.166666666666664</v>
      </c>
      <c r="H245">
        <f>DATA1516[[#This Row],[Units]]*DATA1516[[#This Row],[Cost per Unit2]]</f>
        <v>3472</v>
      </c>
      <c r="I245">
        <f>LOOKUP(DATA1516[[#This Row],[Product]], Prod[Product],Prod[Cost per unit])</f>
        <v>11.7</v>
      </c>
      <c r="J245" s="22">
        <f>DATA1516[[#This Row],[Units]]*DATA1516[[#This Row],[products cost per unit]]</f>
        <v>1123.1999999999998</v>
      </c>
      <c r="K245" s="22">
        <f>DATA1516[Amount]-DATA1516[Sum of Cost]</f>
        <v>2348.8000000000002</v>
      </c>
    </row>
    <row r="246" spans="2:11" x14ac:dyDescent="0.3">
      <c r="B246" t="s">
        <v>8</v>
      </c>
      <c r="C246" t="s">
        <v>39</v>
      </c>
      <c r="D246" t="s">
        <v>18</v>
      </c>
      <c r="E246" s="4">
        <v>9660</v>
      </c>
      <c r="F246" s="5">
        <v>27</v>
      </c>
      <c r="G246">
        <f>DATA1516[Amount]/DATA1516[Units]</f>
        <v>357.77777777777777</v>
      </c>
      <c r="H246">
        <f>DATA1516[[#This Row],[Units]]*DATA1516[[#This Row],[Cost per Unit2]]</f>
        <v>9660</v>
      </c>
      <c r="I246">
        <f>LOOKUP(DATA1516[[#This Row],[Product]], Prod[Product],Prod[Cost per unit])</f>
        <v>6.47</v>
      </c>
      <c r="J246" s="22">
        <f>DATA1516[[#This Row],[Units]]*DATA1516[[#This Row],[products cost per unit]]</f>
        <v>174.69</v>
      </c>
      <c r="K246" s="22">
        <f>DATA1516[Amount]-DATA1516[Sum of Cost]</f>
        <v>9485.31</v>
      </c>
    </row>
    <row r="247" spans="2:11" x14ac:dyDescent="0.3">
      <c r="B247" t="s">
        <v>9</v>
      </c>
      <c r="C247" t="s">
        <v>38</v>
      </c>
      <c r="D247" t="s">
        <v>26</v>
      </c>
      <c r="E247" s="4">
        <v>2436</v>
      </c>
      <c r="F247" s="5">
        <v>99</v>
      </c>
      <c r="G247">
        <f>DATA1516[Amount]/DATA1516[Units]</f>
        <v>24.606060606060606</v>
      </c>
      <c r="H247">
        <f>DATA1516[[#This Row],[Units]]*DATA1516[[#This Row],[Cost per Unit2]]</f>
        <v>2436</v>
      </c>
      <c r="I247">
        <f>LOOKUP(DATA1516[[#This Row],[Product]], Prod[Product],Prod[Cost per unit])</f>
        <v>5.6</v>
      </c>
      <c r="J247" s="22">
        <f>DATA1516[[#This Row],[Units]]*DATA1516[[#This Row],[products cost per unit]]</f>
        <v>554.4</v>
      </c>
      <c r="K247" s="22">
        <f>DATA1516[Amount]-DATA1516[Sum of Cost]</f>
        <v>1881.6</v>
      </c>
    </row>
    <row r="248" spans="2:11" x14ac:dyDescent="0.3">
      <c r="B248" t="s">
        <v>9</v>
      </c>
      <c r="C248" t="s">
        <v>38</v>
      </c>
      <c r="D248" t="s">
        <v>33</v>
      </c>
      <c r="E248" s="4">
        <v>9506</v>
      </c>
      <c r="F248" s="5">
        <v>87</v>
      </c>
      <c r="G248">
        <f>DATA1516[Amount]/DATA1516[Units]</f>
        <v>109.26436781609195</v>
      </c>
      <c r="H248">
        <f>DATA1516[[#This Row],[Units]]*DATA1516[[#This Row],[Cost per Unit2]]</f>
        <v>9506</v>
      </c>
      <c r="I248">
        <f>LOOKUP(DATA1516[[#This Row],[Product]], Prod[Product],Prod[Cost per unit])</f>
        <v>12.37</v>
      </c>
      <c r="J248" s="22">
        <f>DATA1516[[#This Row],[Units]]*DATA1516[[#This Row],[products cost per unit]]</f>
        <v>1076.1899999999998</v>
      </c>
      <c r="K248" s="22">
        <f>DATA1516[Amount]-DATA1516[Sum of Cost]</f>
        <v>8429.81</v>
      </c>
    </row>
    <row r="249" spans="2:11" x14ac:dyDescent="0.3">
      <c r="B249" t="s">
        <v>10</v>
      </c>
      <c r="C249" t="s">
        <v>37</v>
      </c>
      <c r="D249" t="s">
        <v>21</v>
      </c>
      <c r="E249" s="4">
        <v>245</v>
      </c>
      <c r="F249" s="5">
        <v>288</v>
      </c>
      <c r="G249">
        <f>DATA1516[Amount]/DATA1516[Units]</f>
        <v>0.85069444444444442</v>
      </c>
      <c r="H249">
        <f>DATA1516[[#This Row],[Units]]*DATA1516[[#This Row],[Cost per Unit2]]</f>
        <v>245</v>
      </c>
      <c r="I249">
        <f>LOOKUP(DATA1516[[#This Row],[Product]], Prod[Product],Prod[Cost per unit])</f>
        <v>9</v>
      </c>
      <c r="J249" s="22">
        <f>DATA1516[[#This Row],[Units]]*DATA1516[[#This Row],[products cost per unit]]</f>
        <v>2592</v>
      </c>
      <c r="K249" s="22">
        <f>DATA1516[Amount]-DATA1516[Sum of Cost]</f>
        <v>-2347</v>
      </c>
    </row>
    <row r="250" spans="2:11" x14ac:dyDescent="0.3">
      <c r="B250" t="s">
        <v>8</v>
      </c>
      <c r="C250" t="s">
        <v>35</v>
      </c>
      <c r="D250" t="s">
        <v>20</v>
      </c>
      <c r="E250" s="4">
        <v>2702</v>
      </c>
      <c r="F250" s="5">
        <v>363</v>
      </c>
      <c r="G250">
        <f>DATA1516[Amount]/DATA1516[Units]</f>
        <v>7.443526170798898</v>
      </c>
      <c r="H250">
        <f>DATA1516[[#This Row],[Units]]*DATA1516[[#This Row],[Cost per Unit2]]</f>
        <v>2702</v>
      </c>
      <c r="I250">
        <f>LOOKUP(DATA1516[[#This Row],[Product]], Prod[Product],Prod[Cost per unit])</f>
        <v>10.62</v>
      </c>
      <c r="J250" s="22">
        <f>DATA1516[[#This Row],[Units]]*DATA1516[[#This Row],[products cost per unit]]</f>
        <v>3855.0599999999995</v>
      </c>
      <c r="K250" s="22">
        <f>DATA1516[Amount]-DATA1516[Sum of Cost]</f>
        <v>-1153.0599999999995</v>
      </c>
    </row>
    <row r="251" spans="2:11" x14ac:dyDescent="0.3">
      <c r="B251" t="s">
        <v>10</v>
      </c>
      <c r="C251" t="s">
        <v>34</v>
      </c>
      <c r="D251" t="s">
        <v>17</v>
      </c>
      <c r="E251" s="4">
        <v>700</v>
      </c>
      <c r="F251" s="5">
        <v>87</v>
      </c>
      <c r="G251">
        <f>DATA1516[Amount]/DATA1516[Units]</f>
        <v>8.0459770114942533</v>
      </c>
      <c r="H251">
        <f>DATA1516[[#This Row],[Units]]*DATA1516[[#This Row],[Cost per Unit2]]</f>
        <v>700</v>
      </c>
      <c r="I251">
        <f>LOOKUP(DATA1516[[#This Row],[Product]], Prod[Product],Prod[Cost per unit])</f>
        <v>3.11</v>
      </c>
      <c r="J251" s="22">
        <f>DATA1516[[#This Row],[Units]]*DATA1516[[#This Row],[products cost per unit]]</f>
        <v>270.57</v>
      </c>
      <c r="K251" s="22">
        <f>DATA1516[Amount]-DATA1516[Sum of Cost]</f>
        <v>429.43</v>
      </c>
    </row>
    <row r="252" spans="2:11" x14ac:dyDescent="0.3">
      <c r="B252" t="s">
        <v>6</v>
      </c>
      <c r="C252" t="s">
        <v>34</v>
      </c>
      <c r="D252" t="s">
        <v>17</v>
      </c>
      <c r="E252" s="4">
        <v>3759</v>
      </c>
      <c r="F252" s="5">
        <v>150</v>
      </c>
      <c r="G252">
        <f>DATA1516[Amount]/DATA1516[Units]</f>
        <v>25.06</v>
      </c>
      <c r="H252">
        <f>DATA1516[[#This Row],[Units]]*DATA1516[[#This Row],[Cost per Unit2]]</f>
        <v>3759</v>
      </c>
      <c r="I252">
        <f>LOOKUP(DATA1516[[#This Row],[Product]], Prod[Product],Prod[Cost per unit])</f>
        <v>3.11</v>
      </c>
      <c r="J252" s="22">
        <f>DATA1516[[#This Row],[Units]]*DATA1516[[#This Row],[products cost per unit]]</f>
        <v>466.5</v>
      </c>
      <c r="K252" s="22">
        <f>DATA1516[Amount]-DATA1516[Sum of Cost]</f>
        <v>3292.5</v>
      </c>
    </row>
    <row r="253" spans="2:11" x14ac:dyDescent="0.3">
      <c r="B253" t="s">
        <v>2</v>
      </c>
      <c r="C253" t="s">
        <v>35</v>
      </c>
      <c r="D253" t="s">
        <v>17</v>
      </c>
      <c r="E253" s="4">
        <v>1589</v>
      </c>
      <c r="F253" s="5">
        <v>303</v>
      </c>
      <c r="G253">
        <f>DATA1516[Amount]/DATA1516[Units]</f>
        <v>5.2442244224422438</v>
      </c>
      <c r="H253">
        <f>DATA1516[[#This Row],[Units]]*DATA1516[[#This Row],[Cost per Unit2]]</f>
        <v>1589</v>
      </c>
      <c r="I253">
        <f>LOOKUP(DATA1516[[#This Row],[Product]], Prod[Product],Prod[Cost per unit])</f>
        <v>3.11</v>
      </c>
      <c r="J253" s="22">
        <f>DATA1516[[#This Row],[Units]]*DATA1516[[#This Row],[products cost per unit]]</f>
        <v>942.32999999999993</v>
      </c>
      <c r="K253" s="22">
        <f>DATA1516[Amount]-DATA1516[Sum of Cost]</f>
        <v>646.67000000000007</v>
      </c>
    </row>
    <row r="254" spans="2:11" x14ac:dyDescent="0.3">
      <c r="B254" t="s">
        <v>7</v>
      </c>
      <c r="C254" t="s">
        <v>35</v>
      </c>
      <c r="D254" t="s">
        <v>28</v>
      </c>
      <c r="E254" s="4">
        <v>5194</v>
      </c>
      <c r="F254" s="5">
        <v>288</v>
      </c>
      <c r="G254">
        <f>DATA1516[Amount]/DATA1516[Units]</f>
        <v>18.034722222222221</v>
      </c>
      <c r="H254">
        <f>DATA1516[[#This Row],[Units]]*DATA1516[[#This Row],[Cost per Unit2]]</f>
        <v>5194</v>
      </c>
      <c r="I254">
        <f>LOOKUP(DATA1516[[#This Row],[Product]], Prod[Product],Prod[Cost per unit])</f>
        <v>10.38</v>
      </c>
      <c r="J254" s="22">
        <f>DATA1516[[#This Row],[Units]]*DATA1516[[#This Row],[products cost per unit]]</f>
        <v>2989.44</v>
      </c>
      <c r="K254" s="22">
        <f>DATA1516[Amount]-DATA1516[Sum of Cost]</f>
        <v>2204.56</v>
      </c>
    </row>
    <row r="255" spans="2:11" x14ac:dyDescent="0.3">
      <c r="B255" t="s">
        <v>10</v>
      </c>
      <c r="C255" t="s">
        <v>36</v>
      </c>
      <c r="D255" t="s">
        <v>13</v>
      </c>
      <c r="E255" s="4">
        <v>945</v>
      </c>
      <c r="F255" s="5">
        <v>75</v>
      </c>
      <c r="G255">
        <f>DATA1516[Amount]/DATA1516[Units]</f>
        <v>12.6</v>
      </c>
      <c r="H255">
        <f>DATA1516[[#This Row],[Units]]*DATA1516[[#This Row],[Cost per Unit2]]</f>
        <v>945</v>
      </c>
      <c r="I255">
        <f>LOOKUP(DATA1516[[#This Row],[Product]], Prod[Product],Prod[Cost per unit])</f>
        <v>9.33</v>
      </c>
      <c r="J255" s="22">
        <f>DATA1516[[#This Row],[Units]]*DATA1516[[#This Row],[products cost per unit]]</f>
        <v>699.75</v>
      </c>
      <c r="K255" s="22">
        <f>DATA1516[Amount]-DATA1516[Sum of Cost]</f>
        <v>245.25</v>
      </c>
    </row>
    <row r="256" spans="2:11" x14ac:dyDescent="0.3">
      <c r="B256" t="s">
        <v>40</v>
      </c>
      <c r="C256" t="s">
        <v>38</v>
      </c>
      <c r="D256" t="s">
        <v>31</v>
      </c>
      <c r="E256" s="4">
        <v>1988</v>
      </c>
      <c r="F256" s="5">
        <v>39</v>
      </c>
      <c r="G256">
        <f>DATA1516[Amount]/DATA1516[Units]</f>
        <v>50.974358974358971</v>
      </c>
      <c r="H256">
        <f>DATA1516[[#This Row],[Units]]*DATA1516[[#This Row],[Cost per Unit2]]</f>
        <v>1987.9999999999998</v>
      </c>
      <c r="I256">
        <f>LOOKUP(DATA1516[[#This Row],[Product]], Prod[Product],Prod[Cost per unit])</f>
        <v>5.79</v>
      </c>
      <c r="J256" s="22">
        <f>DATA1516[[#This Row],[Units]]*DATA1516[[#This Row],[products cost per unit]]</f>
        <v>225.81</v>
      </c>
      <c r="K256" s="22">
        <f>DATA1516[Amount]-DATA1516[Sum of Cost]</f>
        <v>1762.19</v>
      </c>
    </row>
    <row r="257" spans="2:11" x14ac:dyDescent="0.3">
      <c r="B257" t="s">
        <v>6</v>
      </c>
      <c r="C257" t="s">
        <v>34</v>
      </c>
      <c r="D257" t="s">
        <v>32</v>
      </c>
      <c r="E257" s="4">
        <v>6734</v>
      </c>
      <c r="F257" s="5">
        <v>123</v>
      </c>
      <c r="G257">
        <f>DATA1516[Amount]/DATA1516[Units]</f>
        <v>54.747967479674799</v>
      </c>
      <c r="H257">
        <f>DATA1516[[#This Row],[Units]]*DATA1516[[#This Row],[Cost per Unit2]]</f>
        <v>6734</v>
      </c>
      <c r="I257">
        <f>LOOKUP(DATA1516[[#This Row],[Product]], Prod[Product],Prod[Cost per unit])</f>
        <v>8.65</v>
      </c>
      <c r="J257" s="22">
        <f>DATA1516[[#This Row],[Units]]*DATA1516[[#This Row],[products cost per unit]]</f>
        <v>1063.95</v>
      </c>
      <c r="K257" s="22">
        <f>DATA1516[Amount]-DATA1516[Sum of Cost]</f>
        <v>5670.05</v>
      </c>
    </row>
    <row r="258" spans="2:11" x14ac:dyDescent="0.3">
      <c r="B258" t="s">
        <v>40</v>
      </c>
      <c r="C258" t="s">
        <v>36</v>
      </c>
      <c r="D258" t="s">
        <v>4</v>
      </c>
      <c r="E258" s="4">
        <v>217</v>
      </c>
      <c r="F258" s="5">
        <v>36</v>
      </c>
      <c r="G258">
        <f>DATA1516[Amount]/DATA1516[Units]</f>
        <v>6.0277777777777777</v>
      </c>
      <c r="H258">
        <f>DATA1516[[#This Row],[Units]]*DATA1516[[#This Row],[Cost per Unit2]]</f>
        <v>217</v>
      </c>
      <c r="I258">
        <f>LOOKUP(DATA1516[[#This Row],[Product]], Prod[Product],Prod[Cost per unit])</f>
        <v>11.88</v>
      </c>
      <c r="J258" s="22">
        <f>DATA1516[[#This Row],[Units]]*DATA1516[[#This Row],[products cost per unit]]</f>
        <v>427.68</v>
      </c>
      <c r="K258" s="22">
        <f>DATA1516[Amount]-DATA1516[Sum of Cost]</f>
        <v>-210.68</v>
      </c>
    </row>
    <row r="259" spans="2:11" x14ac:dyDescent="0.3">
      <c r="B259" t="s">
        <v>5</v>
      </c>
      <c r="C259" t="s">
        <v>34</v>
      </c>
      <c r="D259" t="s">
        <v>22</v>
      </c>
      <c r="E259" s="4">
        <v>6279</v>
      </c>
      <c r="F259" s="5">
        <v>237</v>
      </c>
      <c r="G259">
        <f>DATA1516[Amount]/DATA1516[Units]</f>
        <v>26.49367088607595</v>
      </c>
      <c r="H259">
        <f>DATA1516[[#This Row],[Units]]*DATA1516[[#This Row],[Cost per Unit2]]</f>
        <v>6279</v>
      </c>
      <c r="I259">
        <f>LOOKUP(DATA1516[[#This Row],[Product]], Prod[Product],Prod[Cost per unit])</f>
        <v>9.77</v>
      </c>
      <c r="J259" s="22">
        <f>DATA1516[[#This Row],[Units]]*DATA1516[[#This Row],[products cost per unit]]</f>
        <v>2315.4899999999998</v>
      </c>
      <c r="K259" s="22">
        <f>DATA1516[Amount]-DATA1516[Sum of Cost]</f>
        <v>3963.51</v>
      </c>
    </row>
    <row r="260" spans="2:11" x14ac:dyDescent="0.3">
      <c r="B260" t="s">
        <v>40</v>
      </c>
      <c r="C260" t="s">
        <v>36</v>
      </c>
      <c r="D260" t="s">
        <v>13</v>
      </c>
      <c r="E260" s="4">
        <v>4424</v>
      </c>
      <c r="F260" s="5">
        <v>201</v>
      </c>
      <c r="G260">
        <f>DATA1516[Amount]/DATA1516[Units]</f>
        <v>22.009950248756219</v>
      </c>
      <c r="H260">
        <f>DATA1516[[#This Row],[Units]]*DATA1516[[#This Row],[Cost per Unit2]]</f>
        <v>4424</v>
      </c>
      <c r="I260">
        <f>LOOKUP(DATA1516[[#This Row],[Product]], Prod[Product],Prod[Cost per unit])</f>
        <v>9.33</v>
      </c>
      <c r="J260" s="22">
        <f>DATA1516[[#This Row],[Units]]*DATA1516[[#This Row],[products cost per unit]]</f>
        <v>1875.33</v>
      </c>
      <c r="K260" s="22">
        <f>DATA1516[Amount]-DATA1516[Sum of Cost]</f>
        <v>2548.67</v>
      </c>
    </row>
    <row r="261" spans="2:11" x14ac:dyDescent="0.3">
      <c r="B261" t="s">
        <v>2</v>
      </c>
      <c r="C261" t="s">
        <v>36</v>
      </c>
      <c r="D261" t="s">
        <v>17</v>
      </c>
      <c r="E261" s="4">
        <v>189</v>
      </c>
      <c r="F261" s="5">
        <v>48</v>
      </c>
      <c r="G261">
        <f>DATA1516[Amount]/DATA1516[Units]</f>
        <v>3.9375</v>
      </c>
      <c r="H261">
        <f>DATA1516[[#This Row],[Units]]*DATA1516[[#This Row],[Cost per Unit2]]</f>
        <v>189</v>
      </c>
      <c r="I261">
        <f>LOOKUP(DATA1516[[#This Row],[Product]], Prod[Product],Prod[Cost per unit])</f>
        <v>3.11</v>
      </c>
      <c r="J261" s="22">
        <f>DATA1516[[#This Row],[Units]]*DATA1516[[#This Row],[products cost per unit]]</f>
        <v>149.28</v>
      </c>
      <c r="K261" s="22">
        <f>DATA1516[Amount]-DATA1516[Sum of Cost]</f>
        <v>39.72</v>
      </c>
    </row>
    <row r="262" spans="2:11" x14ac:dyDescent="0.3">
      <c r="B262" t="s">
        <v>5</v>
      </c>
      <c r="C262" t="s">
        <v>35</v>
      </c>
      <c r="D262" t="s">
        <v>22</v>
      </c>
      <c r="E262" s="4">
        <v>490</v>
      </c>
      <c r="F262" s="5">
        <v>84</v>
      </c>
      <c r="G262">
        <f>DATA1516[Amount]/DATA1516[Units]</f>
        <v>5.833333333333333</v>
      </c>
      <c r="H262">
        <f>DATA1516[[#This Row],[Units]]*DATA1516[[#This Row],[Cost per Unit2]]</f>
        <v>490</v>
      </c>
      <c r="I262">
        <f>LOOKUP(DATA1516[[#This Row],[Product]], Prod[Product],Prod[Cost per unit])</f>
        <v>9.77</v>
      </c>
      <c r="J262" s="22">
        <f>DATA1516[[#This Row],[Units]]*DATA1516[[#This Row],[products cost per unit]]</f>
        <v>820.68</v>
      </c>
      <c r="K262" s="22">
        <f>DATA1516[Amount]-DATA1516[Sum of Cost]</f>
        <v>-330.67999999999995</v>
      </c>
    </row>
    <row r="263" spans="2:11" x14ac:dyDescent="0.3">
      <c r="B263" t="s">
        <v>8</v>
      </c>
      <c r="C263" t="s">
        <v>37</v>
      </c>
      <c r="D263" t="s">
        <v>21</v>
      </c>
      <c r="E263" s="4">
        <v>434</v>
      </c>
      <c r="F263" s="5">
        <v>87</v>
      </c>
      <c r="G263">
        <f>DATA1516[Amount]/DATA1516[Units]</f>
        <v>4.9885057471264371</v>
      </c>
      <c r="H263">
        <f>DATA1516[[#This Row],[Units]]*DATA1516[[#This Row],[Cost per Unit2]]</f>
        <v>434.00000000000006</v>
      </c>
      <c r="I263">
        <f>LOOKUP(DATA1516[[#This Row],[Product]], Prod[Product],Prod[Cost per unit])</f>
        <v>9</v>
      </c>
      <c r="J263" s="22">
        <f>DATA1516[[#This Row],[Units]]*DATA1516[[#This Row],[products cost per unit]]</f>
        <v>783</v>
      </c>
      <c r="K263" s="22">
        <f>DATA1516[Amount]-DATA1516[Sum of Cost]</f>
        <v>-349</v>
      </c>
    </row>
    <row r="264" spans="2:11" x14ac:dyDescent="0.3">
      <c r="B264" t="s">
        <v>7</v>
      </c>
      <c r="C264" t="s">
        <v>38</v>
      </c>
      <c r="D264" t="s">
        <v>30</v>
      </c>
      <c r="E264" s="4">
        <v>10129</v>
      </c>
      <c r="F264" s="5">
        <v>312</v>
      </c>
      <c r="G264">
        <f>DATA1516[Amount]/DATA1516[Units]</f>
        <v>32.464743589743591</v>
      </c>
      <c r="H264">
        <f>DATA1516[[#This Row],[Units]]*DATA1516[[#This Row],[Cost per Unit2]]</f>
        <v>10129</v>
      </c>
      <c r="I264">
        <f>LOOKUP(DATA1516[[#This Row],[Product]], Prod[Product],Prod[Cost per unit])</f>
        <v>14.49</v>
      </c>
      <c r="J264" s="22">
        <f>DATA1516[[#This Row],[Units]]*DATA1516[[#This Row],[products cost per unit]]</f>
        <v>4520.88</v>
      </c>
      <c r="K264" s="22">
        <f>DATA1516[Amount]-DATA1516[Sum of Cost]</f>
        <v>5608.12</v>
      </c>
    </row>
    <row r="265" spans="2:11" x14ac:dyDescent="0.3">
      <c r="B265" t="s">
        <v>3</v>
      </c>
      <c r="C265" t="s">
        <v>39</v>
      </c>
      <c r="D265" t="s">
        <v>28</v>
      </c>
      <c r="E265" s="4">
        <v>1652</v>
      </c>
      <c r="F265" s="5">
        <v>102</v>
      </c>
      <c r="G265">
        <f>DATA1516[Amount]/DATA1516[Units]</f>
        <v>16.196078431372548</v>
      </c>
      <c r="H265">
        <f>DATA1516[[#This Row],[Units]]*DATA1516[[#This Row],[Cost per Unit2]]</f>
        <v>1652</v>
      </c>
      <c r="I265">
        <f>LOOKUP(DATA1516[[#This Row],[Product]], Prod[Product],Prod[Cost per unit])</f>
        <v>10.38</v>
      </c>
      <c r="J265" s="22">
        <f>DATA1516[[#This Row],[Units]]*DATA1516[[#This Row],[products cost per unit]]</f>
        <v>1058.76</v>
      </c>
      <c r="K265" s="22">
        <f>DATA1516[Amount]-DATA1516[Sum of Cost]</f>
        <v>593.24</v>
      </c>
    </row>
    <row r="266" spans="2:11" x14ac:dyDescent="0.3">
      <c r="B266" t="s">
        <v>8</v>
      </c>
      <c r="C266" t="s">
        <v>38</v>
      </c>
      <c r="D266" t="s">
        <v>21</v>
      </c>
      <c r="E266" s="4">
        <v>6433</v>
      </c>
      <c r="F266" s="5">
        <v>78</v>
      </c>
      <c r="G266">
        <f>DATA1516[Amount]/DATA1516[Units]</f>
        <v>82.474358974358978</v>
      </c>
      <c r="H266">
        <f>DATA1516[[#This Row],[Units]]*DATA1516[[#This Row],[Cost per Unit2]]</f>
        <v>6433</v>
      </c>
      <c r="I266">
        <f>LOOKUP(DATA1516[[#This Row],[Product]], Prod[Product],Prod[Cost per unit])</f>
        <v>9</v>
      </c>
      <c r="J266" s="22">
        <f>DATA1516[[#This Row],[Units]]*DATA1516[[#This Row],[products cost per unit]]</f>
        <v>702</v>
      </c>
      <c r="K266" s="22">
        <f>DATA1516[Amount]-DATA1516[Sum of Cost]</f>
        <v>5731</v>
      </c>
    </row>
    <row r="267" spans="2:11" x14ac:dyDescent="0.3">
      <c r="B267" t="s">
        <v>3</v>
      </c>
      <c r="C267" t="s">
        <v>34</v>
      </c>
      <c r="D267" t="s">
        <v>23</v>
      </c>
      <c r="E267" s="4">
        <v>2212</v>
      </c>
      <c r="F267" s="5">
        <v>117</v>
      </c>
      <c r="G267">
        <f>DATA1516[Amount]/DATA1516[Units]</f>
        <v>18.905982905982906</v>
      </c>
      <c r="H267">
        <f>DATA1516[[#This Row],[Units]]*DATA1516[[#This Row],[Cost per Unit2]]</f>
        <v>2212</v>
      </c>
      <c r="I267">
        <f>LOOKUP(DATA1516[[#This Row],[Product]], Prod[Product],Prod[Cost per unit])</f>
        <v>6.49</v>
      </c>
      <c r="J267" s="22">
        <f>DATA1516[[#This Row],[Units]]*DATA1516[[#This Row],[products cost per unit]]</f>
        <v>759.33</v>
      </c>
      <c r="K267" s="22">
        <f>DATA1516[Amount]-DATA1516[Sum of Cost]</f>
        <v>1452.67</v>
      </c>
    </row>
    <row r="268" spans="2:11" x14ac:dyDescent="0.3">
      <c r="B268" t="s">
        <v>41</v>
      </c>
      <c r="C268" t="s">
        <v>35</v>
      </c>
      <c r="D268" t="s">
        <v>19</v>
      </c>
      <c r="E268" s="4">
        <v>609</v>
      </c>
      <c r="F268" s="5">
        <v>99</v>
      </c>
      <c r="G268">
        <f>DATA1516[Amount]/DATA1516[Units]</f>
        <v>6.1515151515151514</v>
      </c>
      <c r="H268">
        <f>DATA1516[[#This Row],[Units]]*DATA1516[[#This Row],[Cost per Unit2]]</f>
        <v>609</v>
      </c>
      <c r="I268">
        <f>LOOKUP(DATA1516[[#This Row],[Product]], Prod[Product],Prod[Cost per unit])</f>
        <v>7.64</v>
      </c>
      <c r="J268" s="22">
        <f>DATA1516[[#This Row],[Units]]*DATA1516[[#This Row],[products cost per unit]]</f>
        <v>756.36</v>
      </c>
      <c r="K268" s="22">
        <f>DATA1516[Amount]-DATA1516[Sum of Cost]</f>
        <v>-147.36000000000001</v>
      </c>
    </row>
    <row r="269" spans="2:11" x14ac:dyDescent="0.3">
      <c r="B269" t="s">
        <v>40</v>
      </c>
      <c r="C269" t="s">
        <v>35</v>
      </c>
      <c r="D269" t="s">
        <v>24</v>
      </c>
      <c r="E269" s="4">
        <v>1638</v>
      </c>
      <c r="F269" s="5">
        <v>48</v>
      </c>
      <c r="G269">
        <f>DATA1516[Amount]/DATA1516[Units]</f>
        <v>34.125</v>
      </c>
      <c r="H269">
        <f>DATA1516[[#This Row],[Units]]*DATA1516[[#This Row],[Cost per Unit2]]</f>
        <v>1638</v>
      </c>
      <c r="I269">
        <f>LOOKUP(DATA1516[[#This Row],[Product]], Prod[Product],Prod[Cost per unit])</f>
        <v>4.97</v>
      </c>
      <c r="J269" s="22">
        <f>DATA1516[[#This Row],[Units]]*DATA1516[[#This Row],[products cost per unit]]</f>
        <v>238.56</v>
      </c>
      <c r="K269" s="22">
        <f>DATA1516[Amount]-DATA1516[Sum of Cost]</f>
        <v>1399.44</v>
      </c>
    </row>
    <row r="270" spans="2:11" x14ac:dyDescent="0.3">
      <c r="B270" t="s">
        <v>7</v>
      </c>
      <c r="C270" t="s">
        <v>34</v>
      </c>
      <c r="D270" t="s">
        <v>15</v>
      </c>
      <c r="E270" s="4">
        <v>3829</v>
      </c>
      <c r="F270" s="5">
        <v>24</v>
      </c>
      <c r="G270">
        <f>DATA1516[Amount]/DATA1516[Units]</f>
        <v>159.54166666666666</v>
      </c>
      <c r="H270">
        <f>DATA1516[[#This Row],[Units]]*DATA1516[[#This Row],[Cost per Unit2]]</f>
        <v>3829</v>
      </c>
      <c r="I270">
        <f>LOOKUP(DATA1516[[#This Row],[Product]], Prod[Product],Prod[Cost per unit])</f>
        <v>11.73</v>
      </c>
      <c r="J270" s="22">
        <f>DATA1516[[#This Row],[Units]]*DATA1516[[#This Row],[products cost per unit]]</f>
        <v>281.52</v>
      </c>
      <c r="K270" s="22">
        <f>DATA1516[Amount]-DATA1516[Sum of Cost]</f>
        <v>3547.48</v>
      </c>
    </row>
    <row r="271" spans="2:11" x14ac:dyDescent="0.3">
      <c r="B271" t="s">
        <v>40</v>
      </c>
      <c r="C271" t="s">
        <v>39</v>
      </c>
      <c r="D271" t="s">
        <v>15</v>
      </c>
      <c r="E271" s="4">
        <v>5775</v>
      </c>
      <c r="F271" s="5">
        <v>42</v>
      </c>
      <c r="G271">
        <f>DATA1516[Amount]/DATA1516[Units]</f>
        <v>137.5</v>
      </c>
      <c r="H271">
        <f>DATA1516[[#This Row],[Units]]*DATA1516[[#This Row],[Cost per Unit2]]</f>
        <v>5775</v>
      </c>
      <c r="I271">
        <f>LOOKUP(DATA1516[[#This Row],[Product]], Prod[Product],Prod[Cost per unit])</f>
        <v>11.73</v>
      </c>
      <c r="J271" s="22">
        <f>DATA1516[[#This Row],[Units]]*DATA1516[[#This Row],[products cost per unit]]</f>
        <v>492.66</v>
      </c>
      <c r="K271" s="22">
        <f>DATA1516[Amount]-DATA1516[Sum of Cost]</f>
        <v>5282.34</v>
      </c>
    </row>
    <row r="272" spans="2:11" x14ac:dyDescent="0.3">
      <c r="B272" t="s">
        <v>6</v>
      </c>
      <c r="C272" t="s">
        <v>35</v>
      </c>
      <c r="D272" t="s">
        <v>20</v>
      </c>
      <c r="E272" s="4">
        <v>1071</v>
      </c>
      <c r="F272" s="5">
        <v>270</v>
      </c>
      <c r="G272">
        <f>DATA1516[Amount]/DATA1516[Units]</f>
        <v>3.9666666666666668</v>
      </c>
      <c r="H272">
        <f>DATA1516[[#This Row],[Units]]*DATA1516[[#This Row],[Cost per Unit2]]</f>
        <v>1071</v>
      </c>
      <c r="I272">
        <f>LOOKUP(DATA1516[[#This Row],[Product]], Prod[Product],Prod[Cost per unit])</f>
        <v>10.62</v>
      </c>
      <c r="J272" s="22">
        <f>DATA1516[[#This Row],[Units]]*DATA1516[[#This Row],[products cost per unit]]</f>
        <v>2867.3999999999996</v>
      </c>
      <c r="K272" s="22">
        <f>DATA1516[Amount]-DATA1516[Sum of Cost]</f>
        <v>-1796.3999999999996</v>
      </c>
    </row>
    <row r="273" spans="2:11" x14ac:dyDescent="0.3">
      <c r="B273" t="s">
        <v>8</v>
      </c>
      <c r="C273" t="s">
        <v>36</v>
      </c>
      <c r="D273" t="s">
        <v>23</v>
      </c>
      <c r="E273" s="4">
        <v>5019</v>
      </c>
      <c r="F273" s="5">
        <v>150</v>
      </c>
      <c r="G273">
        <f>DATA1516[Amount]/DATA1516[Units]</f>
        <v>33.46</v>
      </c>
      <c r="H273">
        <f>DATA1516[[#This Row],[Units]]*DATA1516[[#This Row],[Cost per Unit2]]</f>
        <v>5019</v>
      </c>
      <c r="I273">
        <f>LOOKUP(DATA1516[[#This Row],[Product]], Prod[Product],Prod[Cost per unit])</f>
        <v>6.49</v>
      </c>
      <c r="J273" s="22">
        <f>DATA1516[[#This Row],[Units]]*DATA1516[[#This Row],[products cost per unit]]</f>
        <v>973.5</v>
      </c>
      <c r="K273" s="22">
        <f>DATA1516[Amount]-DATA1516[Sum of Cost]</f>
        <v>4045.5</v>
      </c>
    </row>
    <row r="274" spans="2:11" x14ac:dyDescent="0.3">
      <c r="B274" t="s">
        <v>2</v>
      </c>
      <c r="C274" t="s">
        <v>37</v>
      </c>
      <c r="D274" t="s">
        <v>15</v>
      </c>
      <c r="E274" s="4">
        <v>2863</v>
      </c>
      <c r="F274" s="5">
        <v>42</v>
      </c>
      <c r="G274">
        <f>DATA1516[Amount]/DATA1516[Units]</f>
        <v>68.166666666666671</v>
      </c>
      <c r="H274">
        <f>DATA1516[[#This Row],[Units]]*DATA1516[[#This Row],[Cost per Unit2]]</f>
        <v>2863</v>
      </c>
      <c r="I274">
        <f>LOOKUP(DATA1516[[#This Row],[Product]], Prod[Product],Prod[Cost per unit])</f>
        <v>11.73</v>
      </c>
      <c r="J274" s="22">
        <f>DATA1516[[#This Row],[Units]]*DATA1516[[#This Row],[products cost per unit]]</f>
        <v>492.66</v>
      </c>
      <c r="K274" s="22">
        <f>DATA1516[Amount]-DATA1516[Sum of Cost]</f>
        <v>2370.34</v>
      </c>
    </row>
    <row r="275" spans="2:11" x14ac:dyDescent="0.3">
      <c r="B275" t="s">
        <v>40</v>
      </c>
      <c r="C275" t="s">
        <v>35</v>
      </c>
      <c r="D275" t="s">
        <v>29</v>
      </c>
      <c r="E275" s="4">
        <v>1617</v>
      </c>
      <c r="F275" s="5">
        <v>126</v>
      </c>
      <c r="G275">
        <f>DATA1516[Amount]/DATA1516[Units]</f>
        <v>12.833333333333334</v>
      </c>
      <c r="H275">
        <f>DATA1516[[#This Row],[Units]]*DATA1516[[#This Row],[Cost per Unit2]]</f>
        <v>1617</v>
      </c>
      <c r="I275">
        <f>LOOKUP(DATA1516[[#This Row],[Product]], Prod[Product],Prod[Cost per unit])</f>
        <v>7.16</v>
      </c>
      <c r="J275" s="22">
        <f>DATA1516[[#This Row],[Units]]*DATA1516[[#This Row],[products cost per unit]]</f>
        <v>902.16</v>
      </c>
      <c r="K275" s="22">
        <f>DATA1516[Amount]-DATA1516[Sum of Cost]</f>
        <v>714.84</v>
      </c>
    </row>
    <row r="276" spans="2:11" x14ac:dyDescent="0.3">
      <c r="B276" t="s">
        <v>6</v>
      </c>
      <c r="C276" t="s">
        <v>37</v>
      </c>
      <c r="D276" t="s">
        <v>26</v>
      </c>
      <c r="E276" s="4">
        <v>6818</v>
      </c>
      <c r="F276" s="5">
        <v>6</v>
      </c>
      <c r="G276">
        <f>DATA1516[Amount]/DATA1516[Units]</f>
        <v>1136.3333333333333</v>
      </c>
      <c r="H276">
        <f>DATA1516[[#This Row],[Units]]*DATA1516[[#This Row],[Cost per Unit2]]</f>
        <v>6818</v>
      </c>
      <c r="I276">
        <f>LOOKUP(DATA1516[[#This Row],[Product]], Prod[Product],Prod[Cost per unit])</f>
        <v>5.6</v>
      </c>
      <c r="J276" s="22">
        <f>DATA1516[[#This Row],[Units]]*DATA1516[[#This Row],[products cost per unit]]</f>
        <v>33.599999999999994</v>
      </c>
      <c r="K276" s="22">
        <f>DATA1516[Amount]-DATA1516[Sum of Cost]</f>
        <v>6784.4</v>
      </c>
    </row>
    <row r="277" spans="2:11" x14ac:dyDescent="0.3">
      <c r="B277" t="s">
        <v>3</v>
      </c>
      <c r="C277" t="s">
        <v>35</v>
      </c>
      <c r="D277" t="s">
        <v>15</v>
      </c>
      <c r="E277" s="4">
        <v>6657</v>
      </c>
      <c r="F277" s="5">
        <v>276</v>
      </c>
      <c r="G277">
        <f>DATA1516[Amount]/DATA1516[Units]</f>
        <v>24.119565217391305</v>
      </c>
      <c r="H277">
        <f>DATA1516[[#This Row],[Units]]*DATA1516[[#This Row],[Cost per Unit2]]</f>
        <v>6657</v>
      </c>
      <c r="I277">
        <f>LOOKUP(DATA1516[[#This Row],[Product]], Prod[Product],Prod[Cost per unit])</f>
        <v>11.73</v>
      </c>
      <c r="J277" s="22">
        <f>DATA1516[[#This Row],[Units]]*DATA1516[[#This Row],[products cost per unit]]</f>
        <v>3237.48</v>
      </c>
      <c r="K277" s="22">
        <f>DATA1516[Amount]-DATA1516[Sum of Cost]</f>
        <v>3419.52</v>
      </c>
    </row>
    <row r="278" spans="2:11" x14ac:dyDescent="0.3">
      <c r="B278" t="s">
        <v>3</v>
      </c>
      <c r="C278" t="s">
        <v>34</v>
      </c>
      <c r="D278" t="s">
        <v>17</v>
      </c>
      <c r="E278" s="4">
        <v>2919</v>
      </c>
      <c r="F278" s="5">
        <v>93</v>
      </c>
      <c r="G278">
        <f>DATA1516[Amount]/DATA1516[Units]</f>
        <v>31.387096774193548</v>
      </c>
      <c r="H278">
        <f>DATA1516[[#This Row],[Units]]*DATA1516[[#This Row],[Cost per Unit2]]</f>
        <v>2919</v>
      </c>
      <c r="I278">
        <f>LOOKUP(DATA1516[[#This Row],[Product]], Prod[Product],Prod[Cost per unit])</f>
        <v>3.11</v>
      </c>
      <c r="J278" s="22">
        <f>DATA1516[[#This Row],[Units]]*DATA1516[[#This Row],[products cost per unit]]</f>
        <v>289.22999999999996</v>
      </c>
      <c r="K278" s="22">
        <f>DATA1516[Amount]-DATA1516[Sum of Cost]</f>
        <v>2629.77</v>
      </c>
    </row>
    <row r="279" spans="2:11" x14ac:dyDescent="0.3">
      <c r="B279" t="s">
        <v>2</v>
      </c>
      <c r="C279" t="s">
        <v>36</v>
      </c>
      <c r="D279" t="s">
        <v>31</v>
      </c>
      <c r="E279" s="4">
        <v>3094</v>
      </c>
      <c r="F279" s="5">
        <v>246</v>
      </c>
      <c r="G279">
        <f>DATA1516[Amount]/DATA1516[Units]</f>
        <v>12.577235772357724</v>
      </c>
      <c r="H279">
        <f>DATA1516[[#This Row],[Units]]*DATA1516[[#This Row],[Cost per Unit2]]</f>
        <v>3094</v>
      </c>
      <c r="I279">
        <f>LOOKUP(DATA1516[[#This Row],[Product]], Prod[Product],Prod[Cost per unit])</f>
        <v>5.79</v>
      </c>
      <c r="J279" s="22">
        <f>DATA1516[[#This Row],[Units]]*DATA1516[[#This Row],[products cost per unit]]</f>
        <v>1424.34</v>
      </c>
      <c r="K279" s="22">
        <f>DATA1516[Amount]-DATA1516[Sum of Cost]</f>
        <v>1669.66</v>
      </c>
    </row>
    <row r="280" spans="2:11" x14ac:dyDescent="0.3">
      <c r="B280" t="s">
        <v>6</v>
      </c>
      <c r="C280" t="s">
        <v>39</v>
      </c>
      <c r="D280" t="s">
        <v>24</v>
      </c>
      <c r="E280" s="4">
        <v>2989</v>
      </c>
      <c r="F280" s="5">
        <v>3</v>
      </c>
      <c r="G280">
        <f>DATA1516[Amount]/DATA1516[Units]</f>
        <v>996.33333333333337</v>
      </c>
      <c r="H280">
        <f>DATA1516[[#This Row],[Units]]*DATA1516[[#This Row],[Cost per Unit2]]</f>
        <v>2989</v>
      </c>
      <c r="I280">
        <f>LOOKUP(DATA1516[[#This Row],[Product]], Prod[Product],Prod[Cost per unit])</f>
        <v>4.97</v>
      </c>
      <c r="J280" s="22">
        <f>DATA1516[[#This Row],[Units]]*DATA1516[[#This Row],[products cost per unit]]</f>
        <v>14.91</v>
      </c>
      <c r="K280" s="22">
        <f>DATA1516[Amount]-DATA1516[Sum of Cost]</f>
        <v>2974.09</v>
      </c>
    </row>
    <row r="281" spans="2:11" x14ac:dyDescent="0.3">
      <c r="B281" t="s">
        <v>8</v>
      </c>
      <c r="C281" t="s">
        <v>38</v>
      </c>
      <c r="D281" t="s">
        <v>27</v>
      </c>
      <c r="E281" s="4">
        <v>2268</v>
      </c>
      <c r="F281" s="5">
        <v>63</v>
      </c>
      <c r="G281">
        <f>DATA1516[Amount]/DATA1516[Units]</f>
        <v>36</v>
      </c>
      <c r="H281">
        <f>DATA1516[[#This Row],[Units]]*DATA1516[[#This Row],[Cost per Unit2]]</f>
        <v>2268</v>
      </c>
      <c r="I281">
        <f>LOOKUP(DATA1516[[#This Row],[Product]], Prod[Product],Prod[Cost per unit])</f>
        <v>16.73</v>
      </c>
      <c r="J281" s="22">
        <f>DATA1516[[#This Row],[Units]]*DATA1516[[#This Row],[products cost per unit]]</f>
        <v>1053.99</v>
      </c>
      <c r="K281" s="22">
        <f>DATA1516[Amount]-DATA1516[Sum of Cost]</f>
        <v>1214.01</v>
      </c>
    </row>
    <row r="282" spans="2:11" x14ac:dyDescent="0.3">
      <c r="B282" t="s">
        <v>5</v>
      </c>
      <c r="C282" t="s">
        <v>35</v>
      </c>
      <c r="D282" t="s">
        <v>31</v>
      </c>
      <c r="E282" s="4">
        <v>4753</v>
      </c>
      <c r="F282" s="5">
        <v>246</v>
      </c>
      <c r="G282">
        <f>DATA1516[Amount]/DATA1516[Units]</f>
        <v>19.321138211382113</v>
      </c>
      <c r="H282">
        <f>DATA1516[[#This Row],[Units]]*DATA1516[[#This Row],[Cost per Unit2]]</f>
        <v>4753</v>
      </c>
      <c r="I282">
        <f>LOOKUP(DATA1516[[#This Row],[Product]], Prod[Product],Prod[Cost per unit])</f>
        <v>5.79</v>
      </c>
      <c r="J282" s="22">
        <f>DATA1516[[#This Row],[Units]]*DATA1516[[#This Row],[products cost per unit]]</f>
        <v>1424.34</v>
      </c>
      <c r="K282" s="22">
        <f>DATA1516[Amount]-DATA1516[Sum of Cost]</f>
        <v>3328.66</v>
      </c>
    </row>
    <row r="283" spans="2:11" x14ac:dyDescent="0.3">
      <c r="B283" t="s">
        <v>2</v>
      </c>
      <c r="C283" t="s">
        <v>34</v>
      </c>
      <c r="D283" t="s">
        <v>19</v>
      </c>
      <c r="E283" s="4">
        <v>7511</v>
      </c>
      <c r="F283" s="5">
        <v>120</v>
      </c>
      <c r="G283">
        <f>DATA1516[Amount]/DATA1516[Units]</f>
        <v>62.591666666666669</v>
      </c>
      <c r="H283">
        <f>DATA1516[[#This Row],[Units]]*DATA1516[[#This Row],[Cost per Unit2]]</f>
        <v>7511</v>
      </c>
      <c r="I283">
        <f>LOOKUP(DATA1516[[#This Row],[Product]], Prod[Product],Prod[Cost per unit])</f>
        <v>7.64</v>
      </c>
      <c r="J283" s="22">
        <f>DATA1516[[#This Row],[Units]]*DATA1516[[#This Row],[products cost per unit]]</f>
        <v>916.8</v>
      </c>
      <c r="K283" s="22">
        <f>DATA1516[Amount]-DATA1516[Sum of Cost]</f>
        <v>6594.2</v>
      </c>
    </row>
    <row r="284" spans="2:11" x14ac:dyDescent="0.3">
      <c r="B284" t="s">
        <v>2</v>
      </c>
      <c r="C284" t="s">
        <v>38</v>
      </c>
      <c r="D284" t="s">
        <v>31</v>
      </c>
      <c r="E284" s="4">
        <v>4326</v>
      </c>
      <c r="F284" s="5">
        <v>348</v>
      </c>
      <c r="G284">
        <f>DATA1516[Amount]/DATA1516[Units]</f>
        <v>12.431034482758621</v>
      </c>
      <c r="H284">
        <f>DATA1516[[#This Row],[Units]]*DATA1516[[#This Row],[Cost per Unit2]]</f>
        <v>4326</v>
      </c>
      <c r="I284">
        <f>LOOKUP(DATA1516[[#This Row],[Product]], Prod[Product],Prod[Cost per unit])</f>
        <v>5.79</v>
      </c>
      <c r="J284" s="22">
        <f>DATA1516[[#This Row],[Units]]*DATA1516[[#This Row],[products cost per unit]]</f>
        <v>2014.92</v>
      </c>
      <c r="K284" s="22">
        <f>DATA1516[Amount]-DATA1516[Sum of Cost]</f>
        <v>2311.08</v>
      </c>
    </row>
    <row r="285" spans="2:11" x14ac:dyDescent="0.3">
      <c r="B285" t="s">
        <v>41</v>
      </c>
      <c r="C285" t="s">
        <v>34</v>
      </c>
      <c r="D285" t="s">
        <v>23</v>
      </c>
      <c r="E285" s="4">
        <v>4935</v>
      </c>
      <c r="F285" s="5">
        <v>126</v>
      </c>
      <c r="G285">
        <f>DATA1516[Amount]/DATA1516[Units]</f>
        <v>39.166666666666664</v>
      </c>
      <c r="H285">
        <f>DATA1516[[#This Row],[Units]]*DATA1516[[#This Row],[Cost per Unit2]]</f>
        <v>4935</v>
      </c>
      <c r="I285">
        <f>LOOKUP(DATA1516[[#This Row],[Product]], Prod[Product],Prod[Cost per unit])</f>
        <v>6.49</v>
      </c>
      <c r="J285" s="22">
        <f>DATA1516[[#This Row],[Units]]*DATA1516[[#This Row],[products cost per unit]]</f>
        <v>817.74</v>
      </c>
      <c r="K285" s="22">
        <f>DATA1516[Amount]-DATA1516[Sum of Cost]</f>
        <v>4117.26</v>
      </c>
    </row>
    <row r="286" spans="2:11" x14ac:dyDescent="0.3">
      <c r="B286" t="s">
        <v>6</v>
      </c>
      <c r="C286" t="s">
        <v>35</v>
      </c>
      <c r="D286" t="s">
        <v>30</v>
      </c>
      <c r="E286" s="4">
        <v>4781</v>
      </c>
      <c r="F286" s="5">
        <v>123</v>
      </c>
      <c r="G286">
        <f>DATA1516[Amount]/DATA1516[Units]</f>
        <v>38.869918699186989</v>
      </c>
      <c r="H286">
        <f>DATA1516[[#This Row],[Units]]*DATA1516[[#This Row],[Cost per Unit2]]</f>
        <v>4781</v>
      </c>
      <c r="I286">
        <f>LOOKUP(DATA1516[[#This Row],[Product]], Prod[Product],Prod[Cost per unit])</f>
        <v>14.49</v>
      </c>
      <c r="J286" s="22">
        <f>DATA1516[[#This Row],[Units]]*DATA1516[[#This Row],[products cost per unit]]</f>
        <v>1782.27</v>
      </c>
      <c r="K286" s="22">
        <f>DATA1516[Amount]-DATA1516[Sum of Cost]</f>
        <v>2998.73</v>
      </c>
    </row>
    <row r="287" spans="2:11" x14ac:dyDescent="0.3">
      <c r="B287" t="s">
        <v>5</v>
      </c>
      <c r="C287" t="s">
        <v>38</v>
      </c>
      <c r="D287" t="s">
        <v>25</v>
      </c>
      <c r="E287" s="4">
        <v>7483</v>
      </c>
      <c r="F287" s="5">
        <v>45</v>
      </c>
      <c r="G287">
        <f>DATA1516[Amount]/DATA1516[Units]</f>
        <v>166.28888888888889</v>
      </c>
      <c r="H287">
        <f>DATA1516[[#This Row],[Units]]*DATA1516[[#This Row],[Cost per Unit2]]</f>
        <v>7483</v>
      </c>
      <c r="I287">
        <f>LOOKUP(DATA1516[[#This Row],[Product]], Prod[Product],Prod[Cost per unit])</f>
        <v>13.15</v>
      </c>
      <c r="J287" s="22">
        <f>DATA1516[[#This Row],[Units]]*DATA1516[[#This Row],[products cost per unit]]</f>
        <v>591.75</v>
      </c>
      <c r="K287" s="22">
        <f>DATA1516[Amount]-DATA1516[Sum of Cost]</f>
        <v>6891.25</v>
      </c>
    </row>
    <row r="288" spans="2:11" x14ac:dyDescent="0.3">
      <c r="B288" t="s">
        <v>10</v>
      </c>
      <c r="C288" t="s">
        <v>38</v>
      </c>
      <c r="D288" t="s">
        <v>4</v>
      </c>
      <c r="E288" s="4">
        <v>6860</v>
      </c>
      <c r="F288" s="5">
        <v>126</v>
      </c>
      <c r="G288">
        <f>DATA1516[Amount]/DATA1516[Units]</f>
        <v>54.444444444444443</v>
      </c>
      <c r="H288">
        <f>DATA1516[[#This Row],[Units]]*DATA1516[[#This Row],[Cost per Unit2]]</f>
        <v>6860</v>
      </c>
      <c r="I288">
        <f>LOOKUP(DATA1516[[#This Row],[Product]], Prod[Product],Prod[Cost per unit])</f>
        <v>11.88</v>
      </c>
      <c r="J288" s="22">
        <f>DATA1516[[#This Row],[Units]]*DATA1516[[#This Row],[products cost per unit]]</f>
        <v>1496.88</v>
      </c>
      <c r="K288" s="22">
        <f>DATA1516[Amount]-DATA1516[Sum of Cost]</f>
        <v>5363.12</v>
      </c>
    </row>
    <row r="289" spans="2:11" x14ac:dyDescent="0.3">
      <c r="B289" t="s">
        <v>40</v>
      </c>
      <c r="C289" t="s">
        <v>37</v>
      </c>
      <c r="D289" t="s">
        <v>29</v>
      </c>
      <c r="E289" s="4">
        <v>9002</v>
      </c>
      <c r="F289" s="5">
        <v>72</v>
      </c>
      <c r="G289">
        <f>DATA1516[Amount]/DATA1516[Units]</f>
        <v>125.02777777777777</v>
      </c>
      <c r="H289">
        <f>DATA1516[[#This Row],[Units]]*DATA1516[[#This Row],[Cost per Unit2]]</f>
        <v>9002</v>
      </c>
      <c r="I289">
        <f>LOOKUP(DATA1516[[#This Row],[Product]], Prod[Product],Prod[Cost per unit])</f>
        <v>7.16</v>
      </c>
      <c r="J289" s="22">
        <f>DATA1516[[#This Row],[Units]]*DATA1516[[#This Row],[products cost per unit]]</f>
        <v>515.52</v>
      </c>
      <c r="K289" s="22">
        <f>DATA1516[Amount]-DATA1516[Sum of Cost]</f>
        <v>8486.48</v>
      </c>
    </row>
    <row r="290" spans="2:11" x14ac:dyDescent="0.3">
      <c r="B290" t="s">
        <v>6</v>
      </c>
      <c r="C290" t="s">
        <v>36</v>
      </c>
      <c r="D290" t="s">
        <v>29</v>
      </c>
      <c r="E290" s="4">
        <v>1400</v>
      </c>
      <c r="F290" s="5">
        <v>135</v>
      </c>
      <c r="G290">
        <f>DATA1516[Amount]/DATA1516[Units]</f>
        <v>10.37037037037037</v>
      </c>
      <c r="H290">
        <f>DATA1516[[#This Row],[Units]]*DATA1516[[#This Row],[Cost per Unit2]]</f>
        <v>1400</v>
      </c>
      <c r="I290">
        <f>LOOKUP(DATA1516[[#This Row],[Product]], Prod[Product],Prod[Cost per unit])</f>
        <v>7.16</v>
      </c>
      <c r="J290" s="22">
        <f>DATA1516[[#This Row],[Units]]*DATA1516[[#This Row],[products cost per unit]]</f>
        <v>966.6</v>
      </c>
      <c r="K290" s="22">
        <f>DATA1516[Amount]-DATA1516[Sum of Cost]</f>
        <v>433.4</v>
      </c>
    </row>
    <row r="291" spans="2:11" x14ac:dyDescent="0.3">
      <c r="B291" t="s">
        <v>10</v>
      </c>
      <c r="C291" t="s">
        <v>34</v>
      </c>
      <c r="D291" t="s">
        <v>22</v>
      </c>
      <c r="E291" s="4">
        <v>4053</v>
      </c>
      <c r="F291" s="5">
        <v>24</v>
      </c>
      <c r="G291">
        <f>DATA1516[Amount]/DATA1516[Units]</f>
        <v>168.875</v>
      </c>
      <c r="H291">
        <f>DATA1516[[#This Row],[Units]]*DATA1516[[#This Row],[Cost per Unit2]]</f>
        <v>4053</v>
      </c>
      <c r="I291">
        <f>LOOKUP(DATA1516[[#This Row],[Product]], Prod[Product],Prod[Cost per unit])</f>
        <v>9.77</v>
      </c>
      <c r="J291" s="22">
        <f>DATA1516[[#This Row],[Units]]*DATA1516[[#This Row],[products cost per unit]]</f>
        <v>234.48</v>
      </c>
      <c r="K291" s="22">
        <f>DATA1516[Amount]-DATA1516[Sum of Cost]</f>
        <v>3818.52</v>
      </c>
    </row>
    <row r="292" spans="2:11" x14ac:dyDescent="0.3">
      <c r="B292" t="s">
        <v>7</v>
      </c>
      <c r="C292" t="s">
        <v>36</v>
      </c>
      <c r="D292" t="s">
        <v>31</v>
      </c>
      <c r="E292" s="4">
        <v>2149</v>
      </c>
      <c r="F292" s="5">
        <v>117</v>
      </c>
      <c r="G292">
        <f>DATA1516[Amount]/DATA1516[Units]</f>
        <v>18.367521367521366</v>
      </c>
      <c r="H292">
        <f>DATA1516[[#This Row],[Units]]*DATA1516[[#This Row],[Cost per Unit2]]</f>
        <v>2149</v>
      </c>
      <c r="I292">
        <f>LOOKUP(DATA1516[[#This Row],[Product]], Prod[Product],Prod[Cost per unit])</f>
        <v>5.79</v>
      </c>
      <c r="J292" s="22">
        <f>DATA1516[[#This Row],[Units]]*DATA1516[[#This Row],[products cost per unit]]</f>
        <v>677.43</v>
      </c>
      <c r="K292" s="22">
        <f>DATA1516[Amount]-DATA1516[Sum of Cost]</f>
        <v>1471.5700000000002</v>
      </c>
    </row>
    <row r="293" spans="2:11" x14ac:dyDescent="0.3">
      <c r="B293" t="s">
        <v>3</v>
      </c>
      <c r="C293" t="s">
        <v>39</v>
      </c>
      <c r="D293" t="s">
        <v>29</v>
      </c>
      <c r="E293" s="4">
        <v>3640</v>
      </c>
      <c r="F293" s="5">
        <v>51</v>
      </c>
      <c r="G293">
        <f>DATA1516[Amount]/DATA1516[Units]</f>
        <v>71.372549019607845</v>
      </c>
      <c r="H293">
        <f>DATA1516[[#This Row],[Units]]*DATA1516[[#This Row],[Cost per Unit2]]</f>
        <v>3640</v>
      </c>
      <c r="I293">
        <f>LOOKUP(DATA1516[[#This Row],[Product]], Prod[Product],Prod[Cost per unit])</f>
        <v>7.16</v>
      </c>
      <c r="J293" s="22">
        <f>DATA1516[[#This Row],[Units]]*DATA1516[[#This Row],[products cost per unit]]</f>
        <v>365.16</v>
      </c>
      <c r="K293" s="22">
        <f>DATA1516[Amount]-DATA1516[Sum of Cost]</f>
        <v>3274.84</v>
      </c>
    </row>
    <row r="294" spans="2:11" x14ac:dyDescent="0.3">
      <c r="B294" t="s">
        <v>2</v>
      </c>
      <c r="C294" t="s">
        <v>39</v>
      </c>
      <c r="D294" t="s">
        <v>23</v>
      </c>
      <c r="E294" s="4">
        <v>630</v>
      </c>
      <c r="F294" s="5">
        <v>36</v>
      </c>
      <c r="G294">
        <f>DATA1516[Amount]/DATA1516[Units]</f>
        <v>17.5</v>
      </c>
      <c r="H294">
        <f>DATA1516[[#This Row],[Units]]*DATA1516[[#This Row],[Cost per Unit2]]</f>
        <v>630</v>
      </c>
      <c r="I294">
        <f>LOOKUP(DATA1516[[#This Row],[Product]], Prod[Product],Prod[Cost per unit])</f>
        <v>6.49</v>
      </c>
      <c r="J294" s="22">
        <f>DATA1516[[#This Row],[Units]]*DATA1516[[#This Row],[products cost per unit]]</f>
        <v>233.64000000000001</v>
      </c>
      <c r="K294" s="22">
        <f>DATA1516[Amount]-DATA1516[Sum of Cost]</f>
        <v>396.36</v>
      </c>
    </row>
    <row r="295" spans="2:11" x14ac:dyDescent="0.3">
      <c r="B295" t="s">
        <v>9</v>
      </c>
      <c r="C295" t="s">
        <v>35</v>
      </c>
      <c r="D295" t="s">
        <v>27</v>
      </c>
      <c r="E295" s="4">
        <v>2429</v>
      </c>
      <c r="F295" s="5">
        <v>144</v>
      </c>
      <c r="G295">
        <f>DATA1516[Amount]/DATA1516[Units]</f>
        <v>16.868055555555557</v>
      </c>
      <c r="H295">
        <f>DATA1516[[#This Row],[Units]]*DATA1516[[#This Row],[Cost per Unit2]]</f>
        <v>2429</v>
      </c>
      <c r="I295">
        <f>LOOKUP(DATA1516[[#This Row],[Product]], Prod[Product],Prod[Cost per unit])</f>
        <v>16.73</v>
      </c>
      <c r="J295" s="22">
        <f>DATA1516[[#This Row],[Units]]*DATA1516[[#This Row],[products cost per unit]]</f>
        <v>2409.12</v>
      </c>
      <c r="K295" s="22">
        <f>DATA1516[Amount]-DATA1516[Sum of Cost]</f>
        <v>19.880000000000109</v>
      </c>
    </row>
    <row r="296" spans="2:11" x14ac:dyDescent="0.3">
      <c r="B296" t="s">
        <v>9</v>
      </c>
      <c r="C296" t="s">
        <v>36</v>
      </c>
      <c r="D296" t="s">
        <v>25</v>
      </c>
      <c r="E296" s="4">
        <v>2142</v>
      </c>
      <c r="F296" s="5">
        <v>114</v>
      </c>
      <c r="G296">
        <f>DATA1516[Amount]/DATA1516[Units]</f>
        <v>18.789473684210527</v>
      </c>
      <c r="H296">
        <f>DATA1516[[#This Row],[Units]]*DATA1516[[#This Row],[Cost per Unit2]]</f>
        <v>2142</v>
      </c>
      <c r="I296">
        <f>LOOKUP(DATA1516[[#This Row],[Product]], Prod[Product],Prod[Cost per unit])</f>
        <v>13.15</v>
      </c>
      <c r="J296" s="22">
        <f>DATA1516[[#This Row],[Units]]*DATA1516[[#This Row],[products cost per unit]]</f>
        <v>1499.1000000000001</v>
      </c>
      <c r="K296" s="22">
        <f>DATA1516[Amount]-DATA1516[Sum of Cost]</f>
        <v>642.89999999999986</v>
      </c>
    </row>
    <row r="297" spans="2:11" x14ac:dyDescent="0.3">
      <c r="B297" t="s">
        <v>7</v>
      </c>
      <c r="C297" t="s">
        <v>37</v>
      </c>
      <c r="D297" t="s">
        <v>30</v>
      </c>
      <c r="E297" s="4">
        <v>6454</v>
      </c>
      <c r="F297" s="5">
        <v>54</v>
      </c>
      <c r="G297">
        <f>DATA1516[Amount]/DATA1516[Units]</f>
        <v>119.51851851851852</v>
      </c>
      <c r="H297">
        <f>DATA1516[[#This Row],[Units]]*DATA1516[[#This Row],[Cost per Unit2]]</f>
        <v>6454</v>
      </c>
      <c r="I297">
        <f>LOOKUP(DATA1516[[#This Row],[Product]], Prod[Product],Prod[Cost per unit])</f>
        <v>14.49</v>
      </c>
      <c r="J297" s="22">
        <f>DATA1516[[#This Row],[Units]]*DATA1516[[#This Row],[products cost per unit]]</f>
        <v>782.46</v>
      </c>
      <c r="K297" s="22">
        <f>DATA1516[Amount]-DATA1516[Sum of Cost]</f>
        <v>5671.54</v>
      </c>
    </row>
    <row r="298" spans="2:11" x14ac:dyDescent="0.3">
      <c r="B298" t="s">
        <v>7</v>
      </c>
      <c r="C298" t="s">
        <v>37</v>
      </c>
      <c r="D298" t="s">
        <v>16</v>
      </c>
      <c r="E298" s="4">
        <v>4487</v>
      </c>
      <c r="F298" s="5">
        <v>333</v>
      </c>
      <c r="G298">
        <f>DATA1516[Amount]/DATA1516[Units]</f>
        <v>13.474474474474475</v>
      </c>
      <c r="H298">
        <f>DATA1516[[#This Row],[Units]]*DATA1516[[#This Row],[Cost per Unit2]]</f>
        <v>4487</v>
      </c>
      <c r="I298">
        <f>LOOKUP(DATA1516[[#This Row],[Product]], Prod[Product],Prod[Cost per unit])</f>
        <v>8.7899999999999991</v>
      </c>
      <c r="J298" s="22">
        <f>DATA1516[[#This Row],[Units]]*DATA1516[[#This Row],[products cost per unit]]</f>
        <v>2927.0699999999997</v>
      </c>
      <c r="K298" s="22">
        <f>DATA1516[Amount]-DATA1516[Sum of Cost]</f>
        <v>1559.9300000000003</v>
      </c>
    </row>
    <row r="299" spans="2:11" x14ac:dyDescent="0.3">
      <c r="B299" t="s">
        <v>3</v>
      </c>
      <c r="C299" t="s">
        <v>37</v>
      </c>
      <c r="D299" t="s">
        <v>4</v>
      </c>
      <c r="E299" s="4">
        <v>938</v>
      </c>
      <c r="F299" s="5">
        <v>366</v>
      </c>
      <c r="G299">
        <f>DATA1516[Amount]/DATA1516[Units]</f>
        <v>2.5628415300546448</v>
      </c>
      <c r="H299">
        <f>DATA1516[[#This Row],[Units]]*DATA1516[[#This Row],[Cost per Unit2]]</f>
        <v>938</v>
      </c>
      <c r="I299">
        <f>LOOKUP(DATA1516[[#This Row],[Product]], Prod[Product],Prod[Cost per unit])</f>
        <v>11.88</v>
      </c>
      <c r="J299" s="22">
        <f>DATA1516[[#This Row],[Units]]*DATA1516[[#This Row],[products cost per unit]]</f>
        <v>4348.08</v>
      </c>
      <c r="K299" s="22">
        <f>DATA1516[Amount]-DATA1516[Sum of Cost]</f>
        <v>-3410.08</v>
      </c>
    </row>
    <row r="300" spans="2:11" x14ac:dyDescent="0.3">
      <c r="B300" t="s">
        <v>3</v>
      </c>
      <c r="C300" t="s">
        <v>38</v>
      </c>
      <c r="D300" t="s">
        <v>26</v>
      </c>
      <c r="E300" s="4">
        <v>8841</v>
      </c>
      <c r="F300" s="5">
        <v>303</v>
      </c>
      <c r="G300">
        <f>DATA1516[Amount]/DATA1516[Units]</f>
        <v>29.178217821782177</v>
      </c>
      <c r="H300">
        <f>DATA1516[[#This Row],[Units]]*DATA1516[[#This Row],[Cost per Unit2]]</f>
        <v>8841</v>
      </c>
      <c r="I300">
        <f>LOOKUP(DATA1516[[#This Row],[Product]], Prod[Product],Prod[Cost per unit])</f>
        <v>5.6</v>
      </c>
      <c r="J300" s="22">
        <f>DATA1516[[#This Row],[Units]]*DATA1516[[#This Row],[products cost per unit]]</f>
        <v>1696.8</v>
      </c>
      <c r="K300" s="22">
        <f>DATA1516[Amount]-DATA1516[Sum of Cost]</f>
        <v>7144.2</v>
      </c>
    </row>
    <row r="301" spans="2:11" x14ac:dyDescent="0.3">
      <c r="B301" t="s">
        <v>2</v>
      </c>
      <c r="C301" t="s">
        <v>39</v>
      </c>
      <c r="D301" t="s">
        <v>33</v>
      </c>
      <c r="E301" s="4">
        <v>4018</v>
      </c>
      <c r="F301" s="5">
        <v>126</v>
      </c>
      <c r="G301">
        <f>DATA1516[Amount]/DATA1516[Units]</f>
        <v>31.888888888888889</v>
      </c>
      <c r="H301">
        <f>DATA1516[[#This Row],[Units]]*DATA1516[[#This Row],[Cost per Unit2]]</f>
        <v>4018</v>
      </c>
      <c r="I301">
        <f>LOOKUP(DATA1516[[#This Row],[Product]], Prod[Product],Prod[Cost per unit])</f>
        <v>12.37</v>
      </c>
      <c r="J301" s="22">
        <f>DATA1516[[#This Row],[Units]]*DATA1516[[#This Row],[products cost per unit]]</f>
        <v>1558.62</v>
      </c>
      <c r="K301" s="22">
        <f>DATA1516[Amount]-DATA1516[Sum of Cost]</f>
        <v>2459.38</v>
      </c>
    </row>
    <row r="302" spans="2:11" x14ac:dyDescent="0.3">
      <c r="B302" t="s">
        <v>41</v>
      </c>
      <c r="C302" t="s">
        <v>37</v>
      </c>
      <c r="D302" t="s">
        <v>15</v>
      </c>
      <c r="E302" s="4">
        <v>714</v>
      </c>
      <c r="F302" s="5">
        <v>231</v>
      </c>
      <c r="G302">
        <f>DATA1516[Amount]/DATA1516[Units]</f>
        <v>3.0909090909090908</v>
      </c>
      <c r="H302">
        <f>DATA1516[[#This Row],[Units]]*DATA1516[[#This Row],[Cost per Unit2]]</f>
        <v>714</v>
      </c>
      <c r="I302">
        <f>LOOKUP(DATA1516[[#This Row],[Product]], Prod[Product],Prod[Cost per unit])</f>
        <v>11.73</v>
      </c>
      <c r="J302" s="22">
        <f>DATA1516[[#This Row],[Units]]*DATA1516[[#This Row],[products cost per unit]]</f>
        <v>2709.63</v>
      </c>
      <c r="K302" s="22">
        <f>DATA1516[Amount]-DATA1516[Sum of Cost]</f>
        <v>-1995.63</v>
      </c>
    </row>
    <row r="303" spans="2:11" x14ac:dyDescent="0.3">
      <c r="B303" t="s">
        <v>9</v>
      </c>
      <c r="C303" t="s">
        <v>38</v>
      </c>
      <c r="D303" t="s">
        <v>25</v>
      </c>
      <c r="E303" s="4">
        <v>3850</v>
      </c>
      <c r="F303" s="5">
        <v>102</v>
      </c>
      <c r="G303">
        <f>DATA1516[Amount]/DATA1516[Units]</f>
        <v>37.745098039215684</v>
      </c>
      <c r="H303">
        <f>DATA1516[[#This Row],[Units]]*DATA1516[[#This Row],[Cost per Unit2]]</f>
        <v>3849.9999999999995</v>
      </c>
      <c r="I303">
        <f>LOOKUP(DATA1516[[#This Row],[Product]], Prod[Product],Prod[Cost per unit])</f>
        <v>13.15</v>
      </c>
      <c r="J303" s="22">
        <f>DATA1516[[#This Row],[Units]]*DATA1516[[#This Row],[products cost per unit]]</f>
        <v>1341.3</v>
      </c>
      <c r="K303" s="22">
        <f>DATA1516[Amount]-DATA1516[Sum of Cost]</f>
        <v>2508.6999999999998</v>
      </c>
    </row>
  </sheetData>
  <pageMargins left="0.7" right="0.7" top="0.75" bottom="0.75" header="0.3" footer="0.3"/>
  <pageSetup paperSize="9"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142A-E285-425C-B2D8-C27AB4C05F5A}">
  <dimension ref="B4:D27"/>
  <sheetViews>
    <sheetView topLeftCell="A3" workbookViewId="0">
      <selection activeCell="E4" sqref="E4:E27"/>
    </sheetView>
  </sheetViews>
  <sheetFormatPr defaultRowHeight="14.4" x14ac:dyDescent="0.3"/>
  <cols>
    <col min="2" max="2" width="20.21875" bestFit="1" customWidth="1"/>
    <col min="3" max="3" width="19.33203125" bestFit="1" customWidth="1"/>
    <col min="4" max="4" width="15.5546875" bestFit="1" customWidth="1"/>
    <col min="5" max="5" width="13.5546875" bestFit="1" customWidth="1"/>
  </cols>
  <sheetData>
    <row r="4" spans="2:4" x14ac:dyDescent="0.3">
      <c r="B4" s="15" t="s">
        <v>62</v>
      </c>
      <c r="C4" s="21" t="s">
        <v>77</v>
      </c>
      <c r="D4" s="21" t="s">
        <v>63</v>
      </c>
    </row>
    <row r="5" spans="2:4" x14ac:dyDescent="0.3">
      <c r="B5" s="16" t="s">
        <v>14</v>
      </c>
      <c r="C5" s="21">
        <v>23657.399999999998</v>
      </c>
      <c r="D5" s="21">
        <v>43183</v>
      </c>
    </row>
    <row r="6" spans="2:4" x14ac:dyDescent="0.3">
      <c r="B6" s="16" t="s">
        <v>30</v>
      </c>
      <c r="C6" s="21">
        <v>40600.979999999989</v>
      </c>
      <c r="D6" s="21">
        <v>66500</v>
      </c>
    </row>
    <row r="7" spans="2:4" x14ac:dyDescent="0.3">
      <c r="B7" s="16" t="s">
        <v>24</v>
      </c>
      <c r="C7" s="21">
        <v>5188.6799999999994</v>
      </c>
      <c r="D7" s="21">
        <v>35378</v>
      </c>
    </row>
    <row r="8" spans="2:4" x14ac:dyDescent="0.3">
      <c r="B8" s="16" t="s">
        <v>19</v>
      </c>
      <c r="C8" s="21">
        <v>14943.839999999998</v>
      </c>
      <c r="D8" s="21">
        <v>44744</v>
      </c>
    </row>
    <row r="9" spans="2:4" x14ac:dyDescent="0.3">
      <c r="B9" s="16" t="s">
        <v>22</v>
      </c>
      <c r="C9" s="21">
        <v>20048.039999999997</v>
      </c>
      <c r="D9" s="21">
        <v>66283</v>
      </c>
    </row>
    <row r="10" spans="2:4" x14ac:dyDescent="0.3">
      <c r="B10" s="16" t="s">
        <v>4</v>
      </c>
      <c r="C10" s="21">
        <v>18604.080000000002</v>
      </c>
      <c r="D10" s="21">
        <v>33551</v>
      </c>
    </row>
    <row r="11" spans="2:4" x14ac:dyDescent="0.3">
      <c r="B11" s="16" t="s">
        <v>26</v>
      </c>
      <c r="C11" s="21">
        <v>11995.199999999999</v>
      </c>
      <c r="D11" s="21">
        <v>70273</v>
      </c>
    </row>
    <row r="12" spans="2:4" x14ac:dyDescent="0.3">
      <c r="B12" s="16" t="s">
        <v>28</v>
      </c>
      <c r="C12" s="21">
        <v>33288.659999999996</v>
      </c>
      <c r="D12" s="21">
        <v>72373</v>
      </c>
    </row>
    <row r="13" spans="2:4" x14ac:dyDescent="0.3">
      <c r="B13" s="16" t="s">
        <v>32</v>
      </c>
      <c r="C13" s="21">
        <v>19903.650000000001</v>
      </c>
      <c r="D13" s="21">
        <v>71967</v>
      </c>
    </row>
    <row r="14" spans="2:4" x14ac:dyDescent="0.3">
      <c r="B14" s="16" t="s">
        <v>18</v>
      </c>
      <c r="C14" s="21">
        <v>11335.44</v>
      </c>
      <c r="D14" s="21">
        <v>52150</v>
      </c>
    </row>
    <row r="15" spans="2:4" x14ac:dyDescent="0.3">
      <c r="B15" s="16" t="s">
        <v>17</v>
      </c>
      <c r="C15" s="21">
        <v>7249.4099999999989</v>
      </c>
      <c r="D15" s="21">
        <v>63721</v>
      </c>
    </row>
    <row r="16" spans="2:4" x14ac:dyDescent="0.3">
      <c r="B16" s="16" t="s">
        <v>23</v>
      </c>
      <c r="C16" s="21">
        <v>11759.88</v>
      </c>
      <c r="D16" s="21">
        <v>56644</v>
      </c>
    </row>
    <row r="17" spans="2:4" x14ac:dyDescent="0.3">
      <c r="B17" s="16" t="s">
        <v>29</v>
      </c>
      <c r="C17" s="21">
        <v>21308.159999999996</v>
      </c>
      <c r="D17" s="21">
        <v>58009</v>
      </c>
    </row>
    <row r="18" spans="2:4" x14ac:dyDescent="0.3">
      <c r="B18" s="16" t="s">
        <v>13</v>
      </c>
      <c r="C18" s="21">
        <v>17549.73</v>
      </c>
      <c r="D18" s="21">
        <v>47271</v>
      </c>
    </row>
    <row r="19" spans="2:4" x14ac:dyDescent="0.3">
      <c r="B19" s="16" t="s">
        <v>16</v>
      </c>
      <c r="C19" s="21">
        <v>18933.659999999996</v>
      </c>
      <c r="D19" s="21">
        <v>62111</v>
      </c>
    </row>
    <row r="20" spans="2:4" x14ac:dyDescent="0.3">
      <c r="B20" s="16" t="s">
        <v>20</v>
      </c>
      <c r="C20" s="21">
        <v>23321.519999999997</v>
      </c>
      <c r="D20" s="21">
        <v>54712</v>
      </c>
    </row>
    <row r="21" spans="2:4" x14ac:dyDescent="0.3">
      <c r="B21" s="16" t="s">
        <v>27</v>
      </c>
      <c r="C21" s="21">
        <v>49888.86</v>
      </c>
      <c r="D21" s="21">
        <v>69461</v>
      </c>
    </row>
    <row r="22" spans="2:4" x14ac:dyDescent="0.3">
      <c r="B22" s="16" t="s">
        <v>33</v>
      </c>
      <c r="C22" s="21">
        <v>22933.979999999996</v>
      </c>
      <c r="D22" s="21">
        <v>69160</v>
      </c>
    </row>
    <row r="23" spans="2:4" x14ac:dyDescent="0.3">
      <c r="B23" s="16" t="s">
        <v>15</v>
      </c>
      <c r="C23" s="21">
        <v>17982.09</v>
      </c>
      <c r="D23" s="21">
        <v>68971</v>
      </c>
    </row>
    <row r="24" spans="2:4" x14ac:dyDescent="0.3">
      <c r="B24" s="16" t="s">
        <v>31</v>
      </c>
      <c r="C24" s="21">
        <v>9744.57</v>
      </c>
      <c r="D24" s="21">
        <v>39263</v>
      </c>
    </row>
    <row r="25" spans="2:4" x14ac:dyDescent="0.3">
      <c r="B25" s="16" t="s">
        <v>21</v>
      </c>
      <c r="C25" s="21">
        <v>11772</v>
      </c>
      <c r="D25" s="21">
        <v>37772</v>
      </c>
    </row>
    <row r="26" spans="2:4" x14ac:dyDescent="0.3">
      <c r="B26" s="16" t="s">
        <v>25</v>
      </c>
      <c r="C26" s="21">
        <v>27693.900000000005</v>
      </c>
      <c r="D26" s="21">
        <v>57372</v>
      </c>
    </row>
    <row r="27" spans="2:4" x14ac:dyDescent="0.3">
      <c r="B27" s="16" t="s">
        <v>69</v>
      </c>
      <c r="C27" s="21">
        <v>439703.7300000001</v>
      </c>
      <c r="D27" s="21">
        <v>1240869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141D-8C47-4CF1-B79D-27AD9EE0EE73}">
  <dimension ref="B2:R31"/>
  <sheetViews>
    <sheetView workbookViewId="0">
      <selection activeCell="R3" sqref="R3:R4"/>
    </sheetView>
  </sheetViews>
  <sheetFormatPr defaultRowHeight="14.4" x14ac:dyDescent="0.3"/>
  <cols>
    <col min="2" max="2" width="20.21875" bestFit="1" customWidth="1"/>
    <col min="3" max="3" width="14.44140625" bestFit="1" customWidth="1"/>
    <col min="4" max="4" width="11.77734375" bestFit="1" customWidth="1"/>
    <col min="5" max="5" width="9.21875" bestFit="1" customWidth="1"/>
    <col min="6" max="6" width="12.5546875" bestFit="1" customWidth="1"/>
    <col min="9" max="9" width="9.5546875" customWidth="1"/>
    <col min="10" max="10" width="11.109375" bestFit="1" customWidth="1"/>
    <col min="13" max="13" width="11" bestFit="1" customWidth="1"/>
    <col min="18" max="18" width="10.6640625" bestFit="1" customWidth="1"/>
  </cols>
  <sheetData>
    <row r="2" spans="2:18" x14ac:dyDescent="0.3">
      <c r="I2" t="s">
        <v>0</v>
      </c>
      <c r="J2" s="22" t="s">
        <v>1</v>
      </c>
      <c r="K2" t="s">
        <v>49</v>
      </c>
      <c r="L2" t="s">
        <v>50</v>
      </c>
      <c r="M2" t="s">
        <v>70</v>
      </c>
      <c r="N2" t="s">
        <v>72</v>
      </c>
      <c r="O2" t="s">
        <v>76</v>
      </c>
      <c r="P2" t="s">
        <v>80</v>
      </c>
      <c r="Q2" t="s">
        <v>68</v>
      </c>
      <c r="R2" t="s">
        <v>75</v>
      </c>
    </row>
    <row r="3" spans="2:18" x14ac:dyDescent="0.3">
      <c r="B3" s="15" t="s">
        <v>71</v>
      </c>
      <c r="C3" t="s">
        <v>63</v>
      </c>
      <c r="D3" t="s">
        <v>64</v>
      </c>
      <c r="E3" t="s">
        <v>66</v>
      </c>
      <c r="F3" t="s">
        <v>70</v>
      </c>
      <c r="I3" t="s">
        <v>30</v>
      </c>
      <c r="J3" s="22">
        <f>SUMIFS(DATA[Amount],DATA[Product],Table5[[#This Row],[Product]])</f>
        <v>66500</v>
      </c>
      <c r="K3">
        <f>SUMIFS(DATA[Units],DATA[Product],Table5[[#This Row],[Product]])</f>
        <v>2802</v>
      </c>
      <c r="L3" s="22">
        <f>Table5[[#This Row],[Amount]]/Table5[[#This Row],[Units]]</f>
        <v>23.733047822983583</v>
      </c>
      <c r="M3" s="22">
        <f>Table5[[#This Row],[Units]]*Table5[[#This Row],[Cost per unit]]</f>
        <v>66500</v>
      </c>
      <c r="N3" s="22">
        <f>LOOKUP(Table5[[#This Row],[Product]], Prod[Product],Prod[Cost per unit])</f>
        <v>14.49</v>
      </c>
      <c r="O3" s="22">
        <f>Table5[[#This Row],[Amount Geography]]*Table5[[#This Row],[Units]]</f>
        <v>40600.980000000003</v>
      </c>
      <c r="P3" s="22">
        <f>LOOKUP(Table5[[#This Row],[Product]], Prod[Product],Prod[Cost per unit])</f>
        <v>14.49</v>
      </c>
      <c r="Q3" s="22">
        <f>Table5[[#This Row],[cst per unit]]*Table5[[#This Row],[Units]]</f>
        <v>40600.980000000003</v>
      </c>
      <c r="R3" s="22">
        <f>Table5[[#This Row],[Amount]]-Table5[[#This Row],[Cost]]</f>
        <v>25899.019999999997</v>
      </c>
    </row>
    <row r="4" spans="2:18" x14ac:dyDescent="0.3">
      <c r="B4" s="16" t="s">
        <v>14</v>
      </c>
      <c r="C4">
        <v>43183</v>
      </c>
      <c r="D4">
        <v>2022</v>
      </c>
      <c r="E4" s="19">
        <v>21.356577645895154</v>
      </c>
      <c r="F4" s="19">
        <v>43183</v>
      </c>
      <c r="I4" t="s">
        <v>32</v>
      </c>
      <c r="J4" s="22">
        <f>SUMIFS(DATA[Amount],DATA[Product],Table5[[#This Row],[Product]])</f>
        <v>71967</v>
      </c>
      <c r="K4">
        <f>SUMIFS(DATA[Units],DATA[Product],Table5[[#This Row],[Product]])</f>
        <v>2301</v>
      </c>
      <c r="L4" s="22">
        <f>Table5[[#This Row],[Amount]]/Table5[[#This Row],[Units]]</f>
        <v>31.276401564537156</v>
      </c>
      <c r="M4" s="22">
        <f>Table5[[#This Row],[Units]]*Table5[[#This Row],[Cost per unit]]</f>
        <v>71967</v>
      </c>
      <c r="N4" s="22">
        <f>LOOKUP(Table5[[#This Row],[Product]], Prod[Product],Prod[Cost per unit])</f>
        <v>8.65</v>
      </c>
      <c r="O4" s="22">
        <f>Table5[[#This Row],[Amount Geography]]*Table5[[#This Row],[Units]]</f>
        <v>19903.650000000001</v>
      </c>
      <c r="P4" s="22">
        <f>LOOKUP(Table5[[#This Row],[Product]], Prod[Product],Prod[Cost per unit])</f>
        <v>8.65</v>
      </c>
      <c r="Q4" s="22">
        <f>Table5[[#This Row],[cst per unit]]*Table5[[#This Row],[Units]]</f>
        <v>19903.650000000001</v>
      </c>
      <c r="R4" s="22">
        <f>Table5[[#This Row],[Amount]]-Table5[[#This Row],[Cost]]</f>
        <v>52063.35</v>
      </c>
    </row>
    <row r="5" spans="2:18" x14ac:dyDescent="0.3">
      <c r="B5" s="16" t="s">
        <v>30</v>
      </c>
      <c r="C5">
        <v>66500</v>
      </c>
      <c r="D5">
        <v>2802</v>
      </c>
      <c r="E5" s="19">
        <v>23.733047822983583</v>
      </c>
      <c r="F5" s="19">
        <v>66500</v>
      </c>
      <c r="I5" t="s">
        <v>4</v>
      </c>
      <c r="J5" s="22">
        <f>SUMIFS(DATA[Amount],DATA[Product],Table5[[#This Row],[Product]])</f>
        <v>33551</v>
      </c>
      <c r="K5">
        <f>SUMIFS(DATA[Units],DATA[Product],Table5[[#This Row],[Product]])</f>
        <v>1566</v>
      </c>
      <c r="L5" s="22">
        <f>Table5[[#This Row],[Amount]]/Table5[[#This Row],[Units]]</f>
        <v>21.424648786717754</v>
      </c>
      <c r="M5" s="22">
        <f>Table5[[#This Row],[Units]]*Table5[[#This Row],[Cost per unit]]</f>
        <v>33551</v>
      </c>
      <c r="N5" s="22">
        <f>LOOKUP(Table5[[#This Row],[Product]], Prod[Product],Prod[Cost per unit])</f>
        <v>11.88</v>
      </c>
      <c r="O5" s="22">
        <f>Table5[[#This Row],[Amount Geography]]*Table5[[#This Row],[Units]]</f>
        <v>18604.080000000002</v>
      </c>
      <c r="P5" s="22">
        <f>LOOKUP(Table5[[#This Row],[Product]], Prod[Product],Prod[Cost per unit])</f>
        <v>11.88</v>
      </c>
      <c r="Q5" s="22">
        <f>Table5[[#This Row],[cst per unit]]*Table5[[#This Row],[Units]]</f>
        <v>18604.080000000002</v>
      </c>
      <c r="R5" s="22">
        <f>Table5[[#This Row],[Cost]]-Table5[[#This Row],[Total Amount]]</f>
        <v>-14946.919999999998</v>
      </c>
    </row>
    <row r="6" spans="2:18" x14ac:dyDescent="0.3">
      <c r="B6" s="16" t="s">
        <v>24</v>
      </c>
      <c r="C6">
        <v>35378</v>
      </c>
      <c r="D6">
        <v>1044</v>
      </c>
      <c r="E6" s="19">
        <v>33.88697318007663</v>
      </c>
      <c r="F6" s="19">
        <v>35378</v>
      </c>
      <c r="I6" t="s">
        <v>18</v>
      </c>
      <c r="J6" s="22">
        <f>SUMIFS(DATA[Amount],DATA[Product],Table5[[#This Row],[Product]])</f>
        <v>52150</v>
      </c>
      <c r="K6">
        <f>SUMIFS(DATA[Units],DATA[Product],Table5[[#This Row],[Product]])</f>
        <v>1752</v>
      </c>
      <c r="L6" s="22">
        <f>Table5[[#This Row],[Amount]]/Table5[[#This Row],[Units]]</f>
        <v>29.765981735159816</v>
      </c>
      <c r="M6" s="22">
        <f>Table5[[#This Row],[Units]]*Table5[[#This Row],[Cost per unit]]</f>
        <v>52150</v>
      </c>
      <c r="N6" s="22">
        <f>LOOKUP(Table5[[#This Row],[Product]], Prod[Product],Prod[Cost per unit])</f>
        <v>6.47</v>
      </c>
      <c r="O6" s="22">
        <f>Table5[[#This Row],[Amount Geography]]*Table5[[#This Row],[Units]]</f>
        <v>11335.439999999999</v>
      </c>
      <c r="P6" s="22">
        <f>LOOKUP(Table5[[#This Row],[Product]], Prod[Product],Prod[Cost per unit])</f>
        <v>6.47</v>
      </c>
      <c r="Q6" s="22">
        <f>Table5[[#This Row],[cst per unit]]*Table5[[#This Row],[Units]]</f>
        <v>11335.439999999999</v>
      </c>
      <c r="R6" s="22">
        <f>Table5[[#This Row],[Cost]]-Table5[[#This Row],[Total Amount]]</f>
        <v>-40814.559999999998</v>
      </c>
    </row>
    <row r="7" spans="2:18" x14ac:dyDescent="0.3">
      <c r="B7" s="16" t="s">
        <v>19</v>
      </c>
      <c r="C7">
        <v>44744</v>
      </c>
      <c r="D7">
        <v>1956</v>
      </c>
      <c r="E7" s="19">
        <v>22.87525562372188</v>
      </c>
      <c r="F7" s="19">
        <v>44744</v>
      </c>
      <c r="I7" t="s">
        <v>25</v>
      </c>
      <c r="J7" s="22">
        <f>SUMIFS(DATA[Amount],DATA[Product],Table5[[#This Row],[Product]])</f>
        <v>57372</v>
      </c>
      <c r="K7">
        <f>SUMIFS(DATA[Units],DATA[Product],Table5[[#This Row],[Product]])</f>
        <v>2106</v>
      </c>
      <c r="L7" s="22">
        <f>Table5[[#This Row],[Amount]]/Table5[[#This Row],[Units]]</f>
        <v>27.242165242165242</v>
      </c>
      <c r="M7" s="22">
        <f>Table5[[#This Row],[Units]]*Table5[[#This Row],[Cost per unit]]</f>
        <v>57372</v>
      </c>
      <c r="N7" s="22">
        <f>LOOKUP(Table5[[#This Row],[Product]], Prod[Product],Prod[Cost per unit])</f>
        <v>13.15</v>
      </c>
      <c r="O7" s="22">
        <f>Table5[[#This Row],[Amount Geography]]*Table5[[#This Row],[Units]]</f>
        <v>27693.9</v>
      </c>
      <c r="P7" s="22">
        <f>LOOKUP(Table5[[#This Row],[Product]], Prod[Product],Prod[Cost per unit])</f>
        <v>13.15</v>
      </c>
      <c r="Q7" s="22">
        <f>Table5[[#This Row],[cst per unit]]*Table5[[#This Row],[Units]]</f>
        <v>27693.9</v>
      </c>
      <c r="R7" s="22">
        <f>Table5[[#This Row],[Cost]]-Table5[[#This Row],[Total Amount]]</f>
        <v>-29678.1</v>
      </c>
    </row>
    <row r="8" spans="2:18" x14ac:dyDescent="0.3">
      <c r="B8" s="16" t="s">
        <v>22</v>
      </c>
      <c r="C8">
        <v>66283</v>
      </c>
      <c r="D8">
        <v>2052</v>
      </c>
      <c r="E8" s="19">
        <v>32.301656920077974</v>
      </c>
      <c r="F8" s="19">
        <v>66283</v>
      </c>
      <c r="I8" t="s">
        <v>33</v>
      </c>
      <c r="J8" s="22">
        <f>SUMIFS(DATA[Amount],DATA[Product],Table5[[#This Row],[Product]])</f>
        <v>69160</v>
      </c>
      <c r="K8">
        <f>SUMIFS(DATA[Units],DATA[Product],Table5[[#This Row],[Product]])</f>
        <v>1854</v>
      </c>
      <c r="L8" s="22">
        <f>Table5[[#This Row],[Amount]]/Table5[[#This Row],[Units]]</f>
        <v>37.303128371089535</v>
      </c>
      <c r="M8" s="22">
        <f>Table5[[#This Row],[Units]]*Table5[[#This Row],[Cost per unit]]</f>
        <v>69160</v>
      </c>
      <c r="N8" s="22">
        <f>LOOKUP(Table5[[#This Row],[Product]], Prod[Product],Prod[Cost per unit])</f>
        <v>12.37</v>
      </c>
      <c r="O8" s="22">
        <f>Table5[[#This Row],[Amount Geography]]*Table5[[#This Row],[Units]]</f>
        <v>22933.98</v>
      </c>
      <c r="P8" s="22">
        <f>LOOKUP(Table5[[#This Row],[Product]], Prod[Product],Prod[Cost per unit])</f>
        <v>12.37</v>
      </c>
      <c r="Q8" s="22">
        <f>Table5[[#This Row],[cst per unit]]*Table5[[#This Row],[Units]]</f>
        <v>22933.98</v>
      </c>
      <c r="R8" s="22">
        <f>Table5[[#This Row],[Cost]]-Table5[[#This Row],[Total Amount]]</f>
        <v>-46226.020000000004</v>
      </c>
    </row>
    <row r="9" spans="2:18" x14ac:dyDescent="0.3">
      <c r="B9" s="16" t="s">
        <v>4</v>
      </c>
      <c r="C9">
        <v>33551</v>
      </c>
      <c r="D9">
        <v>1566</v>
      </c>
      <c r="E9" s="19">
        <v>21.424648786717754</v>
      </c>
      <c r="F9" s="19">
        <v>33551</v>
      </c>
      <c r="I9" t="s">
        <v>31</v>
      </c>
      <c r="J9" s="22">
        <f>SUMIFS(DATA[Amount],DATA[Product],Table5[[#This Row],[Product]])</f>
        <v>39263</v>
      </c>
      <c r="K9">
        <f>SUMIFS(DATA[Units],DATA[Product],Table5[[#This Row],[Product]])</f>
        <v>1683</v>
      </c>
      <c r="L9" s="22">
        <f>Table5[[#This Row],[Amount]]/Table5[[#This Row],[Units]]</f>
        <v>23.329174093879978</v>
      </c>
      <c r="M9" s="22">
        <f>Table5[[#This Row],[Units]]*Table5[[#This Row],[Cost per unit]]</f>
        <v>39263</v>
      </c>
      <c r="N9" s="22">
        <f>LOOKUP(Table5[[#This Row],[Product]], Prod[Product],Prod[Cost per unit])</f>
        <v>5.79</v>
      </c>
      <c r="O9" s="22">
        <f>Table5[[#This Row],[Amount Geography]]*Table5[[#This Row],[Units]]</f>
        <v>9744.57</v>
      </c>
      <c r="P9" s="22">
        <f>LOOKUP(Table5[[#This Row],[Product]], Prod[Product],Prod[Cost per unit])</f>
        <v>5.79</v>
      </c>
      <c r="Q9" s="22">
        <f>Table5[[#This Row],[cst per unit]]*Table5[[#This Row],[Units]]</f>
        <v>9744.57</v>
      </c>
      <c r="R9" s="22">
        <f>Table5[[#This Row],[Cost]]-Table5[[#This Row],[Total Amount]]</f>
        <v>-29518.43</v>
      </c>
    </row>
    <row r="10" spans="2:18" x14ac:dyDescent="0.3">
      <c r="B10" s="16" t="s">
        <v>26</v>
      </c>
      <c r="C10">
        <v>70273</v>
      </c>
      <c r="D10">
        <v>2142</v>
      </c>
      <c r="E10" s="19">
        <v>32.807189542483663</v>
      </c>
      <c r="F10" s="19">
        <v>70273</v>
      </c>
      <c r="I10" t="s">
        <v>22</v>
      </c>
      <c r="J10" s="22">
        <f>SUMIFS(DATA[Amount],DATA[Product],Table5[[#This Row],[Product]])</f>
        <v>66283</v>
      </c>
      <c r="K10">
        <f>SUMIFS(DATA[Units],DATA[Product],Table5[[#This Row],[Product]])</f>
        <v>2052</v>
      </c>
      <c r="L10" s="22">
        <f>Table5[[#This Row],[Amount]]/Table5[[#This Row],[Units]]</f>
        <v>32.301656920077974</v>
      </c>
      <c r="M10" s="22">
        <f>Table5[[#This Row],[Units]]*Table5[[#This Row],[Cost per unit]]</f>
        <v>66283</v>
      </c>
      <c r="N10" s="22">
        <f>LOOKUP(Table5[[#This Row],[Product]], Prod[Product],Prod[Cost per unit])</f>
        <v>9.77</v>
      </c>
      <c r="O10" s="22">
        <f>Table5[[#This Row],[Amount Geography]]*Table5[[#This Row],[Units]]</f>
        <v>20048.04</v>
      </c>
      <c r="P10" s="22">
        <f>LOOKUP(Table5[[#This Row],[Product]], Prod[Product],Prod[Cost per unit])</f>
        <v>9.77</v>
      </c>
      <c r="Q10" s="22">
        <f>Table5[[#This Row],[cst per unit]]*Table5[[#This Row],[Units]]</f>
        <v>20048.04</v>
      </c>
      <c r="R10" s="22">
        <f>Table5[[#This Row],[Cost]]-Table5[[#This Row],[Total Amount]]</f>
        <v>-46234.96</v>
      </c>
    </row>
    <row r="11" spans="2:18" x14ac:dyDescent="0.3">
      <c r="B11" s="16" t="s">
        <v>28</v>
      </c>
      <c r="C11">
        <v>72373</v>
      </c>
      <c r="D11">
        <v>3207</v>
      </c>
      <c r="E11" s="19">
        <v>22.567196757093857</v>
      </c>
      <c r="F11" s="19">
        <v>72373</v>
      </c>
      <c r="I11" t="s">
        <v>14</v>
      </c>
      <c r="J11" s="22">
        <f>SUMIFS(DATA[Amount],DATA[Product],Table5[[#This Row],[Product]])</f>
        <v>43183</v>
      </c>
      <c r="K11">
        <f>SUMIFS(DATA[Units],DATA[Product],Table5[[#This Row],[Product]])</f>
        <v>2022</v>
      </c>
      <c r="L11" s="22">
        <f>Table5[[#This Row],[Amount]]/Table5[[#This Row],[Units]]</f>
        <v>21.356577645895154</v>
      </c>
      <c r="M11" s="22">
        <f>Table5[[#This Row],[Units]]*Table5[[#This Row],[Cost per unit]]</f>
        <v>43183</v>
      </c>
      <c r="N11" s="22">
        <f>LOOKUP(Table5[[#This Row],[Product]], Prod[Product],Prod[Cost per unit])</f>
        <v>11.7</v>
      </c>
      <c r="O11" s="22">
        <f>Table5[[#This Row],[Amount Geography]]*Table5[[#This Row],[Units]]</f>
        <v>23657.399999999998</v>
      </c>
      <c r="P11" s="22">
        <f>LOOKUP(Table5[[#This Row],[Product]], Prod[Product],Prod[Cost per unit])</f>
        <v>11.7</v>
      </c>
      <c r="Q11" s="22">
        <f>Table5[[#This Row],[cst per unit]]*Table5[[#This Row],[Units]]</f>
        <v>23657.399999999998</v>
      </c>
      <c r="R11" s="22">
        <f>Table5[[#This Row],[Cost]]-Table5[[#This Row],[Total Amount]]</f>
        <v>-19525.600000000002</v>
      </c>
    </row>
    <row r="12" spans="2:18" x14ac:dyDescent="0.3">
      <c r="B12" s="16" t="s">
        <v>32</v>
      </c>
      <c r="C12">
        <v>71967</v>
      </c>
      <c r="D12">
        <v>2301</v>
      </c>
      <c r="E12" s="19">
        <v>31.276401564537156</v>
      </c>
      <c r="F12" s="19">
        <v>71967</v>
      </c>
      <c r="I12" t="s">
        <v>17</v>
      </c>
      <c r="J12" s="22">
        <f>SUMIFS(DATA[Amount],DATA[Product],Table5[[#This Row],[Product]])</f>
        <v>63721</v>
      </c>
      <c r="K12">
        <f>SUMIFS(DATA[Units],DATA[Product],Table5[[#This Row],[Product]])</f>
        <v>2331</v>
      </c>
      <c r="L12" s="22">
        <f>Table5[[#This Row],[Amount]]/Table5[[#This Row],[Units]]</f>
        <v>27.336336336336338</v>
      </c>
      <c r="M12" s="22">
        <f>Table5[[#This Row],[Units]]*Table5[[#This Row],[Cost per unit]]</f>
        <v>63721</v>
      </c>
      <c r="N12" s="22">
        <f>LOOKUP(Table5[[#This Row],[Product]], Prod[Product],Prod[Cost per unit])</f>
        <v>3.11</v>
      </c>
      <c r="O12" s="22">
        <f>Table5[[#This Row],[Amount Geography]]*Table5[[#This Row],[Units]]</f>
        <v>7249.41</v>
      </c>
      <c r="P12" s="22">
        <f>LOOKUP(Table5[[#This Row],[Product]], Prod[Product],Prod[Cost per unit])</f>
        <v>3.11</v>
      </c>
      <c r="Q12" s="22">
        <f>Table5[[#This Row],[cst per unit]]*Table5[[#This Row],[Units]]</f>
        <v>7249.41</v>
      </c>
      <c r="R12" s="22">
        <f>Table5[[#This Row],[Cost]]-Table5[[#This Row],[Total Amount]]</f>
        <v>-56471.59</v>
      </c>
    </row>
    <row r="13" spans="2:18" x14ac:dyDescent="0.3">
      <c r="B13" s="16" t="s">
        <v>18</v>
      </c>
      <c r="C13">
        <v>52150</v>
      </c>
      <c r="D13">
        <v>1752</v>
      </c>
      <c r="E13" s="19">
        <v>29.765981735159816</v>
      </c>
      <c r="F13" s="19">
        <v>52150</v>
      </c>
      <c r="I13" t="s">
        <v>16</v>
      </c>
      <c r="J13" s="22">
        <f>SUMIFS(DATA[Amount],DATA[Product],Table5[[#This Row],[Product]])</f>
        <v>62111</v>
      </c>
      <c r="K13">
        <f>SUMIFS(DATA[Units],DATA[Product],Table5[[#This Row],[Product]])</f>
        <v>2154</v>
      </c>
      <c r="L13" s="22">
        <f>Table5[[#This Row],[Amount]]/Table5[[#This Row],[Units]]</f>
        <v>28.835190343546891</v>
      </c>
      <c r="M13" s="22">
        <f>Table5[[#This Row],[Units]]*Table5[[#This Row],[Cost per unit]]</f>
        <v>62111.000000000007</v>
      </c>
      <c r="N13" s="22">
        <f>LOOKUP(Table5[[#This Row],[Product]], Prod[Product],Prod[Cost per unit])</f>
        <v>8.7899999999999991</v>
      </c>
      <c r="O13" s="22">
        <f>Table5[[#This Row],[Amount Geography]]*Table5[[#This Row],[Units]]</f>
        <v>18933.66</v>
      </c>
      <c r="P13" s="22">
        <f>LOOKUP(Table5[[#This Row],[Product]], Prod[Product],Prod[Cost per unit])</f>
        <v>8.7899999999999991</v>
      </c>
      <c r="Q13" s="22">
        <f>Table5[[#This Row],[cst per unit]]*Table5[[#This Row],[Units]]</f>
        <v>18933.66</v>
      </c>
      <c r="R13" s="22">
        <f>Table5[[#This Row],[Cost]]-Table5[[#This Row],[Total Amount]]</f>
        <v>-43177.340000000011</v>
      </c>
    </row>
    <row r="14" spans="2:18" x14ac:dyDescent="0.3">
      <c r="B14" s="16" t="s">
        <v>17</v>
      </c>
      <c r="C14">
        <v>63721</v>
      </c>
      <c r="D14">
        <v>2331</v>
      </c>
      <c r="E14" s="19">
        <v>27.336336336336338</v>
      </c>
      <c r="F14" s="19">
        <v>63721</v>
      </c>
      <c r="I14" t="s">
        <v>13</v>
      </c>
      <c r="J14" s="22">
        <f>SUMIFS(DATA[Amount],DATA[Product],Table5[[#This Row],[Product]])</f>
        <v>47271</v>
      </c>
      <c r="K14">
        <f>SUMIFS(DATA[Units],DATA[Product],Table5[[#This Row],[Product]])</f>
        <v>1881</v>
      </c>
      <c r="L14" s="22">
        <f>Table5[[#This Row],[Amount]]/Table5[[#This Row],[Units]]</f>
        <v>25.130781499202552</v>
      </c>
      <c r="M14" s="22">
        <f>Table5[[#This Row],[Units]]*Table5[[#This Row],[Cost per unit]]</f>
        <v>47271</v>
      </c>
      <c r="N14" s="22">
        <f>LOOKUP(Table5[[#This Row],[Product]], Prod[Product],Prod[Cost per unit])</f>
        <v>9.33</v>
      </c>
      <c r="O14" s="22">
        <f>Table5[[#This Row],[Amount Geography]]*Table5[[#This Row],[Units]]</f>
        <v>17549.73</v>
      </c>
      <c r="P14" s="22">
        <f>LOOKUP(Table5[[#This Row],[Product]], Prod[Product],Prod[Cost per unit])</f>
        <v>9.33</v>
      </c>
      <c r="Q14" s="22">
        <f>Table5[[#This Row],[cst per unit]]*Table5[[#This Row],[Units]]</f>
        <v>17549.73</v>
      </c>
      <c r="R14" s="22">
        <f>Table5[[#This Row],[Cost]]-Table5[[#This Row],[Total Amount]]</f>
        <v>-29721.27</v>
      </c>
    </row>
    <row r="15" spans="2:18" x14ac:dyDescent="0.3">
      <c r="B15" s="16" t="s">
        <v>23</v>
      </c>
      <c r="C15">
        <v>56644</v>
      </c>
      <c r="D15">
        <v>1812</v>
      </c>
      <c r="E15" s="19">
        <v>31.260485651214129</v>
      </c>
      <c r="F15" s="19">
        <v>56644</v>
      </c>
      <c r="I15" t="s">
        <v>29</v>
      </c>
      <c r="J15" s="22">
        <f>SUMIFS(DATA[Amount],DATA[Product],Table5[[#This Row],[Product]])</f>
        <v>58009</v>
      </c>
      <c r="K15">
        <f>SUMIFS(DATA[Units],DATA[Product],Table5[[#This Row],[Product]])</f>
        <v>2976</v>
      </c>
      <c r="L15" s="22">
        <f>Table5[[#This Row],[Amount]]/Table5[[#This Row],[Units]]</f>
        <v>19.492271505376344</v>
      </c>
      <c r="M15" s="22">
        <f>Table5[[#This Row],[Units]]*Table5[[#This Row],[Cost per unit]]</f>
        <v>58009</v>
      </c>
      <c r="N15" s="22">
        <f>LOOKUP(Table5[[#This Row],[Product]], Prod[Product],Prod[Cost per unit])</f>
        <v>7.16</v>
      </c>
      <c r="O15" s="22">
        <f>Table5[[#This Row],[Amount Geography]]*Table5[[#This Row],[Units]]</f>
        <v>21308.16</v>
      </c>
      <c r="P15" s="22">
        <f>LOOKUP(Table5[[#This Row],[Product]], Prod[Product],Prod[Cost per unit])</f>
        <v>7.16</v>
      </c>
      <c r="Q15" s="22">
        <f>Table5[[#This Row],[cst per unit]]*Table5[[#This Row],[Units]]</f>
        <v>21308.16</v>
      </c>
      <c r="R15" s="22">
        <f>Table5[[#This Row],[Cost]]-Table5[[#This Row],[Total Amount]]</f>
        <v>-36700.839999999997</v>
      </c>
    </row>
    <row r="16" spans="2:18" x14ac:dyDescent="0.3">
      <c r="B16" s="16" t="s">
        <v>29</v>
      </c>
      <c r="C16">
        <v>58009</v>
      </c>
      <c r="D16">
        <v>2976</v>
      </c>
      <c r="E16" s="19">
        <v>19.492271505376344</v>
      </c>
      <c r="F16" s="19">
        <v>58009</v>
      </c>
      <c r="I16" t="s">
        <v>20</v>
      </c>
      <c r="J16" s="22">
        <f>SUMIFS(DATA[Amount],DATA[Product],Table5[[#This Row],[Product]])</f>
        <v>54712</v>
      </c>
      <c r="K16">
        <f>SUMIFS(DATA[Units],DATA[Product],Table5[[#This Row],[Product]])</f>
        <v>2196</v>
      </c>
      <c r="L16" s="22">
        <f>Table5[[#This Row],[Amount]]/Table5[[#This Row],[Units]]</f>
        <v>24.9143897996357</v>
      </c>
      <c r="M16" s="22">
        <f>Table5[[#This Row],[Units]]*Table5[[#This Row],[Cost per unit]]</f>
        <v>54712</v>
      </c>
      <c r="N16" s="22">
        <f>LOOKUP(Table5[[#This Row],[Product]], Prod[Product],Prod[Cost per unit])</f>
        <v>10.62</v>
      </c>
      <c r="O16" s="22">
        <f>Table5[[#This Row],[Amount Geography]]*Table5[[#This Row],[Units]]</f>
        <v>23321.519999999997</v>
      </c>
      <c r="P16" s="22">
        <f>LOOKUP(Table5[[#This Row],[Product]], Prod[Product],Prod[Cost per unit])</f>
        <v>10.62</v>
      </c>
      <c r="Q16" s="22">
        <f>Table5[[#This Row],[cst per unit]]*Table5[[#This Row],[Units]]</f>
        <v>23321.519999999997</v>
      </c>
      <c r="R16" s="22">
        <f>Table5[[#This Row],[Cost]]-Table5[[#This Row],[Total Amount]]</f>
        <v>-31390.480000000003</v>
      </c>
    </row>
    <row r="17" spans="2:18" x14ac:dyDescent="0.3">
      <c r="B17" s="16" t="s">
        <v>13</v>
      </c>
      <c r="C17">
        <v>47271</v>
      </c>
      <c r="D17">
        <v>1881</v>
      </c>
      <c r="E17" s="19">
        <v>25.130781499202552</v>
      </c>
      <c r="F17" s="19">
        <v>47271</v>
      </c>
      <c r="I17" t="s">
        <v>23</v>
      </c>
      <c r="J17" s="22">
        <f>SUMIFS(DATA[Amount],DATA[Product],Table5[[#This Row],[Product]])</f>
        <v>56644</v>
      </c>
      <c r="K17">
        <f>SUMIFS(DATA[Units],DATA[Product],Table5[[#This Row],[Product]])</f>
        <v>1812</v>
      </c>
      <c r="L17" s="22">
        <f>Table5[[#This Row],[Amount]]/Table5[[#This Row],[Units]]</f>
        <v>31.260485651214129</v>
      </c>
      <c r="M17" s="22">
        <f>Table5[[#This Row],[Units]]*Table5[[#This Row],[Cost per unit]]</f>
        <v>56644</v>
      </c>
      <c r="N17" s="22">
        <f>LOOKUP(Table5[[#This Row],[Product]], Prod[Product],Prod[Cost per unit])</f>
        <v>6.49</v>
      </c>
      <c r="O17" s="22">
        <f>Table5[[#This Row],[Amount Geography]]*Table5[[#This Row],[Units]]</f>
        <v>11759.880000000001</v>
      </c>
      <c r="P17" s="22">
        <f>LOOKUP(Table5[[#This Row],[Product]], Prod[Product],Prod[Cost per unit])</f>
        <v>6.49</v>
      </c>
      <c r="Q17" s="22">
        <f>Table5[[#This Row],[cst per unit]]*Table5[[#This Row],[Units]]</f>
        <v>11759.880000000001</v>
      </c>
      <c r="R17" s="22">
        <f>Table5[[#This Row],[Cost]]-Table5[[#This Row],[Total Amount]]</f>
        <v>-44884.119999999995</v>
      </c>
    </row>
    <row r="18" spans="2:18" x14ac:dyDescent="0.3">
      <c r="B18" s="16" t="s">
        <v>16</v>
      </c>
      <c r="C18">
        <v>62111</v>
      </c>
      <c r="D18">
        <v>2154</v>
      </c>
      <c r="E18" s="19">
        <v>28.835190343546891</v>
      </c>
      <c r="F18" s="19">
        <v>62111.000000000007</v>
      </c>
      <c r="I18" t="s">
        <v>19</v>
      </c>
      <c r="J18" s="22">
        <f>SUMIFS(DATA[Amount],DATA[Product],Table5[[#This Row],[Product]])</f>
        <v>44744</v>
      </c>
      <c r="K18">
        <f>SUMIFS(DATA[Units],DATA[Product],Table5[[#This Row],[Product]])</f>
        <v>1956</v>
      </c>
      <c r="L18" s="22">
        <f>Table5[[#This Row],[Amount]]/Table5[[#This Row],[Units]]</f>
        <v>22.87525562372188</v>
      </c>
      <c r="M18" s="22">
        <f>Table5[[#This Row],[Units]]*Table5[[#This Row],[Cost per unit]]</f>
        <v>44744</v>
      </c>
      <c r="N18" s="22">
        <f>LOOKUP(Table5[[#This Row],[Product]], Prod[Product],Prod[Cost per unit])</f>
        <v>7.64</v>
      </c>
      <c r="O18" s="22">
        <f>Table5[[#This Row],[Amount Geography]]*Table5[[#This Row],[Units]]</f>
        <v>14943.84</v>
      </c>
      <c r="P18" s="22">
        <f>LOOKUP(Table5[[#This Row],[Product]], Prod[Product],Prod[Cost per unit])</f>
        <v>7.64</v>
      </c>
      <c r="Q18" s="22">
        <f>Table5[[#This Row],[cst per unit]]*Table5[[#This Row],[Units]]</f>
        <v>14943.84</v>
      </c>
      <c r="R18" s="22">
        <f>Table5[[#This Row],[Cost]]-Table5[[#This Row],[Total Amount]]</f>
        <v>-29800.16</v>
      </c>
    </row>
    <row r="19" spans="2:18" x14ac:dyDescent="0.3">
      <c r="B19" s="16" t="s">
        <v>20</v>
      </c>
      <c r="C19">
        <v>54712</v>
      </c>
      <c r="D19">
        <v>2196</v>
      </c>
      <c r="E19" s="19">
        <v>24.9143897996357</v>
      </c>
      <c r="F19" s="19">
        <v>54712</v>
      </c>
      <c r="I19" t="s">
        <v>15</v>
      </c>
      <c r="J19" s="22">
        <f>SUMIFS(DATA[Amount],DATA[Product],Table5[[#This Row],[Product]])</f>
        <v>68971</v>
      </c>
      <c r="K19">
        <f>SUMIFS(DATA[Units],DATA[Product],Table5[[#This Row],[Product]])</f>
        <v>1533</v>
      </c>
      <c r="L19" s="22">
        <f>Table5[[#This Row],[Amount]]/Table5[[#This Row],[Units]]</f>
        <v>44.990867579908674</v>
      </c>
      <c r="M19" s="22">
        <f>Table5[[#This Row],[Units]]*Table5[[#This Row],[Cost per unit]]</f>
        <v>68971</v>
      </c>
      <c r="N19" s="22">
        <f>LOOKUP(Table5[[#This Row],[Product]], Prod[Product],Prod[Cost per unit])</f>
        <v>11.73</v>
      </c>
      <c r="O19" s="22">
        <f>Table5[[#This Row],[Amount Geography]]*Table5[[#This Row],[Units]]</f>
        <v>17982.09</v>
      </c>
      <c r="P19" s="22">
        <f>LOOKUP(Table5[[#This Row],[Product]], Prod[Product],Prod[Cost per unit])</f>
        <v>11.73</v>
      </c>
      <c r="Q19" s="22">
        <f>Table5[[#This Row],[cst per unit]]*Table5[[#This Row],[Units]]</f>
        <v>17982.09</v>
      </c>
      <c r="R19" s="22">
        <f>Table5[[#This Row],[Cost]]-Table5[[#This Row],[Total Amount]]</f>
        <v>-50988.91</v>
      </c>
    </row>
    <row r="20" spans="2:18" x14ac:dyDescent="0.3">
      <c r="B20" s="16" t="s">
        <v>27</v>
      </c>
      <c r="C20">
        <v>69461</v>
      </c>
      <c r="D20">
        <v>2982</v>
      </c>
      <c r="E20" s="19">
        <v>23.293427230046948</v>
      </c>
      <c r="F20" s="19">
        <v>69461</v>
      </c>
      <c r="I20" t="s">
        <v>24</v>
      </c>
      <c r="J20" s="22">
        <f>SUMIFS(DATA[Amount],DATA[Product],Table5[[#This Row],[Product]])</f>
        <v>35378</v>
      </c>
      <c r="K20">
        <f>SUMIFS(DATA[Units],DATA[Product],Table5[[#This Row],[Product]])</f>
        <v>1044</v>
      </c>
      <c r="L20" s="22">
        <f>Table5[[#This Row],[Amount]]/Table5[[#This Row],[Units]]</f>
        <v>33.88697318007663</v>
      </c>
      <c r="M20" s="22">
        <f>Table5[[#This Row],[Units]]*Table5[[#This Row],[Cost per unit]]</f>
        <v>35378</v>
      </c>
      <c r="N20" s="22">
        <f>LOOKUP(Table5[[#This Row],[Product]], Prod[Product],Prod[Cost per unit])</f>
        <v>4.97</v>
      </c>
      <c r="O20" s="22">
        <f>Table5[[#This Row],[Amount Geography]]*Table5[[#This Row],[Units]]</f>
        <v>5188.6799999999994</v>
      </c>
      <c r="P20" s="22">
        <f>LOOKUP(Table5[[#This Row],[Product]], Prod[Product],Prod[Cost per unit])</f>
        <v>4.97</v>
      </c>
      <c r="Q20" s="22">
        <f>Table5[[#This Row],[cst per unit]]*Table5[[#This Row],[Units]]</f>
        <v>5188.6799999999994</v>
      </c>
      <c r="R20" s="22">
        <f>Table5[[#This Row],[Cost]]-Table5[[#This Row],[Total Amount]]</f>
        <v>-30189.32</v>
      </c>
    </row>
    <row r="21" spans="2:18" x14ac:dyDescent="0.3">
      <c r="B21" s="16" t="s">
        <v>33</v>
      </c>
      <c r="C21">
        <v>69160</v>
      </c>
      <c r="D21">
        <v>1854</v>
      </c>
      <c r="E21" s="19">
        <v>37.303128371089535</v>
      </c>
      <c r="F21" s="19">
        <v>69160</v>
      </c>
      <c r="I21" t="s">
        <v>27</v>
      </c>
      <c r="J21" s="22">
        <f>SUMIFS(DATA[Amount],DATA[Product],Table5[[#This Row],[Product]])</f>
        <v>69461</v>
      </c>
      <c r="K21">
        <f>SUMIFS(DATA[Units],DATA[Product],Table5[[#This Row],[Product]])</f>
        <v>2982</v>
      </c>
      <c r="L21" s="22">
        <f>Table5[[#This Row],[Amount]]/Table5[[#This Row],[Units]]</f>
        <v>23.293427230046948</v>
      </c>
      <c r="M21" s="22">
        <f>Table5[[#This Row],[Units]]*Table5[[#This Row],[Cost per unit]]</f>
        <v>69461</v>
      </c>
      <c r="N21" s="22">
        <f>LOOKUP(Table5[[#This Row],[Product]], Prod[Product],Prod[Cost per unit])</f>
        <v>16.73</v>
      </c>
      <c r="O21" s="22">
        <f>Table5[[#This Row],[Amount Geography]]*Table5[[#This Row],[Units]]</f>
        <v>49888.86</v>
      </c>
      <c r="P21" s="22">
        <f>LOOKUP(Table5[[#This Row],[Product]], Prod[Product],Prod[Cost per unit])</f>
        <v>16.73</v>
      </c>
      <c r="Q21" s="22">
        <f>Table5[[#This Row],[cst per unit]]*Table5[[#This Row],[Units]]</f>
        <v>49888.86</v>
      </c>
      <c r="R21" s="22">
        <f>Table5[[#This Row],[Cost]]-Table5[[#This Row],[Total Amount]]</f>
        <v>-19572.14</v>
      </c>
    </row>
    <row r="22" spans="2:18" x14ac:dyDescent="0.3">
      <c r="B22" s="16" t="s">
        <v>15</v>
      </c>
      <c r="C22">
        <v>68971</v>
      </c>
      <c r="D22">
        <v>1533</v>
      </c>
      <c r="E22" s="19">
        <v>44.990867579908674</v>
      </c>
      <c r="F22" s="19">
        <v>68971</v>
      </c>
      <c r="I22" t="s">
        <v>28</v>
      </c>
      <c r="J22" s="22">
        <f>SUMIFS(DATA[Amount],DATA[Product],Table5[[#This Row],[Product]])</f>
        <v>72373</v>
      </c>
      <c r="K22">
        <f>SUMIFS(DATA[Units],DATA[Product],Table5[[#This Row],[Product]])</f>
        <v>3207</v>
      </c>
      <c r="L22" s="22">
        <f>Table5[[#This Row],[Amount]]/Table5[[#This Row],[Units]]</f>
        <v>22.567196757093857</v>
      </c>
      <c r="M22" s="22">
        <f>Table5[[#This Row],[Units]]*Table5[[#This Row],[Cost per unit]]</f>
        <v>72373</v>
      </c>
      <c r="N22" s="22">
        <f>LOOKUP(Table5[[#This Row],[Product]], Prod[Product],Prod[Cost per unit])</f>
        <v>10.38</v>
      </c>
      <c r="O22" s="22">
        <f>Table5[[#This Row],[Amount Geography]]*Table5[[#This Row],[Units]]</f>
        <v>33288.660000000003</v>
      </c>
      <c r="P22" s="22">
        <f>LOOKUP(Table5[[#This Row],[Product]], Prod[Product],Prod[Cost per unit])</f>
        <v>10.38</v>
      </c>
      <c r="Q22" s="22">
        <f>Table5[[#This Row],[cst per unit]]*Table5[[#This Row],[Units]]</f>
        <v>33288.660000000003</v>
      </c>
      <c r="R22" s="22">
        <f>Table5[[#This Row],[Cost]]-Table5[[#This Row],[Total Amount]]</f>
        <v>-39084.339999999997</v>
      </c>
    </row>
    <row r="23" spans="2:18" x14ac:dyDescent="0.3">
      <c r="B23" s="16" t="s">
        <v>31</v>
      </c>
      <c r="C23">
        <v>39263</v>
      </c>
      <c r="D23">
        <v>1683</v>
      </c>
      <c r="E23" s="19">
        <v>23.329174093879978</v>
      </c>
      <c r="F23" s="19">
        <v>39263</v>
      </c>
      <c r="I23" t="s">
        <v>21</v>
      </c>
      <c r="J23" s="22">
        <f>SUMIFS(DATA[Amount],DATA[Product],Table5[[#This Row],[Product]])</f>
        <v>37772</v>
      </c>
      <c r="K23">
        <f>SUMIFS(DATA[Units],DATA[Product],Table5[[#This Row],[Product]])</f>
        <v>1308</v>
      </c>
      <c r="L23" s="22">
        <f>Table5[[#This Row],[Amount]]/Table5[[#This Row],[Units]]</f>
        <v>28.877675840978593</v>
      </c>
      <c r="M23" s="22">
        <f>Table5[[#This Row],[Units]]*Table5[[#This Row],[Cost per unit]]</f>
        <v>37772</v>
      </c>
      <c r="N23" s="22">
        <f>LOOKUP(Table5[[#This Row],[Product]], Prod[Product],Prod[Cost per unit])</f>
        <v>9</v>
      </c>
      <c r="O23" s="22">
        <f>Table5[[#This Row],[Amount Geography]]*Table5[[#This Row],[Units]]</f>
        <v>11772</v>
      </c>
      <c r="P23" s="22">
        <f>LOOKUP(Table5[[#This Row],[Product]], Prod[Product],Prod[Cost per unit])</f>
        <v>9</v>
      </c>
      <c r="Q23" s="22">
        <f>Table5[[#This Row],[cst per unit]]*Table5[[#This Row],[Units]]</f>
        <v>11772</v>
      </c>
      <c r="R23" s="22">
        <f>Table5[[#This Row],[Cost]]-Table5[[#This Row],[Total Amount]]</f>
        <v>-26000</v>
      </c>
    </row>
    <row r="24" spans="2:18" x14ac:dyDescent="0.3">
      <c r="B24" s="16" t="s">
        <v>21</v>
      </c>
      <c r="C24">
        <v>37772</v>
      </c>
      <c r="D24">
        <v>1308</v>
      </c>
      <c r="E24" s="19">
        <v>28.877675840978593</v>
      </c>
      <c r="F24" s="19">
        <v>37772</v>
      </c>
      <c r="I24" t="s">
        <v>26</v>
      </c>
      <c r="J24" s="22">
        <f>SUMIFS(DATA[Amount],DATA[Product],Table5[[#This Row],[Product]])</f>
        <v>70273</v>
      </c>
      <c r="K24">
        <f>SUMIFS(DATA[Units],DATA[Product],Table5[[#This Row],[Product]])</f>
        <v>2142</v>
      </c>
      <c r="L24" s="22">
        <f>Table5[[#This Row],[Amount]]/Table5[[#This Row],[Units]]</f>
        <v>32.807189542483663</v>
      </c>
      <c r="M24" s="22">
        <f>Table5[[#This Row],[Units]]*Table5[[#This Row],[Cost per unit]]</f>
        <v>70273</v>
      </c>
      <c r="N24" s="22">
        <f>LOOKUP(Table5[[#This Row],[Product]], Prod[Product],Prod[Cost per unit])</f>
        <v>5.6</v>
      </c>
      <c r="O24" s="22">
        <f>Table5[[#This Row],[Amount Geography]]*Table5[[#This Row],[Units]]</f>
        <v>11995.199999999999</v>
      </c>
      <c r="P24" s="22">
        <f>LOOKUP(Table5[[#This Row],[Product]], Prod[Product],Prod[Cost per unit])</f>
        <v>5.6</v>
      </c>
      <c r="Q24" s="22">
        <f>Table5[[#This Row],[cst per unit]]*Table5[[#This Row],[Units]]</f>
        <v>11995.199999999999</v>
      </c>
      <c r="R24" s="22">
        <f>Table5[[#This Row],[Cost]]-Table5[[#This Row],[Total Amount]]</f>
        <v>-58277.8</v>
      </c>
    </row>
    <row r="25" spans="2:18" x14ac:dyDescent="0.3">
      <c r="B25" s="16" t="s">
        <v>25</v>
      </c>
      <c r="C25">
        <v>57372</v>
      </c>
      <c r="D25">
        <v>2106</v>
      </c>
      <c r="E25" s="19">
        <v>27.242165242165242</v>
      </c>
      <c r="F25" s="19">
        <v>57372</v>
      </c>
      <c r="J25" s="22"/>
      <c r="L25" s="22"/>
      <c r="M25" s="22"/>
      <c r="N25" s="22"/>
      <c r="O25" s="22"/>
      <c r="P25" s="22"/>
      <c r="Q25" s="22"/>
      <c r="R25" s="22"/>
    </row>
    <row r="26" spans="2:18" x14ac:dyDescent="0.3">
      <c r="B26" s="16" t="s">
        <v>69</v>
      </c>
      <c r="C26">
        <v>1240869</v>
      </c>
      <c r="D26">
        <v>45660</v>
      </c>
      <c r="E26" s="19">
        <v>27.17628120893561</v>
      </c>
      <c r="F26" s="19">
        <v>1240869</v>
      </c>
    </row>
    <row r="27" spans="2:18" x14ac:dyDescent="0.3">
      <c r="I27" t="s">
        <v>69</v>
      </c>
      <c r="J27" s="22">
        <f xml:space="preserve"> SUM(Table5[Amount])</f>
        <v>1240869</v>
      </c>
      <c r="K27">
        <f xml:space="preserve"> SUM(Table5[Units])</f>
        <v>45660</v>
      </c>
      <c r="L27">
        <f>AVERAGE(Table5[Cost per unit])</f>
        <v>27.909128321460386</v>
      </c>
      <c r="M27" s="22">
        <f xml:space="preserve"> SUM(Table5[Total Amount])</f>
        <v>1240869</v>
      </c>
      <c r="R27" s="22">
        <f xml:space="preserve"> SUM(Table5[Profit])</f>
        <v>-645240.53</v>
      </c>
    </row>
    <row r="31" spans="2:18" x14ac:dyDescent="0.3">
      <c r="B31" t="s">
        <v>61</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AB62-6898-4214-8AC3-E3D14B732851}">
  <dimension ref="A1:C24"/>
  <sheetViews>
    <sheetView workbookViewId="0">
      <selection activeCell="C1" sqref="C1"/>
    </sheetView>
  </sheetViews>
  <sheetFormatPr defaultRowHeight="14.4" x14ac:dyDescent="0.3"/>
  <cols>
    <col min="1" max="1" width="20.21875" bestFit="1" customWidth="1"/>
    <col min="2" max="2" width="14.44140625" bestFit="1" customWidth="1"/>
    <col min="3" max="3" width="17.77734375" bestFit="1" customWidth="1"/>
    <col min="4" max="4" width="12.44140625" bestFit="1" customWidth="1"/>
    <col min="5" max="5" width="26.21875" bestFit="1" customWidth="1"/>
  </cols>
  <sheetData>
    <row r="1" spans="1:3" x14ac:dyDescent="0.3">
      <c r="A1" s="15" t="s">
        <v>62</v>
      </c>
      <c r="B1" t="s">
        <v>63</v>
      </c>
      <c r="C1" t="s">
        <v>79</v>
      </c>
    </row>
    <row r="2" spans="1:3" x14ac:dyDescent="0.3">
      <c r="A2" s="16" t="s">
        <v>14</v>
      </c>
      <c r="B2">
        <v>43183</v>
      </c>
      <c r="C2">
        <v>23657.399999999998</v>
      </c>
    </row>
    <row r="3" spans="1:3" x14ac:dyDescent="0.3">
      <c r="A3" s="16" t="s">
        <v>30</v>
      </c>
      <c r="B3">
        <v>66500</v>
      </c>
      <c r="C3">
        <v>40600.979999999989</v>
      </c>
    </row>
    <row r="4" spans="1:3" x14ac:dyDescent="0.3">
      <c r="A4" s="16" t="s">
        <v>24</v>
      </c>
      <c r="B4">
        <v>35378</v>
      </c>
      <c r="C4">
        <v>5188.6799999999994</v>
      </c>
    </row>
    <row r="5" spans="1:3" x14ac:dyDescent="0.3">
      <c r="A5" s="16" t="s">
        <v>19</v>
      </c>
      <c r="B5">
        <v>44744</v>
      </c>
      <c r="C5">
        <v>14943.839999999998</v>
      </c>
    </row>
    <row r="6" spans="1:3" x14ac:dyDescent="0.3">
      <c r="A6" s="16" t="s">
        <v>22</v>
      </c>
      <c r="B6">
        <v>66283</v>
      </c>
      <c r="C6">
        <v>20048.039999999997</v>
      </c>
    </row>
    <row r="7" spans="1:3" x14ac:dyDescent="0.3">
      <c r="A7" s="16" t="s">
        <v>4</v>
      </c>
      <c r="B7">
        <v>33551</v>
      </c>
      <c r="C7">
        <v>18604.080000000002</v>
      </c>
    </row>
    <row r="8" spans="1:3" x14ac:dyDescent="0.3">
      <c r="A8" s="16" t="s">
        <v>26</v>
      </c>
      <c r="B8">
        <v>70273</v>
      </c>
      <c r="C8">
        <v>11995.199999999999</v>
      </c>
    </row>
    <row r="9" spans="1:3" x14ac:dyDescent="0.3">
      <c r="A9" s="16" t="s">
        <v>28</v>
      </c>
      <c r="B9">
        <v>72373</v>
      </c>
      <c r="C9">
        <v>33288.659999999996</v>
      </c>
    </row>
    <row r="10" spans="1:3" x14ac:dyDescent="0.3">
      <c r="A10" s="16" t="s">
        <v>32</v>
      </c>
      <c r="B10">
        <v>71967</v>
      </c>
      <c r="C10">
        <v>19903.650000000001</v>
      </c>
    </row>
    <row r="11" spans="1:3" x14ac:dyDescent="0.3">
      <c r="A11" s="16" t="s">
        <v>18</v>
      </c>
      <c r="B11">
        <v>52150</v>
      </c>
      <c r="C11">
        <v>11335.44</v>
      </c>
    </row>
    <row r="12" spans="1:3" x14ac:dyDescent="0.3">
      <c r="A12" s="16" t="s">
        <v>17</v>
      </c>
      <c r="B12">
        <v>63721</v>
      </c>
      <c r="C12">
        <v>7249.4099999999989</v>
      </c>
    </row>
    <row r="13" spans="1:3" x14ac:dyDescent="0.3">
      <c r="A13" s="16" t="s">
        <v>23</v>
      </c>
      <c r="B13">
        <v>56644</v>
      </c>
      <c r="C13">
        <v>11759.88</v>
      </c>
    </row>
    <row r="14" spans="1:3" x14ac:dyDescent="0.3">
      <c r="A14" s="16" t="s">
        <v>29</v>
      </c>
      <c r="B14">
        <v>58009</v>
      </c>
      <c r="C14">
        <v>21308.159999999996</v>
      </c>
    </row>
    <row r="15" spans="1:3" x14ac:dyDescent="0.3">
      <c r="A15" s="16" t="s">
        <v>13</v>
      </c>
      <c r="B15">
        <v>47271</v>
      </c>
      <c r="C15">
        <v>17549.73</v>
      </c>
    </row>
    <row r="16" spans="1:3" x14ac:dyDescent="0.3">
      <c r="A16" s="16" t="s">
        <v>16</v>
      </c>
      <c r="B16">
        <v>62111</v>
      </c>
      <c r="C16">
        <v>18933.659999999996</v>
      </c>
    </row>
    <row r="17" spans="1:3" x14ac:dyDescent="0.3">
      <c r="A17" s="16" t="s">
        <v>20</v>
      </c>
      <c r="B17">
        <v>54712</v>
      </c>
      <c r="C17">
        <v>23321.519999999997</v>
      </c>
    </row>
    <row r="18" spans="1:3" x14ac:dyDescent="0.3">
      <c r="A18" s="16" t="s">
        <v>27</v>
      </c>
      <c r="B18">
        <v>69461</v>
      </c>
      <c r="C18">
        <v>49888.86</v>
      </c>
    </row>
    <row r="19" spans="1:3" x14ac:dyDescent="0.3">
      <c r="A19" s="16" t="s">
        <v>33</v>
      </c>
      <c r="B19">
        <v>69160</v>
      </c>
      <c r="C19">
        <v>22933.979999999996</v>
      </c>
    </row>
    <row r="20" spans="1:3" x14ac:dyDescent="0.3">
      <c r="A20" s="16" t="s">
        <v>15</v>
      </c>
      <c r="B20">
        <v>68971</v>
      </c>
      <c r="C20">
        <v>17982.09</v>
      </c>
    </row>
    <row r="21" spans="1:3" x14ac:dyDescent="0.3">
      <c r="A21" s="16" t="s">
        <v>31</v>
      </c>
      <c r="B21">
        <v>39263</v>
      </c>
      <c r="C21">
        <v>9744.57</v>
      </c>
    </row>
    <row r="22" spans="1:3" x14ac:dyDescent="0.3">
      <c r="A22" s="16" t="s">
        <v>21</v>
      </c>
      <c r="B22">
        <v>37772</v>
      </c>
      <c r="C22">
        <v>11772</v>
      </c>
    </row>
    <row r="23" spans="1:3" x14ac:dyDescent="0.3">
      <c r="A23" s="16" t="s">
        <v>25</v>
      </c>
      <c r="B23">
        <v>57372</v>
      </c>
      <c r="C23">
        <v>27693.900000000005</v>
      </c>
    </row>
    <row r="24" spans="1:3" x14ac:dyDescent="0.3">
      <c r="A24" s="16" t="s">
        <v>69</v>
      </c>
      <c r="B24">
        <v>1240869</v>
      </c>
      <c r="C24">
        <v>439703.7300000001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D2A19-A92C-46FE-B456-826827BDB837}">
  <dimension ref="A1:H23"/>
  <sheetViews>
    <sheetView workbookViewId="0">
      <selection activeCell="A2" sqref="A2:A22"/>
      <pivotSelection pane="bottomRight" showHeader="1" activeRow="1" click="1" r:id="rId1">
        <pivotArea dataOnly="0" labelOnly="1" fieldPosition="0">
          <references count="1">
            <reference field="0" count="0"/>
          </references>
        </pivotArea>
      </pivotSelection>
    </sheetView>
  </sheetViews>
  <sheetFormatPr defaultRowHeight="14.4" x14ac:dyDescent="0.3"/>
  <cols>
    <col min="1" max="1" width="20.21875" bestFit="1" customWidth="1"/>
    <col min="2" max="2" width="14.44140625" bestFit="1" customWidth="1"/>
    <col min="3" max="3" width="11.77734375" bestFit="1" customWidth="1"/>
    <col min="4" max="4" width="17.77734375" bestFit="1" customWidth="1"/>
    <col min="5" max="5" width="8" bestFit="1" customWidth="1"/>
    <col min="6" max="6" width="12.109375" bestFit="1" customWidth="1"/>
    <col min="7" max="7" width="11.6640625" bestFit="1" customWidth="1"/>
    <col min="8" max="8" width="7.6640625" bestFit="1" customWidth="1"/>
  </cols>
  <sheetData>
    <row r="1" spans="1:8" x14ac:dyDescent="0.3">
      <c r="A1" s="15" t="s">
        <v>62</v>
      </c>
      <c r="B1" t="s">
        <v>63</v>
      </c>
      <c r="C1" t="s">
        <v>64</v>
      </c>
      <c r="D1" t="s">
        <v>79</v>
      </c>
      <c r="E1" t="s">
        <v>91</v>
      </c>
      <c r="F1" t="s">
        <v>90</v>
      </c>
      <c r="G1" t="s">
        <v>92</v>
      </c>
      <c r="H1" t="s">
        <v>93</v>
      </c>
    </row>
    <row r="2" spans="1:8" x14ac:dyDescent="0.3">
      <c r="A2" s="16" t="s">
        <v>14</v>
      </c>
      <c r="B2" s="30">
        <v>9191</v>
      </c>
      <c r="C2" s="30">
        <v>645</v>
      </c>
      <c r="D2" s="30">
        <v>7546.5</v>
      </c>
      <c r="E2" s="28">
        <v>9.5728678903483112E-3</v>
      </c>
      <c r="F2" s="30">
        <v>1644.5</v>
      </c>
      <c r="G2" s="29">
        <v>1644.5</v>
      </c>
      <c r="H2" s="28">
        <v>0.17892503536067891</v>
      </c>
    </row>
    <row r="3" spans="1:8" x14ac:dyDescent="0.3">
      <c r="A3" s="16" t="s">
        <v>30</v>
      </c>
      <c r="B3" s="30">
        <v>3402</v>
      </c>
      <c r="C3" s="30">
        <v>366</v>
      </c>
      <c r="D3" s="30">
        <v>5303.34</v>
      </c>
      <c r="E3" s="28">
        <v>-1.1067969981535336E-2</v>
      </c>
      <c r="F3" s="30">
        <v>-1901.3400000000001</v>
      </c>
      <c r="G3" s="29">
        <v>-1901.3400000000001</v>
      </c>
      <c r="H3" s="28">
        <v>-0.55888888888888888</v>
      </c>
    </row>
    <row r="4" spans="1:8" x14ac:dyDescent="0.3">
      <c r="A4" s="16" t="s">
        <v>24</v>
      </c>
      <c r="B4" s="30">
        <v>8862</v>
      </c>
      <c r="C4" s="30">
        <v>189</v>
      </c>
      <c r="D4" s="30">
        <v>939.32999999999993</v>
      </c>
      <c r="E4" s="28">
        <v>4.6118986469337701E-2</v>
      </c>
      <c r="F4" s="30">
        <v>7922.67</v>
      </c>
      <c r="G4" s="29">
        <v>7922.67</v>
      </c>
      <c r="H4" s="28">
        <v>0.89400473933649294</v>
      </c>
    </row>
    <row r="5" spans="1:8" x14ac:dyDescent="0.3">
      <c r="A5" s="16" t="s">
        <v>19</v>
      </c>
      <c r="B5" s="30">
        <v>17745</v>
      </c>
      <c r="C5" s="30">
        <v>681</v>
      </c>
      <c r="D5" s="30">
        <v>5202.8399999999992</v>
      </c>
      <c r="E5" s="28">
        <v>7.3009693365528108E-2</v>
      </c>
      <c r="F5" s="30">
        <v>12542.16</v>
      </c>
      <c r="G5" s="29">
        <v>12542.16</v>
      </c>
      <c r="H5" s="28">
        <v>0.70679966187658494</v>
      </c>
    </row>
    <row r="6" spans="1:8" x14ac:dyDescent="0.3">
      <c r="A6" s="16" t="s">
        <v>22</v>
      </c>
      <c r="B6" s="30">
        <v>10668</v>
      </c>
      <c r="C6" s="30">
        <v>405</v>
      </c>
      <c r="D6" s="30">
        <v>3956.85</v>
      </c>
      <c r="E6" s="28">
        <v>3.9066556608276716E-2</v>
      </c>
      <c r="F6" s="30">
        <v>6711.15</v>
      </c>
      <c r="G6" s="29">
        <v>6711.15</v>
      </c>
      <c r="H6" s="28">
        <v>0.62909167604049487</v>
      </c>
    </row>
    <row r="7" spans="1:8" x14ac:dyDescent="0.3">
      <c r="A7" s="16" t="s">
        <v>4</v>
      </c>
      <c r="B7" s="30">
        <v>525</v>
      </c>
      <c r="C7" s="30">
        <v>48</v>
      </c>
      <c r="D7" s="30">
        <v>570.24</v>
      </c>
      <c r="E7" s="28">
        <v>-2.6334846054080731E-4</v>
      </c>
      <c r="F7" s="30">
        <v>-45.240000000000009</v>
      </c>
      <c r="G7" s="29">
        <v>-45.240000000000009</v>
      </c>
      <c r="H7" s="28">
        <v>-8.6171428571428593E-2</v>
      </c>
    </row>
    <row r="8" spans="1:8" x14ac:dyDescent="0.3">
      <c r="A8" s="16" t="s">
        <v>26</v>
      </c>
      <c r="B8" s="30">
        <v>22855</v>
      </c>
      <c r="C8" s="30">
        <v>567</v>
      </c>
      <c r="D8" s="30">
        <v>3175.2</v>
      </c>
      <c r="E8" s="28">
        <v>0.11455890879201987</v>
      </c>
      <c r="F8" s="30">
        <v>19679.8</v>
      </c>
      <c r="G8" s="29">
        <v>19679.8</v>
      </c>
      <c r="H8" s="28">
        <v>0.86107197549770287</v>
      </c>
    </row>
    <row r="9" spans="1:8" x14ac:dyDescent="0.3">
      <c r="A9" s="16" t="s">
        <v>28</v>
      </c>
      <c r="B9" s="30">
        <v>18018</v>
      </c>
      <c r="C9" s="30">
        <v>462</v>
      </c>
      <c r="D9" s="30">
        <v>4795.5600000000004</v>
      </c>
      <c r="E9" s="28">
        <v>7.6969699792068788E-2</v>
      </c>
      <c r="F9" s="30">
        <v>13222.439999999999</v>
      </c>
      <c r="G9" s="29">
        <v>13222.439999999999</v>
      </c>
      <c r="H9" s="28">
        <v>0.73384615384615381</v>
      </c>
    </row>
    <row r="10" spans="1:8" x14ac:dyDescent="0.3">
      <c r="A10" s="16" t="s">
        <v>32</v>
      </c>
      <c r="B10" s="30">
        <v>17773</v>
      </c>
      <c r="C10" s="30">
        <v>702</v>
      </c>
      <c r="D10" s="30">
        <v>6072.3</v>
      </c>
      <c r="E10" s="28">
        <v>6.8111435284036778E-2</v>
      </c>
      <c r="F10" s="30">
        <v>11700.7</v>
      </c>
      <c r="G10" s="29">
        <v>11700.7</v>
      </c>
      <c r="H10" s="28">
        <v>0.65834130422551063</v>
      </c>
    </row>
    <row r="11" spans="1:8" x14ac:dyDescent="0.3">
      <c r="A11" s="16" t="s">
        <v>17</v>
      </c>
      <c r="B11" s="30">
        <v>22344</v>
      </c>
      <c r="C11" s="30">
        <v>738</v>
      </c>
      <c r="D11" s="30">
        <v>2295.1799999999998</v>
      </c>
      <c r="E11" s="28">
        <v>0.11670702658399093</v>
      </c>
      <c r="F11" s="30">
        <v>20048.820000000003</v>
      </c>
      <c r="G11" s="29">
        <v>20048.82</v>
      </c>
      <c r="H11" s="28">
        <v>0.89727980665950591</v>
      </c>
    </row>
    <row r="12" spans="1:8" x14ac:dyDescent="0.3">
      <c r="A12" s="16" t="s">
        <v>23</v>
      </c>
      <c r="B12" s="30">
        <v>18081</v>
      </c>
      <c r="C12" s="30">
        <v>408</v>
      </c>
      <c r="D12" s="30">
        <v>2647.92</v>
      </c>
      <c r="E12" s="28">
        <v>8.9838148970007123E-2</v>
      </c>
      <c r="F12" s="30">
        <v>15433.08</v>
      </c>
      <c r="G12" s="29">
        <v>15433.08</v>
      </c>
      <c r="H12" s="28">
        <v>0.85355234776837563</v>
      </c>
    </row>
    <row r="13" spans="1:8" x14ac:dyDescent="0.3">
      <c r="A13" s="16" t="s">
        <v>29</v>
      </c>
      <c r="B13" s="30">
        <v>6230</v>
      </c>
      <c r="C13" s="30">
        <v>177</v>
      </c>
      <c r="D13" s="30">
        <v>1267.3200000000002</v>
      </c>
      <c r="E13" s="28">
        <v>2.8888464592322142E-2</v>
      </c>
      <c r="F13" s="30">
        <v>4962.68</v>
      </c>
      <c r="G13" s="29">
        <v>4962.68</v>
      </c>
      <c r="H13" s="28">
        <v>0.796577849117175</v>
      </c>
    </row>
    <row r="14" spans="1:8" x14ac:dyDescent="0.3">
      <c r="A14" s="16" t="s">
        <v>13</v>
      </c>
      <c r="B14" s="30">
        <v>252</v>
      </c>
      <c r="C14" s="30">
        <v>54</v>
      </c>
      <c r="D14" s="30">
        <v>503.82</v>
      </c>
      <c r="E14" s="28">
        <v>-1.4658799587397456E-3</v>
      </c>
      <c r="F14" s="30">
        <v>-251.82</v>
      </c>
      <c r="G14" s="29">
        <v>-251.82</v>
      </c>
      <c r="H14" s="28">
        <v>-0.99928571428571422</v>
      </c>
    </row>
    <row r="15" spans="1:8" x14ac:dyDescent="0.3">
      <c r="A15" s="16" t="s">
        <v>16</v>
      </c>
      <c r="B15" s="30">
        <v>6440</v>
      </c>
      <c r="C15" s="30">
        <v>708</v>
      </c>
      <c r="D15" s="30">
        <v>6223.32</v>
      </c>
      <c r="E15" s="28">
        <v>1.2613250316088032E-3</v>
      </c>
      <c r="F15" s="30">
        <v>216.68000000000052</v>
      </c>
      <c r="G15" s="29">
        <v>216.68000000000029</v>
      </c>
      <c r="H15" s="28">
        <v>3.3645962732919303E-2</v>
      </c>
    </row>
    <row r="16" spans="1:8" x14ac:dyDescent="0.3">
      <c r="A16" s="16" t="s">
        <v>20</v>
      </c>
      <c r="B16" s="30">
        <v>28861</v>
      </c>
      <c r="C16" s="30">
        <v>987</v>
      </c>
      <c r="D16" s="30">
        <v>10481.939999999999</v>
      </c>
      <c r="E16" s="28">
        <v>0.10698711664869871</v>
      </c>
      <c r="F16" s="30">
        <v>18379.060000000001</v>
      </c>
      <c r="G16" s="29">
        <v>18379.060000000001</v>
      </c>
      <c r="H16" s="28">
        <v>0.63681300024254184</v>
      </c>
    </row>
    <row r="17" spans="1:8" x14ac:dyDescent="0.3">
      <c r="A17" s="16" t="s">
        <v>27</v>
      </c>
      <c r="B17" s="30">
        <v>13517</v>
      </c>
      <c r="C17" s="30">
        <v>363</v>
      </c>
      <c r="D17" s="30">
        <v>6072.99</v>
      </c>
      <c r="E17" s="28">
        <v>4.3332638677063988E-2</v>
      </c>
      <c r="F17" s="30">
        <v>7444.01</v>
      </c>
      <c r="G17" s="29">
        <v>7444.01</v>
      </c>
      <c r="H17" s="28">
        <v>0.55071465561885036</v>
      </c>
    </row>
    <row r="18" spans="1:8" x14ac:dyDescent="0.3">
      <c r="A18" s="16" t="s">
        <v>33</v>
      </c>
      <c r="B18" s="30">
        <v>15519</v>
      </c>
      <c r="C18" s="30">
        <v>474</v>
      </c>
      <c r="D18" s="30">
        <v>5863.3799999999992</v>
      </c>
      <c r="E18" s="28">
        <v>5.620673436266644E-2</v>
      </c>
      <c r="F18" s="30">
        <v>9655.6200000000008</v>
      </c>
      <c r="G18" s="29">
        <v>9655.6200000000008</v>
      </c>
      <c r="H18" s="28">
        <v>0.62218055287067475</v>
      </c>
    </row>
    <row r="19" spans="1:8" x14ac:dyDescent="0.3">
      <c r="A19" s="16" t="s">
        <v>15</v>
      </c>
      <c r="B19" s="30">
        <v>12551</v>
      </c>
      <c r="C19" s="30">
        <v>240</v>
      </c>
      <c r="D19" s="30">
        <v>2815.2</v>
      </c>
      <c r="E19" s="28">
        <v>5.667347352195385E-2</v>
      </c>
      <c r="F19" s="30">
        <v>9735.8000000000011</v>
      </c>
      <c r="G19" s="29">
        <v>9735.7999999999993</v>
      </c>
      <c r="H19" s="28">
        <v>0.7756991474782885</v>
      </c>
    </row>
    <row r="20" spans="1:8" x14ac:dyDescent="0.3">
      <c r="A20" s="16" t="s">
        <v>31</v>
      </c>
      <c r="B20" s="30">
        <v>3507</v>
      </c>
      <c r="C20" s="30">
        <v>288</v>
      </c>
      <c r="D20" s="30">
        <v>1667.52</v>
      </c>
      <c r="E20" s="28">
        <v>1.0707874142254735E-2</v>
      </c>
      <c r="F20" s="30">
        <v>1839.48</v>
      </c>
      <c r="G20" s="29">
        <v>1839.48</v>
      </c>
      <c r="H20" s="28">
        <v>0.52451668092386661</v>
      </c>
    </row>
    <row r="21" spans="1:8" x14ac:dyDescent="0.3">
      <c r="A21" s="16" t="s">
        <v>21</v>
      </c>
      <c r="B21" s="30">
        <v>6832</v>
      </c>
      <c r="C21" s="30">
        <v>27</v>
      </c>
      <c r="D21" s="30">
        <v>243</v>
      </c>
      <c r="E21" s="28">
        <v>3.8355504122532698E-2</v>
      </c>
      <c r="F21" s="30">
        <v>6589</v>
      </c>
      <c r="G21" s="29">
        <v>6589</v>
      </c>
      <c r="H21" s="28">
        <v>0.96443208430913352</v>
      </c>
    </row>
    <row r="22" spans="1:8" x14ac:dyDescent="0.3">
      <c r="A22" s="16" t="s">
        <v>25</v>
      </c>
      <c r="B22" s="30">
        <v>9296</v>
      </c>
      <c r="C22" s="30">
        <v>231</v>
      </c>
      <c r="D22" s="30">
        <v>3037.6500000000005</v>
      </c>
      <c r="E22" s="28">
        <v>3.6430743546099938E-2</v>
      </c>
      <c r="F22" s="30">
        <v>6258.3499999999995</v>
      </c>
      <c r="G22" s="29">
        <v>6258.3499999999995</v>
      </c>
      <c r="H22" s="28">
        <v>0.67323042168674696</v>
      </c>
    </row>
    <row r="23" spans="1:8" x14ac:dyDescent="0.3">
      <c r="A23" s="16" t="s">
        <v>69</v>
      </c>
      <c r="B23" s="30">
        <v>252469</v>
      </c>
      <c r="C23" s="30">
        <v>8760</v>
      </c>
      <c r="D23" s="30">
        <v>80681.400000000038</v>
      </c>
      <c r="E23" s="28">
        <v>1</v>
      </c>
      <c r="F23" s="30">
        <v>171787.60000000003</v>
      </c>
      <c r="G23" s="29">
        <v>171787.59999999998</v>
      </c>
      <c r="H23" s="28">
        <v>0.6804304686912056</v>
      </c>
    </row>
  </sheetData>
  <conditionalFormatting pivot="1" sqref="H2:H23">
    <cfRule type="colorScale" priority="1">
      <colorScale>
        <cfvo type="min"/>
        <cfvo type="max"/>
        <color rgb="FFFCFCFF"/>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CEEA2-CD0F-4A20-8E86-E3E89DF22185}">
  <dimension ref="B3:AM31"/>
  <sheetViews>
    <sheetView tabSelected="1" topLeftCell="A6" workbookViewId="0">
      <selection activeCell="P16" sqref="P16"/>
    </sheetView>
  </sheetViews>
  <sheetFormatPr defaultRowHeight="14.4" x14ac:dyDescent="0.3"/>
  <cols>
    <col min="2" max="2" width="16.21875" customWidth="1"/>
    <col min="3" max="4" width="10.44140625" customWidth="1"/>
    <col min="6" max="6" width="15.88671875" customWidth="1"/>
    <col min="7" max="8" width="10.44140625" customWidth="1"/>
    <col min="11" max="11" width="15" customWidth="1"/>
  </cols>
  <sheetData>
    <row r="3" spans="2:39" x14ac:dyDescent="0.3">
      <c r="AM3" s="23" t="s">
        <v>37</v>
      </c>
    </row>
    <row r="4" spans="2:39" ht="18" x14ac:dyDescent="0.35">
      <c r="B4" s="26" t="s">
        <v>34</v>
      </c>
      <c r="AM4" s="24" t="s">
        <v>35</v>
      </c>
    </row>
    <row r="5" spans="2:39" x14ac:dyDescent="0.3">
      <c r="AM5" s="23" t="s">
        <v>36</v>
      </c>
    </row>
    <row r="6" spans="2:39" x14ac:dyDescent="0.3">
      <c r="AM6" s="24" t="s">
        <v>39</v>
      </c>
    </row>
    <row r="7" spans="2:39" x14ac:dyDescent="0.3">
      <c r="B7" t="s">
        <v>81</v>
      </c>
      <c r="F7" t="s">
        <v>88</v>
      </c>
      <c r="AM7" s="23" t="s">
        <v>38</v>
      </c>
    </row>
    <row r="8" spans="2:39" x14ac:dyDescent="0.3">
      <c r="B8" t="s">
        <v>82</v>
      </c>
      <c r="D8">
        <f>COUNTIFS(DATA[Geography],B4)</f>
        <v>58</v>
      </c>
      <c r="AM8" s="24" t="s">
        <v>34</v>
      </c>
    </row>
    <row r="9" spans="2:39" x14ac:dyDescent="0.3">
      <c r="F9" t="s">
        <v>11</v>
      </c>
      <c r="G9" t="s">
        <v>1</v>
      </c>
      <c r="H9" t="s">
        <v>49</v>
      </c>
      <c r="I9" t="s">
        <v>89</v>
      </c>
      <c r="K9" t="s">
        <v>96</v>
      </c>
      <c r="L9" t="s">
        <v>75</v>
      </c>
      <c r="M9" t="s">
        <v>1</v>
      </c>
      <c r="N9" t="s">
        <v>91</v>
      </c>
    </row>
    <row r="10" spans="2:39" x14ac:dyDescent="0.3">
      <c r="B10" t="s">
        <v>87</v>
      </c>
      <c r="C10" t="s">
        <v>83</v>
      </c>
      <c r="D10" t="s">
        <v>84</v>
      </c>
      <c r="F10" t="s">
        <v>40</v>
      </c>
      <c r="G10">
        <f>SUMIFS(DATA1516[Amount],DATA1516[Sales Person],F10,DATA1516[Geography],B4)</f>
        <v>24647</v>
      </c>
      <c r="H10">
        <f>SUMIFS(DATA1516[Units],DATA1516[Sales Person],F10,DATA1516[Geography],B4)</f>
        <v>735</v>
      </c>
      <c r="I10" s="25">
        <f>IF(G10&gt;12000,1,-1)</f>
        <v>1</v>
      </c>
      <c r="K10" t="s">
        <v>14</v>
      </c>
      <c r="L10">
        <f>SUMIFS(DATA1516[Profit],DATA1516[Product],prdcttable[Product Name],DATA1516[Geography],B4)</f>
        <v>1644.5</v>
      </c>
      <c r="M10">
        <f>SUMIFS(DATA1516[Amount],DATA1516[Product],prdcttable[Product Name],DATA1516[Geography],B4)</f>
        <v>9191</v>
      </c>
      <c r="N10">
        <f>(prdcttable[[#This Row],[Profit]]/prdcttable[[#This Row],[Amount]])*100</f>
        <v>17.892503536067892</v>
      </c>
    </row>
    <row r="11" spans="2:39" x14ac:dyDescent="0.3">
      <c r="B11" t="s">
        <v>85</v>
      </c>
      <c r="C11" s="27">
        <f>SUMIFS(DATA1516[Amount],DATA1516[Geography],B4)</f>
        <v>252469</v>
      </c>
      <c r="D11" s="27">
        <f>AVERAGEIFS(DATA1516[Amount],DATA1516[Geography],B4)</f>
        <v>4352.9137931034484</v>
      </c>
      <c r="F11" t="s">
        <v>8</v>
      </c>
      <c r="G11">
        <f>SUMIFS(DATA1516[Amount],DATA1516[Sales Person],F11,DATA1516[Geography],B4)</f>
        <v>5516</v>
      </c>
      <c r="H11">
        <f>SUMIFS(DATA1516[Units],DATA1516[Sales Person],F11,DATA1516[Geography],B4)</f>
        <v>507</v>
      </c>
      <c r="I11" s="25">
        <f>IF(G11&gt;12000,1,-1)</f>
        <v>-1</v>
      </c>
      <c r="K11" t="s">
        <v>30</v>
      </c>
      <c r="L11">
        <f>SUMIFS(DATA1516[Profit],DATA1516[Product],prdcttable[Product Name],DATA1516[Geography],B4)</f>
        <v>-1901.3400000000001</v>
      </c>
      <c r="M11">
        <f>SUMIFS(DATA1516[Amount],DATA1516[Product],prdcttable[Product Name],DATA1516[Geography],B4)</f>
        <v>3402</v>
      </c>
      <c r="N11">
        <f>(prdcttable[[#This Row],[Profit]]/prdcttable[[#This Row],[Amount]])*100</f>
        <v>-55.888888888888886</v>
      </c>
    </row>
    <row r="12" spans="2:39" x14ac:dyDescent="0.3">
      <c r="B12" t="s">
        <v>68</v>
      </c>
      <c r="C12" s="27">
        <f>SUMIFS(DATA1516[Sum of Cost],DATA1516[Geography],B4)</f>
        <v>80681.400000000038</v>
      </c>
      <c r="D12" s="27">
        <f>AVERAGEIFS(DATA1516[Sum of Cost],DATA1516[Geography],B4)</f>
        <v>1391.0586206896558</v>
      </c>
      <c r="F12" t="s">
        <v>9</v>
      </c>
      <c r="G12">
        <f>SUMIFS(DATA1516[Amount],DATA1516[Sales Person],F12,DATA1516[Geography],B4)</f>
        <v>39424</v>
      </c>
      <c r="H12">
        <f>SUMIFS(DATA1516[Units],DATA1516[Sales Person],F12,DATA1516[Geography],B4)</f>
        <v>1122</v>
      </c>
      <c r="I12" s="25">
        <f>IF(Salespersonsummary[[#This Row],[Amount]]&gt;12000,1,-1)</f>
        <v>1</v>
      </c>
      <c r="K12" t="s">
        <v>24</v>
      </c>
      <c r="L12">
        <f>SUMIFS(DATA1516[Profit],DATA1516[Product],prdcttable[Product Name],DATA1516[Geography],B4)</f>
        <v>7922.67</v>
      </c>
      <c r="M12">
        <f>SUMIFS(DATA1516[Amount],DATA1516[Product],prdcttable[Product Name],DATA1516[Geography],B4)</f>
        <v>8862</v>
      </c>
      <c r="N12">
        <f>(prdcttable[[#This Row],[Profit]]/prdcttable[[#This Row],[Amount]])*100</f>
        <v>89.400473933649295</v>
      </c>
    </row>
    <row r="13" spans="2:39" x14ac:dyDescent="0.3">
      <c r="B13" t="s">
        <v>75</v>
      </c>
      <c r="C13" s="27">
        <f>SUMIFS(DATA1516[Profit],DATA1516[Geography],B4)</f>
        <v>171787.60000000003</v>
      </c>
      <c r="D13" s="27">
        <f>AVERAGEIFS(DATA1516[Profit],DATA1516[Geography],B4)</f>
        <v>2961.8551724137938</v>
      </c>
      <c r="F13" t="s">
        <v>41</v>
      </c>
      <c r="G13">
        <f>SUMIFS(DATA1516[Amount],DATA1516[Sales Person],F13,DATA1516[Geography],B4)</f>
        <v>15855</v>
      </c>
      <c r="H13">
        <f>SUMIFS(DATA1516[Units],DATA1516[Sales Person],F13,DATA1516[Geography],B4)</f>
        <v>708</v>
      </c>
      <c r="I13" s="25">
        <f>IF(Salespersonsummary[[#This Row],[Amount]]&gt;12000,1,-1)</f>
        <v>1</v>
      </c>
      <c r="K13" t="s">
        <v>19</v>
      </c>
      <c r="L13">
        <f>SUMIFS(DATA1516[Profit],DATA1516[Product],prdcttable[Product Name],DATA1516[Geography],B4)</f>
        <v>12542.16</v>
      </c>
      <c r="M13">
        <f>SUMIFS(DATA1516[Amount],DATA1516[Product],prdcttable[Product Name],DATA1516[Geography],B4)</f>
        <v>17745</v>
      </c>
      <c r="N13">
        <f>(prdcttable[[#This Row],[Profit]]/prdcttable[[#This Row],[Amount]])*100</f>
        <v>70.679966187658493</v>
      </c>
    </row>
    <row r="14" spans="2:39" x14ac:dyDescent="0.3">
      <c r="B14" t="s">
        <v>86</v>
      </c>
      <c r="C14" s="27">
        <f>SUMIFS(DATA1516[Units],DATA1516[Geography],B4)</f>
        <v>8760</v>
      </c>
      <c r="D14" s="27">
        <f>AVERAGEIFS(DATA1516[Units],DATA1516[Geography],B4)</f>
        <v>151.0344827586207</v>
      </c>
      <c r="F14" t="s">
        <v>6</v>
      </c>
      <c r="G14">
        <f>SUMIFS(DATA1516[Amount],DATA1516[Sales Person],F14,DATA1516[Geography],B4)</f>
        <v>33670</v>
      </c>
      <c r="H14">
        <f>SUMIFS(DATA1516[Units],DATA1516[Sales Person],F14,DATA1516[Geography],B4)</f>
        <v>1515</v>
      </c>
      <c r="I14" s="25">
        <f>IF(Salespersonsummary[[#This Row],[Amount]]&gt;12000,1,-1)</f>
        <v>1</v>
      </c>
      <c r="K14" t="s">
        <v>22</v>
      </c>
      <c r="L14">
        <f>SUMIFS(DATA1516[Profit],DATA1516[Product],prdcttable[Product Name],DATA1516[Geography],B4)</f>
        <v>6711.15</v>
      </c>
      <c r="M14">
        <f>SUMIFS(DATA1516[Amount],DATA1516[Product],prdcttable[Product Name],DATA1516[Geography],B4)</f>
        <v>10668</v>
      </c>
      <c r="N14">
        <f>(prdcttable[[#This Row],[Profit]]/prdcttable[[#This Row],[Amount]])*100</f>
        <v>62.909167604049486</v>
      </c>
    </row>
    <row r="15" spans="2:39" x14ac:dyDescent="0.3">
      <c r="F15" t="s">
        <v>7</v>
      </c>
      <c r="G15">
        <f>SUMIFS(DATA1516[Amount],DATA1516[Sales Person],F15,DATA1516[Geography],B4)</f>
        <v>31661</v>
      </c>
      <c r="H15">
        <f>SUMIFS(DATA1516[Units],DATA1516[Sales Person],F15,DATA1516[Geography],B4)</f>
        <v>978</v>
      </c>
      <c r="I15" s="25">
        <f>IF(Salespersonsummary[[#This Row],[Amount]]&gt;12000,1,-1)</f>
        <v>1</v>
      </c>
      <c r="K15" t="s">
        <v>4</v>
      </c>
      <c r="L15">
        <f>SUMIFS(DATA1516[Profit],DATA1516[Product],prdcttable[Product Name],DATA1516[Geography],B4)</f>
        <v>-45.240000000000009</v>
      </c>
      <c r="M15">
        <f>SUMIFS(DATA1516[Amount],DATA1516[Product],prdcttable[Product Name],DATA1516[Geography],B4)</f>
        <v>525</v>
      </c>
      <c r="N15">
        <f>(prdcttable[[#This Row],[Profit]]/prdcttable[[#This Row],[Amount]])*100</f>
        <v>-8.6171428571428592</v>
      </c>
    </row>
    <row r="16" spans="2:39" x14ac:dyDescent="0.3">
      <c r="F16" t="s">
        <v>5</v>
      </c>
      <c r="G16">
        <f>SUMIFS(DATA1516[Amount],DATA1516[Sales Person],F16,DATA1516[Geography],B4)</f>
        <v>41559</v>
      </c>
      <c r="H16">
        <f>SUMIFS(DATA1516[Units],DATA1516[Sales Person],F16,DATA1516[Geography],B4)</f>
        <v>1188</v>
      </c>
      <c r="I16" s="25">
        <f>IF(Salespersonsummary[[#This Row],[Amount]]&gt;12000,1,-1)</f>
        <v>1</v>
      </c>
      <c r="K16" t="s">
        <v>26</v>
      </c>
      <c r="L16">
        <f>SUMIFS(DATA1516[Profit],DATA1516[Product],prdcttable[Product Name],DATA1516[Geography],B4)</f>
        <v>19679.8</v>
      </c>
      <c r="M16">
        <f>SUMIFS(DATA1516[Amount],DATA1516[Product],prdcttable[Product Name],DATA1516[Geography],B4)</f>
        <v>22855</v>
      </c>
      <c r="N16">
        <f>(prdcttable[[#This Row],[Profit]]/prdcttable[[#This Row],[Amount]])*100</f>
        <v>86.107197549770291</v>
      </c>
    </row>
    <row r="17" spans="6:14" x14ac:dyDescent="0.3">
      <c r="F17" t="s">
        <v>2</v>
      </c>
      <c r="G17">
        <f>SUMIFS(DATA1516[Amount],DATA1516[Sales Person],F17,DATA1516[Geography],B4)</f>
        <v>7763</v>
      </c>
      <c r="H17">
        <f>SUMIFS(DATA1516[Units],DATA1516[Sales Person],F17,DATA1516[Geography],B4)</f>
        <v>174</v>
      </c>
      <c r="I17" s="25">
        <f>IF(Salespersonsummary[[#This Row],[Amount]]&gt;12000,1,-1)</f>
        <v>-1</v>
      </c>
      <c r="K17" t="s">
        <v>28</v>
      </c>
      <c r="L17">
        <f>SUMIFS(DATA1516[Profit],DATA1516[Product],prdcttable[Product Name],DATA1516[Geography],B4)</f>
        <v>13222.439999999999</v>
      </c>
      <c r="M17">
        <f>SUMIFS(DATA1516[Amount],DATA1516[Product],prdcttable[Product Name],DATA1516[Geography],B4)</f>
        <v>18018</v>
      </c>
      <c r="N17">
        <f>(prdcttable[[#This Row],[Profit]]/prdcttable[[#This Row],[Amount]])*100</f>
        <v>73.384615384615387</v>
      </c>
    </row>
    <row r="18" spans="6:14" x14ac:dyDescent="0.3">
      <c r="F18" t="s">
        <v>3</v>
      </c>
      <c r="G18">
        <f>SUMIFS(DATA1516[Amount],DATA1516[Sales Person],F18,DATA1516[Geography],B4)</f>
        <v>35847</v>
      </c>
      <c r="H18">
        <f>SUMIFS(DATA1516[Units],DATA1516[Sales Person],F18,DATA1516[Geography],B4)</f>
        <v>1416</v>
      </c>
      <c r="I18" s="25">
        <f>IF(Salespersonsummary[[#This Row],[Amount]]&gt;12000,1,-1)</f>
        <v>1</v>
      </c>
      <c r="K18" t="s">
        <v>32</v>
      </c>
      <c r="L18">
        <f>SUMIFS(DATA1516[Profit],DATA1516[Product],prdcttable[Product Name],DATA1516[Geography],B4)</f>
        <v>11700.7</v>
      </c>
      <c r="M18">
        <f>SUMIFS(DATA1516[Amount],DATA1516[Product],prdcttable[Product Name],DATA1516[Geography],B4)</f>
        <v>17773</v>
      </c>
      <c r="N18">
        <f>(prdcttable[[#This Row],[Profit]]/prdcttable[[#This Row],[Amount]])*100</f>
        <v>65.834130422551056</v>
      </c>
    </row>
    <row r="19" spans="6:14" x14ac:dyDescent="0.3">
      <c r="F19" t="s">
        <v>10</v>
      </c>
      <c r="G19">
        <f>SUMIFS(DATA1516[Amount],DATA1516[Sales Person],F19,DATA1516[Geography],B4)</f>
        <v>16527</v>
      </c>
      <c r="H19">
        <f>SUMIFS(DATA1516[Units],DATA1516[Sales Person],F19,DATA1516[Geography],B4)</f>
        <v>417</v>
      </c>
      <c r="I19" s="25">
        <f>IF(Salespersonsummary[[#This Row],[Amount]]&gt;12000,1,-1)</f>
        <v>1</v>
      </c>
      <c r="K19" t="s">
        <v>18</v>
      </c>
      <c r="L19">
        <f>SUMIFS(DATA1516[Profit],DATA1516[Product],prdcttable[Product Name],DATA1516[Geography],B4)</f>
        <v>0</v>
      </c>
      <c r="M19">
        <f>SUMIFS(DATA1516[Amount],DATA1516[Product],prdcttable[Product Name],DATA1516[Geography],B4)</f>
        <v>0</v>
      </c>
      <c r="N19" t="e">
        <f>(prdcttable[[#This Row],[Profit]]/prdcttable[[#This Row],[Amount]])*100</f>
        <v>#DIV/0!</v>
      </c>
    </row>
    <row r="20" spans="6:14" x14ac:dyDescent="0.3">
      <c r="K20" t="s">
        <v>17</v>
      </c>
      <c r="L20">
        <f>SUMIFS(DATA1516[Profit],DATA1516[Product],prdcttable[Product Name],DATA1516[Geography],B4)</f>
        <v>20048.820000000003</v>
      </c>
      <c r="M20">
        <f>SUMIFS(DATA1516[Amount],DATA1516[Product],prdcttable[Product Name],DATA1516[Geography],B4)</f>
        <v>22344</v>
      </c>
      <c r="N20">
        <f>(prdcttable[[#This Row],[Profit]]/prdcttable[[#This Row],[Amount]])*100</f>
        <v>89.727980665950597</v>
      </c>
    </row>
    <row r="21" spans="6:14" x14ac:dyDescent="0.3">
      <c r="K21" t="s">
        <v>23</v>
      </c>
      <c r="L21">
        <f>SUMIFS(DATA1516[Profit],DATA1516[Product],prdcttable[Product Name],DATA1516[Geography],B4)</f>
        <v>15433.08</v>
      </c>
      <c r="M21">
        <f>SUMIFS(DATA1516[Amount],DATA1516[Product],prdcttable[Product Name],DATA1516[Geography],B4)</f>
        <v>18081</v>
      </c>
      <c r="N21">
        <f>(prdcttable[[#This Row],[Profit]]/prdcttable[[#This Row],[Amount]])*100</f>
        <v>85.355234776837563</v>
      </c>
    </row>
    <row r="22" spans="6:14" x14ac:dyDescent="0.3">
      <c r="K22" t="s">
        <v>29</v>
      </c>
      <c r="L22">
        <f>SUMIFS(DATA1516[Profit],DATA1516[Product],prdcttable[Product Name],DATA1516[Geography],B4)</f>
        <v>4962.68</v>
      </c>
      <c r="M22">
        <f>SUMIFS(DATA1516[Amount],DATA1516[Product],prdcttable[Product Name],DATA1516[Geography],B4)</f>
        <v>6230</v>
      </c>
      <c r="N22">
        <f>(prdcttable[[#This Row],[Profit]]/prdcttable[[#This Row],[Amount]])*100</f>
        <v>79.657784911717499</v>
      </c>
    </row>
    <row r="23" spans="6:14" x14ac:dyDescent="0.3">
      <c r="K23" t="s">
        <v>13</v>
      </c>
      <c r="L23">
        <f>SUMIFS(DATA1516[Profit],DATA1516[Product],prdcttable[Product Name],DATA1516[Geography],B4)</f>
        <v>-251.82</v>
      </c>
      <c r="M23">
        <f>SUMIFS(DATA1516[Amount],DATA1516[Product],prdcttable[Product Name],DATA1516[Geography],B4)</f>
        <v>252</v>
      </c>
      <c r="N23">
        <f>(prdcttable[[#This Row],[Profit]]/prdcttable[[#This Row],[Amount]])*100</f>
        <v>-99.928571428571416</v>
      </c>
    </row>
    <row r="24" spans="6:14" x14ac:dyDescent="0.3">
      <c r="K24" t="s">
        <v>16</v>
      </c>
      <c r="L24">
        <f>SUMIFS(DATA1516[Profit],DATA1516[Product],prdcttable[Product Name],DATA1516[Geography],B4)</f>
        <v>216.68000000000052</v>
      </c>
      <c r="M24">
        <f>SUMIFS(DATA1516[Amount],DATA1516[Product],prdcttable[Product Name],DATA1516[Geography],B4)</f>
        <v>6440</v>
      </c>
      <c r="N24">
        <f>(prdcttable[[#This Row],[Profit]]/prdcttable[[#This Row],[Amount]])*100</f>
        <v>3.3645962732919337</v>
      </c>
    </row>
    <row r="25" spans="6:14" x14ac:dyDescent="0.3">
      <c r="K25" t="s">
        <v>20</v>
      </c>
      <c r="L25">
        <f>SUMIFS(DATA1516[Profit],DATA1516[Product],prdcttable[Product Name],DATA1516[Geography],B4)</f>
        <v>18379.060000000001</v>
      </c>
      <c r="M25">
        <f>SUMIFS(DATA1516[Amount],DATA1516[Product],prdcttable[Product Name],DATA1516[Geography],B4)</f>
        <v>28861</v>
      </c>
      <c r="N25">
        <f>(prdcttable[[#This Row],[Profit]]/prdcttable[[#This Row],[Amount]])*100</f>
        <v>63.681300024254185</v>
      </c>
    </row>
    <row r="26" spans="6:14" x14ac:dyDescent="0.3">
      <c r="K26" t="s">
        <v>27</v>
      </c>
      <c r="L26">
        <f>SUMIFS(DATA1516[Profit],DATA1516[Product],prdcttable[Product Name],DATA1516[Geography],B4)</f>
        <v>7444.01</v>
      </c>
      <c r="M26">
        <f>SUMIFS(DATA1516[Amount],DATA1516[Product],prdcttable[Product Name],DATA1516[Geography],B4)</f>
        <v>13517</v>
      </c>
      <c r="N26">
        <f>(prdcttable[[#This Row],[Profit]]/prdcttable[[#This Row],[Amount]])*100</f>
        <v>55.071465561885034</v>
      </c>
    </row>
    <row r="27" spans="6:14" x14ac:dyDescent="0.3">
      <c r="K27" t="s">
        <v>33</v>
      </c>
      <c r="L27">
        <f>SUMIFS(DATA1516[Profit],DATA1516[Product],prdcttable[Product Name],DATA1516[Geography],B4)</f>
        <v>9655.6200000000008</v>
      </c>
      <c r="M27">
        <f>SUMIFS(DATA1516[Amount],DATA1516[Product],prdcttable[Product Name],DATA1516[Geography],B4)</f>
        <v>15519</v>
      </c>
      <c r="N27">
        <f>(prdcttable[[#This Row],[Profit]]/prdcttable[[#This Row],[Amount]])*100</f>
        <v>62.218055287067472</v>
      </c>
    </row>
    <row r="28" spans="6:14" x14ac:dyDescent="0.3">
      <c r="K28" t="s">
        <v>15</v>
      </c>
      <c r="L28">
        <f>SUMIFS(DATA1516[Profit],DATA1516[Product],prdcttable[Product Name],DATA1516[Geography],B4)</f>
        <v>9735.8000000000011</v>
      </c>
      <c r="M28">
        <f>SUMIFS(DATA1516[Amount],DATA1516[Product],prdcttable[Product Name],DATA1516[Geography],B4)</f>
        <v>12551</v>
      </c>
      <c r="N28">
        <f>(prdcttable[[#This Row],[Profit]]/prdcttable[[#This Row],[Amount]])*100</f>
        <v>77.569914747828875</v>
      </c>
    </row>
    <row r="29" spans="6:14" x14ac:dyDescent="0.3">
      <c r="K29" t="s">
        <v>31</v>
      </c>
      <c r="L29">
        <f>SUMIFS(DATA1516[Profit],DATA1516[Product],prdcttable[Product Name],DATA1516[Geography],B4)</f>
        <v>1839.48</v>
      </c>
      <c r="M29">
        <f>SUMIFS(DATA1516[Amount],DATA1516[Product],prdcttable[Product Name],DATA1516[Geography],B4)</f>
        <v>3507</v>
      </c>
      <c r="N29">
        <f>(prdcttable[[#This Row],[Profit]]/prdcttable[[#This Row],[Amount]])*100</f>
        <v>52.451668092386662</v>
      </c>
    </row>
    <row r="30" spans="6:14" x14ac:dyDescent="0.3">
      <c r="K30" t="s">
        <v>21</v>
      </c>
      <c r="L30">
        <f>SUMIFS(DATA1516[Profit],DATA1516[Product],prdcttable[Product Name],DATA1516[Geography],B4)</f>
        <v>6589</v>
      </c>
      <c r="M30">
        <f>SUMIFS(DATA1516[Amount],DATA1516[Product],prdcttable[Product Name],DATA1516[Geography],B4)</f>
        <v>6832</v>
      </c>
      <c r="N30">
        <f>(prdcttable[[#This Row],[Profit]]/prdcttable[[#This Row],[Amount]])*100</f>
        <v>96.443208430913359</v>
      </c>
    </row>
    <row r="31" spans="6:14" x14ac:dyDescent="0.3">
      <c r="K31" t="s">
        <v>25</v>
      </c>
      <c r="L31">
        <f>SUMIFS(DATA1516[Profit],DATA1516[Product],prdcttable[Product Name],DATA1516[Geography],B4)</f>
        <v>6258.3499999999995</v>
      </c>
      <c r="M31">
        <f>SUMIFS(DATA1516[Amount],DATA1516[Product],prdcttable[Product Name],DATA1516[Geography],B4)</f>
        <v>9296</v>
      </c>
      <c r="N31">
        <f>(prdcttable[[#This Row],[Profit]]/prdcttable[[#This Row],[Amount]])*100</f>
        <v>67.323042168674689</v>
      </c>
    </row>
  </sheetData>
  <conditionalFormatting sqref="G10:G19">
    <cfRule type="dataBar" priority="11">
      <dataBar>
        <cfvo type="min"/>
        <cfvo type="max"/>
        <color rgb="FFFFB628"/>
      </dataBar>
      <extLst>
        <ext xmlns:x14="http://schemas.microsoft.com/office/spreadsheetml/2009/9/main" uri="{B025F937-C7B1-47D3-B67F-A62EFF666E3E}">
          <x14:id>{41C76CFC-6090-457A-B147-66BCD4D35C60}</x14:id>
        </ext>
      </extLst>
    </cfRule>
  </conditionalFormatting>
  <conditionalFormatting sqref="H10:H19">
    <cfRule type="dataBar" priority="10">
      <dataBar>
        <cfvo type="min"/>
        <cfvo type="max"/>
        <color rgb="FFFFB628"/>
      </dataBar>
      <extLst>
        <ext xmlns:x14="http://schemas.microsoft.com/office/spreadsheetml/2009/9/main" uri="{B025F937-C7B1-47D3-B67F-A62EFF666E3E}">
          <x14:id>{BB2DC799-85CE-42BA-8248-49DD90042C63}</x14:id>
        </ext>
      </extLst>
    </cfRule>
  </conditionalFormatting>
  <conditionalFormatting sqref="I9">
    <cfRule type="iconSet" priority="8">
      <iconSet iconSet="3Symbols">
        <cfvo type="percent" val="0"/>
        <cfvo type="percent" val="33"/>
        <cfvo type="percent" val="67"/>
      </iconSet>
    </cfRule>
  </conditionalFormatting>
  <conditionalFormatting sqref="I10:I19">
    <cfRule type="iconSet" priority="9">
      <iconSet iconSet="3Symbols">
        <cfvo type="percent" val="0"/>
        <cfvo type="percent" val="33"/>
        <cfvo type="percent" val="67"/>
      </iconSet>
    </cfRule>
  </conditionalFormatting>
  <conditionalFormatting sqref="N10:N31">
    <cfRule type="colorScale" priority="3">
      <colorScale>
        <cfvo type="min"/>
        <cfvo type="max"/>
        <color rgb="FFFCFCFF"/>
        <color rgb="FF63BE7B"/>
      </colorScale>
    </cfRule>
    <cfRule type="colorScale" priority="1">
      <colorScale>
        <cfvo type="min"/>
        <cfvo type="max"/>
        <color rgb="FFFCFCFF"/>
        <color rgb="FF63BE7B"/>
      </colorScale>
    </cfRule>
  </conditionalFormatting>
  <dataValidations count="1">
    <dataValidation type="list" allowBlank="1" showInputMessage="1" showErrorMessage="1" sqref="B4" xr:uid="{A8EF5681-9266-4390-9532-12A3803AEF21}">
      <formula1>$AM$3:$AM$8</formula1>
    </dataValidation>
  </dataValidations>
  <pageMargins left="0.7" right="0.7" top="0.75" bottom="0.75" header="0.3" footer="0.3"/>
  <pageSetup paperSize="9" orientation="portrait" r:id="rId1"/>
  <tableParts count="5">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41C76CFC-6090-457A-B147-66BCD4D35C60}">
            <x14:dataBar minLength="0" maxLength="100" border="1" negativeBarBorderColorSameAsPositive="0">
              <x14:cfvo type="autoMin"/>
              <x14:cfvo type="autoMax"/>
              <x14:borderColor rgb="FFFFB628"/>
              <x14:negativeFillColor rgb="FFFF0000"/>
              <x14:negativeBorderColor rgb="FFFF0000"/>
              <x14:axisColor rgb="FF000000"/>
            </x14:dataBar>
          </x14:cfRule>
          <xm:sqref>G10:G19</xm:sqref>
        </x14:conditionalFormatting>
        <x14:conditionalFormatting xmlns:xm="http://schemas.microsoft.com/office/excel/2006/main">
          <x14:cfRule type="dataBar" id="{BB2DC799-85CE-42BA-8248-49DD90042C63}">
            <x14:dataBar minLength="0" maxLength="100" border="1" negativeBarBorderColorSameAsPositive="0">
              <x14:cfvo type="autoMin"/>
              <x14:cfvo type="autoMax"/>
              <x14:borderColor rgb="FFFFB628"/>
              <x14:negativeFillColor rgb="FFFF0000"/>
              <x14:negativeBorderColor rgb="FFFF0000"/>
              <x14:axisColor rgb="FF000000"/>
            </x14:dataBar>
          </x14:cfRule>
          <xm:sqref>H10:H19</xm:sqref>
        </x14:conditionalFormatting>
        <x14:conditionalFormatting xmlns:xm="http://schemas.microsoft.com/office/excel/2006/main">
          <x14:cfRule type="iconSet" priority="4" id="{EA3588AA-D956-4ABD-9670-B0E4E884EB36}">
            <x14:iconSet showValue="0" custom="1">
              <x14:cfvo type="percent">
                <xm:f>0</xm:f>
              </x14:cfvo>
              <x14:cfvo type="num">
                <xm:f>0</xm:f>
              </x14:cfvo>
              <x14:cfvo type="num">
                <xm:f>0</xm:f>
              </x14:cfvo>
              <x14:cfIcon iconSet="3Symbols" iconId="0"/>
              <x14:cfIcon iconSet="NoIcons" iconId="0"/>
              <x14:cfIcon iconSet="3Symbols" iconId="2"/>
            </x14:iconSet>
          </x14:cfRule>
          <x14:cfRule type="iconSet" priority="5" id="{E2ACF547-6ABC-42C6-84C1-B2C0676B4678}">
            <x14:iconSet custom="1">
              <x14:cfvo type="percent">
                <xm:f>0</xm:f>
              </x14:cfvo>
              <x14:cfvo type="percent">
                <xm:f>33</xm:f>
              </x14:cfvo>
              <x14:cfvo type="percent">
                <xm:f>67</xm:f>
              </x14:cfvo>
              <x14:cfIcon iconSet="3Symbols" iconId="0"/>
              <x14:cfIcon iconSet="3TrafficLights1" iconId="1"/>
              <x14:cfIcon iconSet="3Symbols" iconId="2"/>
            </x14:iconSet>
          </x14:cfRule>
          <x14:cfRule type="iconSet" priority="6" id="{2B043C52-F5D3-4D01-9436-C84C94C86264}">
            <x14:iconSet showValue="0" custom="1">
              <x14:cfvo type="percent">
                <xm:f>0</xm:f>
              </x14:cfvo>
              <x14:cfvo type="num">
                <xm:f>0</xm:f>
              </x14:cfvo>
              <x14:cfvo type="num">
                <xm:f>0</xm:f>
              </x14:cfvo>
              <x14:cfIcon iconSet="3TrafficLights1" iconId="0"/>
              <x14:cfIcon iconSet="NoIcons" iconId="0"/>
              <x14:cfIcon iconSet="3TrafficLights1" iconId="2"/>
            </x14:iconSet>
          </x14:cfRule>
          <xm:sqref>I10:I19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259D55C-85FF-4314-9B9A-526919F7BB49}">
          <x14:formula1>
            <xm:f>'Sales by country'!$B$3:$B$8+$B$3:$B$8</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2B02-2D8B-4921-AB83-AFA9571B39A1}">
  <dimension ref="A2:C6"/>
  <sheetViews>
    <sheetView workbookViewId="0">
      <selection activeCell="D23" sqref="D23"/>
    </sheetView>
  </sheetViews>
  <sheetFormatPr defaultRowHeight="14.4" x14ac:dyDescent="0.3"/>
  <cols>
    <col min="1" max="1" width="9.77734375" customWidth="1"/>
    <col min="3" max="3" width="10.44140625" customWidth="1"/>
  </cols>
  <sheetData>
    <row r="2" spans="1:3" x14ac:dyDescent="0.3">
      <c r="A2" t="s">
        <v>1</v>
      </c>
      <c r="B2" t="s">
        <v>55</v>
      </c>
      <c r="C2" t="s">
        <v>60</v>
      </c>
    </row>
    <row r="3" spans="1:3" x14ac:dyDescent="0.3">
      <c r="A3">
        <f xml:space="preserve"> AVERAGE(DATA[Amount])</f>
        <v>4136.2299999999996</v>
      </c>
      <c r="B3">
        <f xml:space="preserve"> AVERAGE(DATA[Units])</f>
        <v>152.19999999999999</v>
      </c>
      <c r="C3" t="s">
        <v>56</v>
      </c>
    </row>
    <row r="4" spans="1:3" x14ac:dyDescent="0.3">
      <c r="A4">
        <f xml:space="preserve"> MEDIAN(DATA[Amount])</f>
        <v>3437</v>
      </c>
      <c r="B4">
        <f xml:space="preserve"> MEDIAN(DATA[Units])</f>
        <v>124.5</v>
      </c>
      <c r="C4" t="s">
        <v>57</v>
      </c>
    </row>
    <row r="5" spans="1:3" x14ac:dyDescent="0.3">
      <c r="A5">
        <f xml:space="preserve"> _xlfn.PERCENTILE.EXC(DATA[Amount],0.25)</f>
        <v>1652</v>
      </c>
      <c r="B5">
        <f xml:space="preserve"> _xlfn.PERCENTILE.EXC(DATA[Units],0.25)</f>
        <v>54</v>
      </c>
      <c r="C5" t="s">
        <v>58</v>
      </c>
    </row>
    <row r="6" spans="1:3" x14ac:dyDescent="0.3">
      <c r="A6">
        <f xml:space="preserve"> _xlfn.PERCENTILE.EXC(DATA[Amount],0.75)</f>
        <v>6245.75</v>
      </c>
      <c r="B6">
        <f xml:space="preserve"> _xlfn.PERCENTILE.EXC(DATA[Units],0.75)</f>
        <v>223.5</v>
      </c>
      <c r="C6" t="s">
        <v>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258C-6A0B-4026-AF57-EB20913CFFCF}">
  <dimension ref="A1:Z645"/>
  <sheetViews>
    <sheetView showGridLines="0" topLeftCell="A8" zoomScale="62" zoomScaleNormal="24" workbookViewId="0">
      <selection activeCell="K11" sqref="K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hidden="1" x14ac:dyDescent="0.3">
      <c r="C12" t="s">
        <v>9</v>
      </c>
      <c r="D12" t="s">
        <v>38</v>
      </c>
      <c r="E12" t="s">
        <v>24</v>
      </c>
      <c r="F12" s="4">
        <v>4137</v>
      </c>
      <c r="G12" s="5">
        <v>60</v>
      </c>
      <c r="J12" s="7">
        <v>1</v>
      </c>
      <c r="K12" s="8" t="s">
        <v>43</v>
      </c>
      <c r="Y12" t="s">
        <v>13</v>
      </c>
      <c r="Z12" s="11">
        <v>9.33</v>
      </c>
    </row>
    <row r="13" spans="1:26" hidden="1" x14ac:dyDescent="0.3">
      <c r="C13" t="s">
        <v>6</v>
      </c>
      <c r="D13" t="s">
        <v>34</v>
      </c>
      <c r="E13" t="s">
        <v>27</v>
      </c>
      <c r="F13" s="4">
        <v>4242</v>
      </c>
      <c r="G13" s="5">
        <v>207</v>
      </c>
      <c r="J13" s="7">
        <v>2</v>
      </c>
      <c r="K13" s="8" t="s">
        <v>52</v>
      </c>
      <c r="Y13" t="s">
        <v>14</v>
      </c>
      <c r="Z13" s="11">
        <v>11.7</v>
      </c>
    </row>
    <row r="14" spans="1:26" hidden="1" x14ac:dyDescent="0.3">
      <c r="C14" t="s">
        <v>9</v>
      </c>
      <c r="D14" t="s">
        <v>37</v>
      </c>
      <c r="E14" t="s">
        <v>25</v>
      </c>
      <c r="F14" s="4">
        <v>4305</v>
      </c>
      <c r="G14" s="5">
        <v>156</v>
      </c>
      <c r="J14" s="7">
        <v>3</v>
      </c>
      <c r="K14" s="8" t="s">
        <v>44</v>
      </c>
      <c r="Y14" t="s">
        <v>4</v>
      </c>
      <c r="Z14" s="11">
        <v>11.88</v>
      </c>
    </row>
    <row r="15" spans="1:26" hidden="1" x14ac:dyDescent="0.3">
      <c r="C15" t="s">
        <v>6</v>
      </c>
      <c r="D15" t="s">
        <v>36</v>
      </c>
      <c r="E15" t="s">
        <v>13</v>
      </c>
      <c r="F15" s="4">
        <v>4319</v>
      </c>
      <c r="G15" s="5">
        <v>30</v>
      </c>
      <c r="J15" s="7">
        <v>4</v>
      </c>
      <c r="K15" s="8" t="s">
        <v>45</v>
      </c>
      <c r="Y15" t="s">
        <v>15</v>
      </c>
      <c r="Z15" s="11">
        <v>11.73</v>
      </c>
    </row>
    <row r="16" spans="1:26" hidden="1" x14ac:dyDescent="0.3">
      <c r="C16" t="s">
        <v>2</v>
      </c>
      <c r="D16" t="s">
        <v>38</v>
      </c>
      <c r="E16" t="s">
        <v>31</v>
      </c>
      <c r="F16" s="4">
        <v>4326</v>
      </c>
      <c r="G16" s="5">
        <v>348</v>
      </c>
      <c r="J16" s="7">
        <v>5</v>
      </c>
      <c r="K16" s="8" t="s">
        <v>53</v>
      </c>
      <c r="Y16" t="s">
        <v>16</v>
      </c>
      <c r="Z16" s="11">
        <v>8.7899999999999991</v>
      </c>
    </row>
    <row r="17" spans="3:26" hidden="1" x14ac:dyDescent="0.3">
      <c r="C17" t="s">
        <v>2</v>
      </c>
      <c r="D17" t="s">
        <v>38</v>
      </c>
      <c r="E17" t="s">
        <v>23</v>
      </c>
      <c r="F17" s="4">
        <v>4417</v>
      </c>
      <c r="G17" s="5">
        <v>153</v>
      </c>
      <c r="J17" s="7">
        <v>6</v>
      </c>
      <c r="K17" s="8" t="s">
        <v>54</v>
      </c>
      <c r="Y17" t="s">
        <v>17</v>
      </c>
      <c r="Z17" s="11">
        <v>3.11</v>
      </c>
    </row>
    <row r="18" spans="3:26" hidden="1" x14ac:dyDescent="0.3">
      <c r="C18" t="s">
        <v>40</v>
      </c>
      <c r="D18" t="s">
        <v>36</v>
      </c>
      <c r="E18" t="s">
        <v>13</v>
      </c>
      <c r="F18" s="4">
        <v>4424</v>
      </c>
      <c r="G18" s="5">
        <v>201</v>
      </c>
      <c r="J18" s="7">
        <v>7</v>
      </c>
      <c r="K18" s="8" t="s">
        <v>48</v>
      </c>
      <c r="Y18" t="s">
        <v>18</v>
      </c>
      <c r="Z18" s="11">
        <v>6.47</v>
      </c>
    </row>
    <row r="19" spans="3:26" hidden="1" x14ac:dyDescent="0.3">
      <c r="C19" t="s">
        <v>7</v>
      </c>
      <c r="D19" t="s">
        <v>39</v>
      </c>
      <c r="E19" t="s">
        <v>17</v>
      </c>
      <c r="F19" s="4">
        <v>4438</v>
      </c>
      <c r="G19" s="5">
        <v>246</v>
      </c>
      <c r="J19" s="7">
        <v>8</v>
      </c>
      <c r="K19" s="8" t="s">
        <v>51</v>
      </c>
      <c r="Y19" t="s">
        <v>19</v>
      </c>
      <c r="Z19" s="11">
        <v>7.64</v>
      </c>
    </row>
    <row r="20" spans="3:26" hidden="1" x14ac:dyDescent="0.3">
      <c r="C20" t="s">
        <v>5</v>
      </c>
      <c r="D20" t="s">
        <v>35</v>
      </c>
      <c r="E20" t="s">
        <v>29</v>
      </c>
      <c r="F20" s="4">
        <v>4480</v>
      </c>
      <c r="G20" s="5">
        <v>357</v>
      </c>
      <c r="J20" s="7">
        <v>9</v>
      </c>
      <c r="K20" s="8" t="s">
        <v>46</v>
      </c>
      <c r="Y20" t="s">
        <v>20</v>
      </c>
      <c r="Z20" s="11">
        <v>10.62</v>
      </c>
    </row>
    <row r="21" spans="3:26" hidden="1" x14ac:dyDescent="0.3">
      <c r="C21" t="s">
        <v>7</v>
      </c>
      <c r="D21" t="s">
        <v>37</v>
      </c>
      <c r="E21" t="s">
        <v>17</v>
      </c>
      <c r="F21" s="4">
        <v>4487</v>
      </c>
      <c r="G21" s="5">
        <v>111</v>
      </c>
      <c r="J21" s="7">
        <v>10</v>
      </c>
      <c r="K21" s="8" t="s">
        <v>47</v>
      </c>
      <c r="Y21" t="s">
        <v>21</v>
      </c>
      <c r="Z21" s="11">
        <v>9</v>
      </c>
    </row>
    <row r="22" spans="3:26" hidden="1" x14ac:dyDescent="0.3">
      <c r="C22" t="s">
        <v>7</v>
      </c>
      <c r="D22" t="s">
        <v>37</v>
      </c>
      <c r="E22" t="s">
        <v>16</v>
      </c>
      <c r="F22" s="4">
        <v>4487</v>
      </c>
      <c r="G22" s="5">
        <v>333</v>
      </c>
      <c r="Y22" t="s">
        <v>22</v>
      </c>
      <c r="Z22" s="11">
        <v>9.77</v>
      </c>
    </row>
    <row r="23" spans="3:26" hidden="1" x14ac:dyDescent="0.3">
      <c r="C23" t="s">
        <v>7</v>
      </c>
      <c r="D23" t="s">
        <v>35</v>
      </c>
      <c r="E23" t="s">
        <v>19</v>
      </c>
      <c r="F23" s="4">
        <v>4585</v>
      </c>
      <c r="G23" s="5">
        <v>240</v>
      </c>
      <c r="Y23" t="s">
        <v>23</v>
      </c>
      <c r="Z23" s="11">
        <v>6.49</v>
      </c>
    </row>
    <row r="24" spans="3:26" hidden="1" x14ac:dyDescent="0.3">
      <c r="C24" t="s">
        <v>3</v>
      </c>
      <c r="D24" t="s">
        <v>37</v>
      </c>
      <c r="E24" t="s">
        <v>29</v>
      </c>
      <c r="F24" s="4">
        <v>4592</v>
      </c>
      <c r="G24" s="5">
        <v>324</v>
      </c>
      <c r="Y24" t="s">
        <v>24</v>
      </c>
      <c r="Z24" s="11">
        <v>4.97</v>
      </c>
    </row>
    <row r="25" spans="3:26" hidden="1" x14ac:dyDescent="0.3">
      <c r="C25" t="s">
        <v>7</v>
      </c>
      <c r="D25" t="s">
        <v>35</v>
      </c>
      <c r="E25" t="s">
        <v>14</v>
      </c>
      <c r="F25" s="4">
        <v>4606</v>
      </c>
      <c r="G25" s="5">
        <v>63</v>
      </c>
      <c r="Y25" t="s">
        <v>25</v>
      </c>
      <c r="Z25" s="11">
        <v>13.15</v>
      </c>
    </row>
    <row r="26" spans="3:26" hidden="1" x14ac:dyDescent="0.3">
      <c r="C26" t="s">
        <v>10</v>
      </c>
      <c r="D26" t="s">
        <v>37</v>
      </c>
      <c r="E26" t="s">
        <v>23</v>
      </c>
      <c r="F26" s="4">
        <v>4683</v>
      </c>
      <c r="G26" s="5">
        <v>30</v>
      </c>
      <c r="Y26" t="s">
        <v>26</v>
      </c>
      <c r="Z26" s="11">
        <v>5.6</v>
      </c>
    </row>
    <row r="27" spans="3:26" hidden="1" x14ac:dyDescent="0.3">
      <c r="C27" t="s">
        <v>40</v>
      </c>
      <c r="D27" t="s">
        <v>35</v>
      </c>
      <c r="E27" t="s">
        <v>16</v>
      </c>
      <c r="F27" s="4">
        <v>4725</v>
      </c>
      <c r="G27" s="5">
        <v>174</v>
      </c>
      <c r="Y27" t="s">
        <v>27</v>
      </c>
      <c r="Z27" s="11">
        <v>16.73</v>
      </c>
    </row>
    <row r="28" spans="3:26" hidden="1" x14ac:dyDescent="0.3">
      <c r="C28" t="s">
        <v>8</v>
      </c>
      <c r="D28" t="s">
        <v>35</v>
      </c>
      <c r="E28" t="s">
        <v>27</v>
      </c>
      <c r="F28" s="4">
        <v>4753</v>
      </c>
      <c r="G28" s="5">
        <v>300</v>
      </c>
      <c r="Y28" t="s">
        <v>28</v>
      </c>
      <c r="Z28" s="11">
        <v>10.38</v>
      </c>
    </row>
    <row r="29" spans="3:26" hidden="1" x14ac:dyDescent="0.3">
      <c r="C29" t="s">
        <v>5</v>
      </c>
      <c r="D29" t="s">
        <v>35</v>
      </c>
      <c r="E29" t="s">
        <v>31</v>
      </c>
      <c r="F29" s="4">
        <v>4753</v>
      </c>
      <c r="G29" s="5">
        <v>246</v>
      </c>
      <c r="Y29" t="s">
        <v>29</v>
      </c>
      <c r="Z29" s="11">
        <v>7.16</v>
      </c>
    </row>
    <row r="30" spans="3:26" hidden="1" x14ac:dyDescent="0.3">
      <c r="C30" t="s">
        <v>41</v>
      </c>
      <c r="D30" t="s">
        <v>35</v>
      </c>
      <c r="E30" t="s">
        <v>13</v>
      </c>
      <c r="F30" s="4">
        <v>4760</v>
      </c>
      <c r="G30" s="5">
        <v>69</v>
      </c>
      <c r="Y30" t="s">
        <v>30</v>
      </c>
      <c r="Z30" s="11">
        <v>14.49</v>
      </c>
    </row>
    <row r="31" spans="3:26" hidden="1" x14ac:dyDescent="0.3">
      <c r="C31" t="s">
        <v>6</v>
      </c>
      <c r="D31" t="s">
        <v>35</v>
      </c>
      <c r="E31" t="s">
        <v>30</v>
      </c>
      <c r="F31" s="4">
        <v>4781</v>
      </c>
      <c r="G31" s="5">
        <v>123</v>
      </c>
      <c r="Y31" t="s">
        <v>31</v>
      </c>
      <c r="Z31" s="11">
        <v>5.79</v>
      </c>
    </row>
    <row r="32" spans="3:26" hidden="1" x14ac:dyDescent="0.3">
      <c r="C32" t="s">
        <v>2</v>
      </c>
      <c r="D32" t="s">
        <v>39</v>
      </c>
      <c r="E32" t="s">
        <v>15</v>
      </c>
      <c r="F32" s="4">
        <v>4802</v>
      </c>
      <c r="G32" s="5">
        <v>36</v>
      </c>
      <c r="Y32" t="s">
        <v>32</v>
      </c>
      <c r="Z32" s="11">
        <v>8.65</v>
      </c>
    </row>
    <row r="33" spans="3:26" hidden="1" x14ac:dyDescent="0.3">
      <c r="C33" t="s">
        <v>10</v>
      </c>
      <c r="D33" t="s">
        <v>39</v>
      </c>
      <c r="E33" t="s">
        <v>21</v>
      </c>
      <c r="F33" s="4">
        <v>4858</v>
      </c>
      <c r="G33" s="5">
        <v>279</v>
      </c>
      <c r="Y33" t="s">
        <v>33</v>
      </c>
      <c r="Z33" s="11">
        <v>12.37</v>
      </c>
    </row>
    <row r="34" spans="3:26" hidden="1" x14ac:dyDescent="0.3">
      <c r="C34" t="s">
        <v>41</v>
      </c>
      <c r="D34" t="s">
        <v>34</v>
      </c>
      <c r="E34" t="s">
        <v>23</v>
      </c>
      <c r="F34" s="4">
        <v>4935</v>
      </c>
      <c r="G34" s="5">
        <v>126</v>
      </c>
    </row>
    <row r="35" spans="3:26" hidden="1" x14ac:dyDescent="0.3">
      <c r="C35" t="s">
        <v>6</v>
      </c>
      <c r="D35" t="s">
        <v>37</v>
      </c>
      <c r="E35" t="s">
        <v>23</v>
      </c>
      <c r="F35" s="4">
        <v>4949</v>
      </c>
      <c r="G35" s="5">
        <v>189</v>
      </c>
    </row>
    <row r="36" spans="3:26" hidden="1" x14ac:dyDescent="0.3">
      <c r="C36" t="s">
        <v>3</v>
      </c>
      <c r="D36" t="s">
        <v>39</v>
      </c>
      <c r="E36" t="s">
        <v>26</v>
      </c>
      <c r="F36" s="4">
        <v>4956</v>
      </c>
      <c r="G36" s="5">
        <v>171</v>
      </c>
    </row>
    <row r="37" spans="3:26" hidden="1" x14ac:dyDescent="0.3">
      <c r="C37" t="s">
        <v>6</v>
      </c>
      <c r="D37" t="s">
        <v>36</v>
      </c>
      <c r="E37" t="s">
        <v>17</v>
      </c>
      <c r="F37" s="4">
        <v>4970</v>
      </c>
      <c r="G37" s="5">
        <v>156</v>
      </c>
    </row>
    <row r="38" spans="3:26" hidden="1" x14ac:dyDescent="0.3">
      <c r="C38" t="s">
        <v>5</v>
      </c>
      <c r="D38" t="s">
        <v>37</v>
      </c>
      <c r="E38" t="s">
        <v>14</v>
      </c>
      <c r="F38" s="4">
        <v>4991</v>
      </c>
      <c r="G38" s="5">
        <v>12</v>
      </c>
    </row>
    <row r="39" spans="3:26" hidden="1" x14ac:dyDescent="0.3">
      <c r="C39" t="s">
        <v>10</v>
      </c>
      <c r="D39" t="s">
        <v>34</v>
      </c>
      <c r="E39" t="s">
        <v>26</v>
      </c>
      <c r="F39" s="4">
        <v>4991</v>
      </c>
      <c r="G39" s="5">
        <v>9</v>
      </c>
    </row>
    <row r="40" spans="3:26" hidden="1" x14ac:dyDescent="0.3">
      <c r="C40" t="s">
        <v>8</v>
      </c>
      <c r="D40" t="s">
        <v>35</v>
      </c>
      <c r="E40" t="s">
        <v>22</v>
      </c>
      <c r="F40" s="4">
        <v>5012</v>
      </c>
      <c r="G40" s="5">
        <v>210</v>
      </c>
    </row>
    <row r="41" spans="3:26" hidden="1" x14ac:dyDescent="0.3">
      <c r="C41" t="s">
        <v>40</v>
      </c>
      <c r="D41" t="s">
        <v>34</v>
      </c>
      <c r="E41" t="s">
        <v>17</v>
      </c>
      <c r="F41" s="4">
        <v>5019</v>
      </c>
      <c r="G41" s="5">
        <v>156</v>
      </c>
    </row>
    <row r="42" spans="3:26" hidden="1" x14ac:dyDescent="0.3">
      <c r="C42" t="s">
        <v>8</v>
      </c>
      <c r="D42" t="s">
        <v>36</v>
      </c>
      <c r="E42" t="s">
        <v>23</v>
      </c>
      <c r="F42" s="4">
        <v>5019</v>
      </c>
      <c r="G42" s="5">
        <v>150</v>
      </c>
    </row>
    <row r="43" spans="3:26" hidden="1" x14ac:dyDescent="0.3">
      <c r="C43" t="s">
        <v>5</v>
      </c>
      <c r="D43" t="s">
        <v>38</v>
      </c>
      <c r="E43" t="s">
        <v>32</v>
      </c>
      <c r="F43" s="4">
        <v>5075</v>
      </c>
      <c r="G43" s="5">
        <v>21</v>
      </c>
    </row>
    <row r="44" spans="3:26" hidden="1" x14ac:dyDescent="0.3">
      <c r="C44" t="s">
        <v>7</v>
      </c>
      <c r="D44" t="s">
        <v>35</v>
      </c>
      <c r="E44" t="s">
        <v>28</v>
      </c>
      <c r="F44" s="4">
        <v>5194</v>
      </c>
      <c r="G44" s="5">
        <v>288</v>
      </c>
    </row>
    <row r="45" spans="3:26" hidden="1" x14ac:dyDescent="0.3">
      <c r="C45" t="s">
        <v>5</v>
      </c>
      <c r="D45" t="s">
        <v>39</v>
      </c>
      <c r="E45" t="s">
        <v>26</v>
      </c>
      <c r="F45" s="4">
        <v>5236</v>
      </c>
      <c r="G45" s="5">
        <v>51</v>
      </c>
    </row>
    <row r="46" spans="3:26" hidden="1" x14ac:dyDescent="0.3">
      <c r="C46" t="s">
        <v>7</v>
      </c>
      <c r="D46" t="s">
        <v>37</v>
      </c>
      <c r="E46" t="s">
        <v>26</v>
      </c>
      <c r="F46" s="4">
        <v>5306</v>
      </c>
      <c r="G46" s="5">
        <v>0</v>
      </c>
    </row>
    <row r="47" spans="3:26" hidden="1" x14ac:dyDescent="0.3">
      <c r="C47" t="s">
        <v>10</v>
      </c>
      <c r="D47" t="s">
        <v>34</v>
      </c>
      <c r="E47" t="s">
        <v>19</v>
      </c>
      <c r="F47" s="4">
        <v>5355</v>
      </c>
      <c r="G47" s="5">
        <v>204</v>
      </c>
    </row>
    <row r="48" spans="3:26" hidden="1" x14ac:dyDescent="0.3">
      <c r="C48" t="s">
        <v>40</v>
      </c>
      <c r="D48" t="s">
        <v>36</v>
      </c>
      <c r="E48" t="s">
        <v>25</v>
      </c>
      <c r="F48" s="4">
        <v>5439</v>
      </c>
      <c r="G48" s="5">
        <v>30</v>
      </c>
    </row>
    <row r="49" spans="3:7" hidden="1" x14ac:dyDescent="0.3">
      <c r="C49" t="s">
        <v>5</v>
      </c>
      <c r="D49" t="s">
        <v>38</v>
      </c>
      <c r="E49" t="s">
        <v>19</v>
      </c>
      <c r="F49" s="4">
        <v>5474</v>
      </c>
      <c r="G49" s="5">
        <v>168</v>
      </c>
    </row>
    <row r="50" spans="3:7" hidden="1" x14ac:dyDescent="0.3">
      <c r="C50" t="s">
        <v>7</v>
      </c>
      <c r="D50" t="s">
        <v>36</v>
      </c>
      <c r="E50" t="s">
        <v>29</v>
      </c>
      <c r="F50" s="4">
        <v>5551</v>
      </c>
      <c r="G50" s="5">
        <v>252</v>
      </c>
    </row>
    <row r="51" spans="3:7" hidden="1" x14ac:dyDescent="0.3">
      <c r="C51" t="s">
        <v>10</v>
      </c>
      <c r="D51" t="s">
        <v>38</v>
      </c>
      <c r="E51" t="s">
        <v>14</v>
      </c>
      <c r="F51" s="4">
        <v>5586</v>
      </c>
      <c r="G51" s="5">
        <v>525</v>
      </c>
    </row>
    <row r="52" spans="3:7" hidden="1" x14ac:dyDescent="0.3">
      <c r="C52" t="s">
        <v>40</v>
      </c>
      <c r="D52" t="s">
        <v>38</v>
      </c>
      <c r="E52" t="s">
        <v>13</v>
      </c>
      <c r="F52" s="4">
        <v>5670</v>
      </c>
      <c r="G52" s="5">
        <v>297</v>
      </c>
    </row>
    <row r="53" spans="3:7" hidden="1" x14ac:dyDescent="0.3">
      <c r="C53" t="s">
        <v>7</v>
      </c>
      <c r="D53" t="s">
        <v>38</v>
      </c>
      <c r="E53" t="s">
        <v>28</v>
      </c>
      <c r="F53" s="4">
        <v>5677</v>
      </c>
      <c r="G53" s="5">
        <v>258</v>
      </c>
    </row>
    <row r="54" spans="3:7" hidden="1" x14ac:dyDescent="0.3">
      <c r="C54" t="s">
        <v>40</v>
      </c>
      <c r="D54" t="s">
        <v>39</v>
      </c>
      <c r="E54" t="s">
        <v>15</v>
      </c>
      <c r="F54" s="4">
        <v>5775</v>
      </c>
      <c r="G54" s="5">
        <v>42</v>
      </c>
    </row>
    <row r="55" spans="3:7" hidden="1" x14ac:dyDescent="0.3">
      <c r="C55" t="s">
        <v>40</v>
      </c>
      <c r="D55" t="s">
        <v>39</v>
      </c>
      <c r="E55" t="s">
        <v>22</v>
      </c>
      <c r="F55" s="4">
        <v>5817</v>
      </c>
      <c r="G55" s="5">
        <v>12</v>
      </c>
    </row>
    <row r="56" spans="3:7" hidden="1" x14ac:dyDescent="0.3">
      <c r="C56" t="s">
        <v>41</v>
      </c>
      <c r="D56" t="s">
        <v>38</v>
      </c>
      <c r="E56" t="s">
        <v>22</v>
      </c>
      <c r="F56" s="4">
        <v>5915</v>
      </c>
      <c r="G56" s="5">
        <v>3</v>
      </c>
    </row>
    <row r="57" spans="3:7" hidden="1" x14ac:dyDescent="0.3">
      <c r="C57" t="s">
        <v>2</v>
      </c>
      <c r="D57" t="s">
        <v>39</v>
      </c>
      <c r="E57" t="s">
        <v>28</v>
      </c>
      <c r="F57" s="4">
        <v>6027</v>
      </c>
      <c r="G57" s="5">
        <v>144</v>
      </c>
    </row>
    <row r="58" spans="3:7" hidden="1" x14ac:dyDescent="0.3">
      <c r="C58" t="s">
        <v>6</v>
      </c>
      <c r="D58" t="s">
        <v>39</v>
      </c>
      <c r="E58" t="s">
        <v>17</v>
      </c>
      <c r="F58" s="4">
        <v>6048</v>
      </c>
      <c r="G58" s="5">
        <v>27</v>
      </c>
    </row>
    <row r="59" spans="3:7" hidden="1" x14ac:dyDescent="0.3">
      <c r="C59" t="s">
        <v>5</v>
      </c>
      <c r="D59" t="s">
        <v>36</v>
      </c>
      <c r="E59" t="s">
        <v>18</v>
      </c>
      <c r="F59" s="4">
        <v>6111</v>
      </c>
      <c r="G59" s="5">
        <v>3</v>
      </c>
    </row>
    <row r="60" spans="3:7" hidden="1" x14ac:dyDescent="0.3">
      <c r="C60" t="s">
        <v>6</v>
      </c>
      <c r="D60" t="s">
        <v>36</v>
      </c>
      <c r="E60" t="s">
        <v>32</v>
      </c>
      <c r="F60" s="4">
        <v>6118</v>
      </c>
      <c r="G60" s="5">
        <v>9</v>
      </c>
    </row>
    <row r="61" spans="3:7" hidden="1" x14ac:dyDescent="0.3">
      <c r="C61" t="s">
        <v>41</v>
      </c>
      <c r="D61" t="s">
        <v>36</v>
      </c>
      <c r="E61" t="s">
        <v>30</v>
      </c>
      <c r="F61" s="4">
        <v>6118</v>
      </c>
      <c r="G61" s="5">
        <v>174</v>
      </c>
    </row>
    <row r="62" spans="3:7" hidden="1" x14ac:dyDescent="0.3">
      <c r="C62" t="s">
        <v>40</v>
      </c>
      <c r="D62" t="s">
        <v>38</v>
      </c>
      <c r="E62" t="s">
        <v>4</v>
      </c>
      <c r="F62" s="4">
        <v>6125</v>
      </c>
      <c r="G62" s="5">
        <v>102</v>
      </c>
    </row>
    <row r="63" spans="3:7" hidden="1" x14ac:dyDescent="0.3">
      <c r="C63" t="s">
        <v>40</v>
      </c>
      <c r="D63" t="s">
        <v>37</v>
      </c>
      <c r="E63" t="s">
        <v>27</v>
      </c>
      <c r="F63" s="4">
        <v>6132</v>
      </c>
      <c r="G63" s="5">
        <v>93</v>
      </c>
    </row>
    <row r="64" spans="3:7" hidden="1" x14ac:dyDescent="0.3">
      <c r="C64" t="s">
        <v>5</v>
      </c>
      <c r="D64" t="s">
        <v>36</v>
      </c>
      <c r="E64" t="s">
        <v>13</v>
      </c>
      <c r="F64" s="4">
        <v>6146</v>
      </c>
      <c r="G64" s="5">
        <v>63</v>
      </c>
    </row>
    <row r="65" spans="3:7" hidden="1" x14ac:dyDescent="0.3">
      <c r="C65" t="s">
        <v>8</v>
      </c>
      <c r="D65" t="s">
        <v>37</v>
      </c>
      <c r="E65" t="s">
        <v>26</v>
      </c>
      <c r="F65" s="4">
        <v>6279</v>
      </c>
      <c r="G65" s="5">
        <v>45</v>
      </c>
    </row>
    <row r="66" spans="3:7" hidden="1" x14ac:dyDescent="0.3">
      <c r="C66" t="s">
        <v>5</v>
      </c>
      <c r="D66" t="s">
        <v>34</v>
      </c>
      <c r="E66" t="s">
        <v>22</v>
      </c>
      <c r="F66" s="4">
        <v>6279</v>
      </c>
      <c r="G66" s="5">
        <v>237</v>
      </c>
    </row>
    <row r="67" spans="3:7" hidden="1" x14ac:dyDescent="0.3">
      <c r="C67" t="s">
        <v>3</v>
      </c>
      <c r="D67" t="s">
        <v>34</v>
      </c>
      <c r="E67" t="s">
        <v>25</v>
      </c>
      <c r="F67" s="4">
        <v>6300</v>
      </c>
      <c r="G67" s="5">
        <v>42</v>
      </c>
    </row>
    <row r="68" spans="3:7" hidden="1" x14ac:dyDescent="0.3">
      <c r="C68" t="s">
        <v>5</v>
      </c>
      <c r="D68" t="s">
        <v>36</v>
      </c>
      <c r="E68" t="s">
        <v>23</v>
      </c>
      <c r="F68" s="4">
        <v>6314</v>
      </c>
      <c r="G68" s="5">
        <v>15</v>
      </c>
    </row>
    <row r="69" spans="3:7" hidden="1" x14ac:dyDescent="0.3">
      <c r="C69" t="s">
        <v>40</v>
      </c>
      <c r="D69" t="s">
        <v>39</v>
      </c>
      <c r="E69" t="s">
        <v>27</v>
      </c>
      <c r="F69" s="4">
        <v>6370</v>
      </c>
      <c r="G69" s="5">
        <v>30</v>
      </c>
    </row>
    <row r="70" spans="3:7" hidden="1" x14ac:dyDescent="0.3">
      <c r="C70" t="s">
        <v>7</v>
      </c>
      <c r="D70" t="s">
        <v>37</v>
      </c>
      <c r="E70" t="s">
        <v>33</v>
      </c>
      <c r="F70" s="4">
        <v>6391</v>
      </c>
      <c r="G70" s="5">
        <v>48</v>
      </c>
    </row>
    <row r="71" spans="3:7" hidden="1" x14ac:dyDescent="0.3">
      <c r="C71" t="s">
        <v>41</v>
      </c>
      <c r="D71" t="s">
        <v>37</v>
      </c>
      <c r="E71" t="s">
        <v>24</v>
      </c>
      <c r="F71" s="4">
        <v>6398</v>
      </c>
      <c r="G71" s="5">
        <v>102</v>
      </c>
    </row>
    <row r="72" spans="3:7" hidden="1" x14ac:dyDescent="0.3">
      <c r="C72" t="s">
        <v>8</v>
      </c>
      <c r="D72" t="s">
        <v>38</v>
      </c>
      <c r="E72" t="s">
        <v>21</v>
      </c>
      <c r="F72" s="4">
        <v>6433</v>
      </c>
      <c r="G72" s="5">
        <v>78</v>
      </c>
    </row>
    <row r="73" spans="3:7" hidden="1" x14ac:dyDescent="0.3">
      <c r="C73" t="s">
        <v>7</v>
      </c>
      <c r="D73" t="s">
        <v>37</v>
      </c>
      <c r="E73" t="s">
        <v>30</v>
      </c>
      <c r="F73" s="4">
        <v>6454</v>
      </c>
      <c r="G73" s="5">
        <v>54</v>
      </c>
    </row>
    <row r="74" spans="3:7" hidden="1" x14ac:dyDescent="0.3">
      <c r="C74" t="s">
        <v>2</v>
      </c>
      <c r="D74" t="s">
        <v>38</v>
      </c>
      <c r="E74" t="s">
        <v>28</v>
      </c>
      <c r="F74" s="4">
        <v>6580</v>
      </c>
      <c r="G74" s="5">
        <v>183</v>
      </c>
    </row>
    <row r="75" spans="3:7" hidden="1" x14ac:dyDescent="0.3">
      <c r="C75" t="s">
        <v>7</v>
      </c>
      <c r="D75" t="s">
        <v>37</v>
      </c>
      <c r="E75" t="s">
        <v>14</v>
      </c>
      <c r="F75" s="4">
        <v>6608</v>
      </c>
      <c r="G75" s="5">
        <v>225</v>
      </c>
    </row>
    <row r="76" spans="3:7" hidden="1" x14ac:dyDescent="0.3">
      <c r="C76" t="s">
        <v>10</v>
      </c>
      <c r="D76" t="s">
        <v>36</v>
      </c>
      <c r="E76" t="s">
        <v>32</v>
      </c>
      <c r="F76" s="4">
        <v>6657</v>
      </c>
      <c r="G76" s="5">
        <v>303</v>
      </c>
    </row>
    <row r="77" spans="3:7" hidden="1" x14ac:dyDescent="0.3">
      <c r="C77" t="s">
        <v>3</v>
      </c>
      <c r="D77" t="s">
        <v>35</v>
      </c>
      <c r="E77" t="s">
        <v>15</v>
      </c>
      <c r="F77" s="4">
        <v>6657</v>
      </c>
      <c r="G77" s="5">
        <v>276</v>
      </c>
    </row>
    <row r="78" spans="3:7" hidden="1" x14ac:dyDescent="0.3">
      <c r="C78" t="s">
        <v>8</v>
      </c>
      <c r="D78" t="s">
        <v>35</v>
      </c>
      <c r="E78" t="s">
        <v>32</v>
      </c>
      <c r="F78" s="4">
        <v>6706</v>
      </c>
      <c r="G78" s="5">
        <v>459</v>
      </c>
    </row>
    <row r="79" spans="3:7" hidden="1" x14ac:dyDescent="0.3">
      <c r="C79" t="s">
        <v>6</v>
      </c>
      <c r="D79" t="s">
        <v>34</v>
      </c>
      <c r="E79" t="s">
        <v>32</v>
      </c>
      <c r="F79" s="4">
        <v>6734</v>
      </c>
      <c r="G79" s="5">
        <v>123</v>
      </c>
    </row>
    <row r="80" spans="3:7" hidden="1" x14ac:dyDescent="0.3">
      <c r="C80" t="s">
        <v>40</v>
      </c>
      <c r="D80" t="s">
        <v>34</v>
      </c>
      <c r="E80" t="s">
        <v>26</v>
      </c>
      <c r="F80" s="4">
        <v>6748</v>
      </c>
      <c r="G80" s="5">
        <v>48</v>
      </c>
    </row>
    <row r="81" spans="3:7" hidden="1" x14ac:dyDescent="0.3">
      <c r="C81" t="s">
        <v>7</v>
      </c>
      <c r="D81" t="s">
        <v>35</v>
      </c>
      <c r="E81" t="s">
        <v>30</v>
      </c>
      <c r="F81" s="4">
        <v>6755</v>
      </c>
      <c r="G81" s="5">
        <v>252</v>
      </c>
    </row>
    <row r="82" spans="3:7" hidden="1" x14ac:dyDescent="0.3">
      <c r="C82" t="s">
        <v>6</v>
      </c>
      <c r="D82" t="s">
        <v>37</v>
      </c>
      <c r="E82" t="s">
        <v>26</v>
      </c>
      <c r="F82" s="4">
        <v>6818</v>
      </c>
      <c r="G82" s="5">
        <v>6</v>
      </c>
    </row>
    <row r="83" spans="3:7" hidden="1" x14ac:dyDescent="0.3">
      <c r="C83" t="s">
        <v>9</v>
      </c>
      <c r="D83" t="s">
        <v>34</v>
      </c>
      <c r="E83" t="s">
        <v>21</v>
      </c>
      <c r="F83" s="4">
        <v>6832</v>
      </c>
      <c r="G83" s="5">
        <v>27</v>
      </c>
    </row>
    <row r="84" spans="3:7" hidden="1" x14ac:dyDescent="0.3">
      <c r="C84" t="s">
        <v>40</v>
      </c>
      <c r="D84" t="s">
        <v>35</v>
      </c>
      <c r="E84" t="s">
        <v>22</v>
      </c>
      <c r="F84" s="4">
        <v>6853</v>
      </c>
      <c r="G84" s="5">
        <v>372</v>
      </c>
    </row>
    <row r="85" spans="3:7" hidden="1" x14ac:dyDescent="0.3">
      <c r="C85" t="s">
        <v>10</v>
      </c>
      <c r="D85" t="s">
        <v>38</v>
      </c>
      <c r="E85" t="s">
        <v>4</v>
      </c>
      <c r="F85" s="4">
        <v>6860</v>
      </c>
      <c r="G85" s="5">
        <v>126</v>
      </c>
    </row>
    <row r="86" spans="3:7" hidden="1" x14ac:dyDescent="0.3">
      <c r="C86" t="s">
        <v>5</v>
      </c>
      <c r="D86" t="s">
        <v>39</v>
      </c>
      <c r="E86" t="s">
        <v>22</v>
      </c>
      <c r="F86" s="4">
        <v>6909</v>
      </c>
      <c r="G86" s="5">
        <v>81</v>
      </c>
    </row>
    <row r="87" spans="3:7" hidden="1" x14ac:dyDescent="0.3">
      <c r="C87" t="s">
        <v>5</v>
      </c>
      <c r="D87" t="s">
        <v>34</v>
      </c>
      <c r="E87" t="s">
        <v>27</v>
      </c>
      <c r="F87" s="4">
        <v>6986</v>
      </c>
      <c r="G87" s="5">
        <v>21</v>
      </c>
    </row>
    <row r="88" spans="3:7" hidden="1" x14ac:dyDescent="0.3">
      <c r="C88" t="s">
        <v>8</v>
      </c>
      <c r="D88" t="s">
        <v>39</v>
      </c>
      <c r="E88" t="s">
        <v>30</v>
      </c>
      <c r="F88" s="4">
        <v>7021</v>
      </c>
      <c r="G88" s="5">
        <v>183</v>
      </c>
    </row>
    <row r="89" spans="3:7" hidden="1" x14ac:dyDescent="0.3">
      <c r="C89" t="s">
        <v>5</v>
      </c>
      <c r="D89" t="s">
        <v>38</v>
      </c>
      <c r="E89" t="s">
        <v>13</v>
      </c>
      <c r="F89" s="4">
        <v>7189</v>
      </c>
      <c r="G89" s="5">
        <v>54</v>
      </c>
    </row>
    <row r="90" spans="3:7" hidden="1" x14ac:dyDescent="0.3">
      <c r="C90" t="s">
        <v>3</v>
      </c>
      <c r="D90" t="s">
        <v>34</v>
      </c>
      <c r="E90" t="s">
        <v>14</v>
      </c>
      <c r="F90" s="4">
        <v>7259</v>
      </c>
      <c r="G90" s="5">
        <v>276</v>
      </c>
    </row>
    <row r="91" spans="3:7" hidden="1" x14ac:dyDescent="0.3">
      <c r="C91" t="s">
        <v>9</v>
      </c>
      <c r="D91" t="s">
        <v>37</v>
      </c>
      <c r="E91" t="s">
        <v>20</v>
      </c>
      <c r="F91" s="4">
        <v>7273</v>
      </c>
      <c r="G91" s="5">
        <v>96</v>
      </c>
    </row>
    <row r="92" spans="3:7" hidden="1" x14ac:dyDescent="0.3">
      <c r="C92" t="s">
        <v>5</v>
      </c>
      <c r="D92" t="s">
        <v>34</v>
      </c>
      <c r="E92" t="s">
        <v>15</v>
      </c>
      <c r="F92" s="4">
        <v>7280</v>
      </c>
      <c r="G92" s="5">
        <v>201</v>
      </c>
    </row>
    <row r="93" spans="3:7" hidden="1" x14ac:dyDescent="0.3">
      <c r="C93" t="s">
        <v>3</v>
      </c>
      <c r="D93" t="s">
        <v>37</v>
      </c>
      <c r="E93" t="s">
        <v>28</v>
      </c>
      <c r="F93" s="4">
        <v>7308</v>
      </c>
      <c r="G93" s="5">
        <v>327</v>
      </c>
    </row>
    <row r="94" spans="3:7" hidden="1" x14ac:dyDescent="0.3">
      <c r="C94" t="s">
        <v>6</v>
      </c>
      <c r="D94" t="s">
        <v>38</v>
      </c>
      <c r="E94" t="s">
        <v>21</v>
      </c>
      <c r="F94" s="4">
        <v>7322</v>
      </c>
      <c r="G94" s="5">
        <v>36</v>
      </c>
    </row>
    <row r="95" spans="3:7" hidden="1" x14ac:dyDescent="0.3">
      <c r="C95" t="s">
        <v>41</v>
      </c>
      <c r="D95" t="s">
        <v>35</v>
      </c>
      <c r="E95" t="s">
        <v>28</v>
      </c>
      <c r="F95" s="4">
        <v>7455</v>
      </c>
      <c r="G95" s="5">
        <v>216</v>
      </c>
    </row>
    <row r="96" spans="3:7" hidden="1" x14ac:dyDescent="0.3">
      <c r="C96" t="s">
        <v>5</v>
      </c>
      <c r="D96" t="s">
        <v>38</v>
      </c>
      <c r="E96" t="s">
        <v>25</v>
      </c>
      <c r="F96" s="4">
        <v>7483</v>
      </c>
      <c r="G96" s="5">
        <v>45</v>
      </c>
    </row>
    <row r="97" spans="3:7" hidden="1" x14ac:dyDescent="0.3">
      <c r="C97" t="s">
        <v>2</v>
      </c>
      <c r="D97" t="s">
        <v>34</v>
      </c>
      <c r="E97" t="s">
        <v>19</v>
      </c>
      <c r="F97" s="4">
        <v>7511</v>
      </c>
      <c r="G97" s="5">
        <v>120</v>
      </c>
    </row>
    <row r="98" spans="3:7" hidden="1" x14ac:dyDescent="0.3">
      <c r="C98" t="s">
        <v>2</v>
      </c>
      <c r="D98" t="s">
        <v>39</v>
      </c>
      <c r="E98" t="s">
        <v>21</v>
      </c>
      <c r="F98" s="4">
        <v>7651</v>
      </c>
      <c r="G98" s="5">
        <v>213</v>
      </c>
    </row>
    <row r="99" spans="3:7" hidden="1" x14ac:dyDescent="0.3">
      <c r="C99" t="s">
        <v>6</v>
      </c>
      <c r="D99" t="s">
        <v>37</v>
      </c>
      <c r="E99" t="s">
        <v>31</v>
      </c>
      <c r="F99" s="4">
        <v>7693</v>
      </c>
      <c r="G99" s="5">
        <v>87</v>
      </c>
    </row>
    <row r="100" spans="3:7" hidden="1" x14ac:dyDescent="0.3">
      <c r="C100" t="s">
        <v>40</v>
      </c>
      <c r="D100" t="s">
        <v>37</v>
      </c>
      <c r="E100" t="s">
        <v>19</v>
      </c>
      <c r="F100" s="4">
        <v>7693</v>
      </c>
      <c r="G100" s="5">
        <v>21</v>
      </c>
    </row>
    <row r="101" spans="3:7" hidden="1" x14ac:dyDescent="0.3">
      <c r="C101" t="s">
        <v>3</v>
      </c>
      <c r="D101" t="s">
        <v>34</v>
      </c>
      <c r="E101" t="s">
        <v>32</v>
      </c>
      <c r="F101" s="4">
        <v>7777</v>
      </c>
      <c r="G101" s="5">
        <v>504</v>
      </c>
    </row>
    <row r="102" spans="3:7" hidden="1" x14ac:dyDescent="0.3">
      <c r="C102" t="s">
        <v>7</v>
      </c>
      <c r="D102" t="s">
        <v>34</v>
      </c>
      <c r="E102" t="s">
        <v>17</v>
      </c>
      <c r="F102" s="4">
        <v>7777</v>
      </c>
      <c r="G102" s="5">
        <v>39</v>
      </c>
    </row>
    <row r="103" spans="3:7" hidden="1" x14ac:dyDescent="0.3">
      <c r="C103" t="s">
        <v>2</v>
      </c>
      <c r="D103" t="s">
        <v>39</v>
      </c>
      <c r="E103" t="s">
        <v>27</v>
      </c>
      <c r="F103" s="4">
        <v>7812</v>
      </c>
      <c r="G103" s="5">
        <v>81</v>
      </c>
    </row>
    <row r="104" spans="3:7" hidden="1" x14ac:dyDescent="0.3">
      <c r="C104" t="s">
        <v>9</v>
      </c>
      <c r="D104" t="s">
        <v>35</v>
      </c>
      <c r="E104" t="s">
        <v>15</v>
      </c>
      <c r="F104" s="4">
        <v>7833</v>
      </c>
      <c r="G104" s="5">
        <v>243</v>
      </c>
    </row>
    <row r="105" spans="3:7" hidden="1" x14ac:dyDescent="0.3">
      <c r="C105" t="s">
        <v>41</v>
      </c>
      <c r="D105" t="s">
        <v>34</v>
      </c>
      <c r="E105" t="s">
        <v>33</v>
      </c>
      <c r="F105" s="4">
        <v>7847</v>
      </c>
      <c r="G105" s="5">
        <v>174</v>
      </c>
    </row>
    <row r="106" spans="3:7" hidden="1" x14ac:dyDescent="0.3">
      <c r="C106" t="s">
        <v>6</v>
      </c>
      <c r="D106" t="s">
        <v>34</v>
      </c>
      <c r="E106" t="s">
        <v>26</v>
      </c>
      <c r="F106" s="4">
        <v>8008</v>
      </c>
      <c r="G106" s="5">
        <v>456</v>
      </c>
    </row>
    <row r="107" spans="3:7" hidden="1" x14ac:dyDescent="0.3">
      <c r="C107" t="s">
        <v>9</v>
      </c>
      <c r="D107" t="s">
        <v>34</v>
      </c>
      <c r="E107" t="s">
        <v>23</v>
      </c>
      <c r="F107" s="4">
        <v>8155</v>
      </c>
      <c r="G107" s="5">
        <v>90</v>
      </c>
    </row>
    <row r="108" spans="3:7" hidden="1" x14ac:dyDescent="0.3">
      <c r="C108" t="s">
        <v>2</v>
      </c>
      <c r="D108" t="s">
        <v>36</v>
      </c>
      <c r="E108" t="s">
        <v>29</v>
      </c>
      <c r="F108" s="4">
        <v>8211</v>
      </c>
      <c r="G108" s="5">
        <v>75</v>
      </c>
    </row>
    <row r="109" spans="3:7" hidden="1" x14ac:dyDescent="0.3">
      <c r="C109" t="s">
        <v>7</v>
      </c>
      <c r="D109" t="s">
        <v>36</v>
      </c>
      <c r="E109" t="s">
        <v>22</v>
      </c>
      <c r="F109" s="4">
        <v>8435</v>
      </c>
      <c r="G109" s="5">
        <v>42</v>
      </c>
    </row>
    <row r="110" spans="3:7" hidden="1" x14ac:dyDescent="0.3">
      <c r="C110" t="s">
        <v>9</v>
      </c>
      <c r="D110" t="s">
        <v>34</v>
      </c>
      <c r="E110" t="s">
        <v>20</v>
      </c>
      <c r="F110" s="4">
        <v>8463</v>
      </c>
      <c r="G110" s="5">
        <v>492</v>
      </c>
    </row>
    <row r="111" spans="3:7" hidden="1" x14ac:dyDescent="0.3">
      <c r="C111" t="s">
        <v>5</v>
      </c>
      <c r="D111" t="s">
        <v>37</v>
      </c>
      <c r="E111" t="s">
        <v>25</v>
      </c>
      <c r="F111" s="4">
        <v>8813</v>
      </c>
      <c r="G111" s="5">
        <v>21</v>
      </c>
    </row>
    <row r="112" spans="3:7" hidden="1" x14ac:dyDescent="0.3">
      <c r="C112" t="s">
        <v>3</v>
      </c>
      <c r="D112" t="s">
        <v>38</v>
      </c>
      <c r="E112" t="s">
        <v>26</v>
      </c>
      <c r="F112" s="4">
        <v>8841</v>
      </c>
      <c r="G112" s="5">
        <v>303</v>
      </c>
    </row>
    <row r="113" spans="3:7" hidden="1" x14ac:dyDescent="0.3">
      <c r="C113" t="s">
        <v>7</v>
      </c>
      <c r="D113" t="s">
        <v>34</v>
      </c>
      <c r="E113" t="s">
        <v>24</v>
      </c>
      <c r="F113" s="4">
        <v>8862</v>
      </c>
      <c r="G113" s="5">
        <v>189</v>
      </c>
    </row>
    <row r="114" spans="3:7" hidden="1" x14ac:dyDescent="0.3">
      <c r="C114" t="s">
        <v>40</v>
      </c>
      <c r="D114" t="s">
        <v>35</v>
      </c>
      <c r="E114" t="s">
        <v>33</v>
      </c>
      <c r="F114" s="4">
        <v>8869</v>
      </c>
      <c r="G114" s="5">
        <v>432</v>
      </c>
    </row>
    <row r="115" spans="3:7" hidden="1" x14ac:dyDescent="0.3">
      <c r="C115" t="s">
        <v>8</v>
      </c>
      <c r="D115" t="s">
        <v>39</v>
      </c>
      <c r="E115" t="s">
        <v>31</v>
      </c>
      <c r="F115" s="4">
        <v>8890</v>
      </c>
      <c r="G115" s="5">
        <v>210</v>
      </c>
    </row>
    <row r="116" spans="3:7" hidden="1" x14ac:dyDescent="0.3">
      <c r="C116" t="s">
        <v>40</v>
      </c>
      <c r="D116" t="s">
        <v>37</v>
      </c>
      <c r="E116" t="s">
        <v>29</v>
      </c>
      <c r="F116" s="4">
        <v>9002</v>
      </c>
      <c r="G116" s="5">
        <v>72</v>
      </c>
    </row>
    <row r="117" spans="3:7" hidden="1" x14ac:dyDescent="0.3">
      <c r="C117" t="s">
        <v>9</v>
      </c>
      <c r="D117" t="s">
        <v>36</v>
      </c>
      <c r="E117" t="s">
        <v>30</v>
      </c>
      <c r="F117" s="4">
        <v>9051</v>
      </c>
      <c r="G117" s="5">
        <v>57</v>
      </c>
    </row>
    <row r="118" spans="3:7" hidden="1" x14ac:dyDescent="0.3">
      <c r="C118" t="s">
        <v>3</v>
      </c>
      <c r="D118" t="s">
        <v>36</v>
      </c>
      <c r="E118" t="s">
        <v>16</v>
      </c>
      <c r="F118" s="4">
        <v>9198</v>
      </c>
      <c r="G118" s="5">
        <v>36</v>
      </c>
    </row>
    <row r="119" spans="3:7" hidden="1" x14ac:dyDescent="0.3">
      <c r="C119" t="s">
        <v>2</v>
      </c>
      <c r="D119" t="s">
        <v>39</v>
      </c>
      <c r="E119" t="s">
        <v>20</v>
      </c>
      <c r="F119" s="4">
        <v>9443</v>
      </c>
      <c r="G119" s="5">
        <v>162</v>
      </c>
    </row>
    <row r="120" spans="3:7" hidden="1" x14ac:dyDescent="0.3">
      <c r="C120" t="s">
        <v>9</v>
      </c>
      <c r="D120" t="s">
        <v>38</v>
      </c>
      <c r="E120" t="s">
        <v>33</v>
      </c>
      <c r="F120" s="4">
        <v>9506</v>
      </c>
      <c r="G120" s="5">
        <v>87</v>
      </c>
    </row>
    <row r="121" spans="3:7" hidden="1" x14ac:dyDescent="0.3">
      <c r="C121" t="s">
        <v>41</v>
      </c>
      <c r="D121" t="s">
        <v>36</v>
      </c>
      <c r="E121" t="s">
        <v>18</v>
      </c>
      <c r="F121" s="4">
        <v>9632</v>
      </c>
      <c r="G121" s="5">
        <v>288</v>
      </c>
    </row>
    <row r="122" spans="3:7" hidden="1" x14ac:dyDescent="0.3">
      <c r="C122" t="s">
        <v>8</v>
      </c>
      <c r="D122" t="s">
        <v>39</v>
      </c>
      <c r="E122" t="s">
        <v>18</v>
      </c>
      <c r="F122" s="4">
        <v>9660</v>
      </c>
      <c r="G122" s="5">
        <v>27</v>
      </c>
    </row>
    <row r="123" spans="3:7" hidden="1" x14ac:dyDescent="0.3">
      <c r="C123" t="s">
        <v>8</v>
      </c>
      <c r="D123" t="s">
        <v>37</v>
      </c>
      <c r="E123" t="s">
        <v>15</v>
      </c>
      <c r="F123" s="4">
        <v>9709</v>
      </c>
      <c r="G123" s="5">
        <v>30</v>
      </c>
    </row>
    <row r="124" spans="3:7" hidden="1" x14ac:dyDescent="0.3">
      <c r="C124" t="s">
        <v>40</v>
      </c>
      <c r="D124" t="s">
        <v>36</v>
      </c>
      <c r="E124" t="s">
        <v>33</v>
      </c>
      <c r="F124" s="4">
        <v>9772</v>
      </c>
      <c r="G124" s="5">
        <v>90</v>
      </c>
    </row>
    <row r="125" spans="3:7" hidden="1" x14ac:dyDescent="0.3">
      <c r="C125" t="s">
        <v>7</v>
      </c>
      <c r="D125" t="s">
        <v>37</v>
      </c>
      <c r="E125" t="s">
        <v>22</v>
      </c>
      <c r="F125" s="4">
        <v>9835</v>
      </c>
      <c r="G125" s="5">
        <v>207</v>
      </c>
    </row>
    <row r="126" spans="3:7" hidden="1" x14ac:dyDescent="0.3">
      <c r="C126" t="s">
        <v>2</v>
      </c>
      <c r="D126" t="s">
        <v>37</v>
      </c>
      <c r="E126" t="s">
        <v>17</v>
      </c>
      <c r="F126" s="4">
        <v>9926</v>
      </c>
      <c r="G126" s="5">
        <v>201</v>
      </c>
    </row>
    <row r="127" spans="3:7" hidden="1" x14ac:dyDescent="0.3">
      <c r="C127" t="s">
        <v>6</v>
      </c>
      <c r="D127" t="s">
        <v>36</v>
      </c>
      <c r="E127" t="s">
        <v>4</v>
      </c>
      <c r="F127" s="4">
        <v>10073</v>
      </c>
      <c r="G127" s="5">
        <v>120</v>
      </c>
    </row>
    <row r="128" spans="3:7" hidden="1" x14ac:dyDescent="0.3">
      <c r="C128" t="s">
        <v>7</v>
      </c>
      <c r="D128" t="s">
        <v>38</v>
      </c>
      <c r="E128" t="s">
        <v>30</v>
      </c>
      <c r="F128" s="4">
        <v>10129</v>
      </c>
      <c r="G128" s="5">
        <v>312</v>
      </c>
    </row>
    <row r="129" spans="3:7" hidden="1" x14ac:dyDescent="0.3">
      <c r="C129" t="s">
        <v>41</v>
      </c>
      <c r="D129" t="s">
        <v>36</v>
      </c>
      <c r="E129" t="s">
        <v>32</v>
      </c>
      <c r="F129" s="4">
        <v>10304</v>
      </c>
      <c r="G129" s="5">
        <v>84</v>
      </c>
    </row>
    <row r="130" spans="3:7" x14ac:dyDescent="0.3">
      <c r="C130" t="s">
        <v>5</v>
      </c>
      <c r="D130" t="s">
        <v>36</v>
      </c>
      <c r="E130" t="s">
        <v>16</v>
      </c>
      <c r="F130" s="4">
        <v>16184</v>
      </c>
      <c r="G130" s="5">
        <v>39</v>
      </c>
    </row>
    <row r="131" spans="3:7" x14ac:dyDescent="0.3">
      <c r="C131" t="s">
        <v>5</v>
      </c>
      <c r="D131" t="s">
        <v>34</v>
      </c>
      <c r="E131" t="s">
        <v>20</v>
      </c>
      <c r="F131" s="4">
        <v>15610</v>
      </c>
      <c r="G131" s="5">
        <v>339</v>
      </c>
    </row>
    <row r="132" spans="3:7" x14ac:dyDescent="0.3">
      <c r="C132" t="s">
        <v>9</v>
      </c>
      <c r="D132" t="s">
        <v>34</v>
      </c>
      <c r="E132" t="s">
        <v>28</v>
      </c>
      <c r="F132" s="4">
        <v>14329</v>
      </c>
      <c r="G132" s="5">
        <v>150</v>
      </c>
    </row>
    <row r="133" spans="3:7" x14ac:dyDescent="0.3">
      <c r="C133" t="s">
        <v>5</v>
      </c>
      <c r="D133" t="s">
        <v>35</v>
      </c>
      <c r="E133" t="s">
        <v>15</v>
      </c>
      <c r="F133" s="4">
        <v>13391</v>
      </c>
      <c r="G133" s="5">
        <v>201</v>
      </c>
    </row>
    <row r="134" spans="3:7" x14ac:dyDescent="0.3">
      <c r="C134" t="s">
        <v>10</v>
      </c>
      <c r="D134" t="s">
        <v>39</v>
      </c>
      <c r="E134" t="s">
        <v>33</v>
      </c>
      <c r="F134" s="4">
        <v>12950</v>
      </c>
      <c r="G134" s="5">
        <v>30</v>
      </c>
    </row>
    <row r="135" spans="3:7" x14ac:dyDescent="0.3">
      <c r="C135" t="s">
        <v>40</v>
      </c>
      <c r="D135" t="s">
        <v>35</v>
      </c>
      <c r="E135" t="s">
        <v>32</v>
      </c>
      <c r="F135" s="4">
        <v>12348</v>
      </c>
      <c r="G135" s="5">
        <v>234</v>
      </c>
    </row>
    <row r="136" spans="3:7" x14ac:dyDescent="0.3">
      <c r="C136" t="s">
        <v>2</v>
      </c>
      <c r="D136" t="s">
        <v>37</v>
      </c>
      <c r="E136" t="s">
        <v>18</v>
      </c>
      <c r="F136" s="4">
        <v>11571</v>
      </c>
      <c r="G136" s="5">
        <v>138</v>
      </c>
    </row>
    <row r="137" spans="3:7" x14ac:dyDescent="0.3">
      <c r="C137" t="s">
        <v>9</v>
      </c>
      <c r="D137" t="s">
        <v>36</v>
      </c>
      <c r="E137" t="s">
        <v>27</v>
      </c>
      <c r="F137" s="4">
        <v>11522</v>
      </c>
      <c r="G137" s="5">
        <v>204</v>
      </c>
    </row>
    <row r="138" spans="3:7" x14ac:dyDescent="0.3">
      <c r="C138" t="s">
        <v>2</v>
      </c>
      <c r="D138" t="s">
        <v>36</v>
      </c>
      <c r="E138" t="s">
        <v>16</v>
      </c>
      <c r="F138" s="4">
        <v>11417</v>
      </c>
      <c r="G138" s="5">
        <v>21</v>
      </c>
    </row>
    <row r="139" spans="3:7" x14ac:dyDescent="0.3">
      <c r="C139" t="s">
        <v>41</v>
      </c>
      <c r="D139" t="s">
        <v>36</v>
      </c>
      <c r="E139" t="s">
        <v>13</v>
      </c>
      <c r="F139" s="4">
        <v>10311</v>
      </c>
      <c r="G139" s="5">
        <v>231</v>
      </c>
    </row>
    <row r="140" spans="3:7" hidden="1" x14ac:dyDescent="0.3">
      <c r="C140" t="s">
        <v>40</v>
      </c>
      <c r="D140" t="s">
        <v>39</v>
      </c>
      <c r="E140" t="s">
        <v>29</v>
      </c>
      <c r="F140" s="4">
        <v>0</v>
      </c>
      <c r="G140" s="5">
        <v>135</v>
      </c>
    </row>
    <row r="141" spans="3:7" hidden="1" x14ac:dyDescent="0.3">
      <c r="C141" t="s">
        <v>3</v>
      </c>
      <c r="D141" t="s">
        <v>39</v>
      </c>
      <c r="E141" t="s">
        <v>16</v>
      </c>
      <c r="F141" s="4">
        <v>21</v>
      </c>
      <c r="G141" s="5">
        <v>168</v>
      </c>
    </row>
    <row r="142" spans="3:7" hidden="1" x14ac:dyDescent="0.3">
      <c r="C142" t="s">
        <v>8</v>
      </c>
      <c r="D142" t="s">
        <v>37</v>
      </c>
      <c r="E142" t="s">
        <v>30</v>
      </c>
      <c r="F142" s="4">
        <v>42</v>
      </c>
      <c r="G142" s="5">
        <v>150</v>
      </c>
    </row>
    <row r="143" spans="3:7" hidden="1" x14ac:dyDescent="0.3">
      <c r="C143" t="s">
        <v>2</v>
      </c>
      <c r="D143" t="s">
        <v>38</v>
      </c>
      <c r="E143" t="s">
        <v>13</v>
      </c>
      <c r="F143" s="4">
        <v>56</v>
      </c>
      <c r="G143" s="5">
        <v>51</v>
      </c>
    </row>
    <row r="144" spans="3:7" hidden="1" x14ac:dyDescent="0.3">
      <c r="C144" t="s">
        <v>10</v>
      </c>
      <c r="D144" t="s">
        <v>38</v>
      </c>
      <c r="E144" t="s">
        <v>13</v>
      </c>
      <c r="F144" s="4">
        <v>63</v>
      </c>
      <c r="G144" s="5">
        <v>123</v>
      </c>
    </row>
    <row r="145" spans="3:7" hidden="1" x14ac:dyDescent="0.3">
      <c r="C145" t="s">
        <v>9</v>
      </c>
      <c r="D145" t="s">
        <v>35</v>
      </c>
      <c r="E145" t="s">
        <v>26</v>
      </c>
      <c r="F145" s="4">
        <v>98</v>
      </c>
      <c r="G145" s="5">
        <v>159</v>
      </c>
    </row>
    <row r="146" spans="3:7" hidden="1" x14ac:dyDescent="0.3">
      <c r="C146" t="s">
        <v>41</v>
      </c>
      <c r="D146" t="s">
        <v>36</v>
      </c>
      <c r="E146" t="s">
        <v>26</v>
      </c>
      <c r="F146" s="4">
        <v>98</v>
      </c>
      <c r="G146" s="5">
        <v>204</v>
      </c>
    </row>
    <row r="147" spans="3:7" hidden="1" x14ac:dyDescent="0.3">
      <c r="C147" t="s">
        <v>41</v>
      </c>
      <c r="D147" t="s">
        <v>38</v>
      </c>
      <c r="E147" t="s">
        <v>25</v>
      </c>
      <c r="F147" s="4">
        <v>154</v>
      </c>
      <c r="G147" s="5">
        <v>21</v>
      </c>
    </row>
    <row r="148" spans="3:7" hidden="1" x14ac:dyDescent="0.3">
      <c r="C148" t="s">
        <v>8</v>
      </c>
      <c r="D148" t="s">
        <v>38</v>
      </c>
      <c r="E148" t="s">
        <v>22</v>
      </c>
      <c r="F148" s="4">
        <v>168</v>
      </c>
      <c r="G148" s="5">
        <v>84</v>
      </c>
    </row>
    <row r="149" spans="3:7" hidden="1" x14ac:dyDescent="0.3">
      <c r="C149" t="s">
        <v>5</v>
      </c>
      <c r="D149" t="s">
        <v>37</v>
      </c>
      <c r="E149" t="s">
        <v>31</v>
      </c>
      <c r="F149" s="4">
        <v>182</v>
      </c>
      <c r="G149" s="5">
        <v>48</v>
      </c>
    </row>
    <row r="150" spans="3:7" hidden="1" x14ac:dyDescent="0.3">
      <c r="C150" t="s">
        <v>2</v>
      </c>
      <c r="D150" t="s">
        <v>36</v>
      </c>
      <c r="E150" t="s">
        <v>17</v>
      </c>
      <c r="F150" s="4">
        <v>189</v>
      </c>
      <c r="G150" s="5">
        <v>48</v>
      </c>
    </row>
    <row r="151" spans="3:7" hidden="1" x14ac:dyDescent="0.3">
      <c r="C151" t="s">
        <v>40</v>
      </c>
      <c r="D151" t="s">
        <v>36</v>
      </c>
      <c r="E151" t="s">
        <v>4</v>
      </c>
      <c r="F151" s="4">
        <v>217</v>
      </c>
      <c r="G151" s="5">
        <v>36</v>
      </c>
    </row>
    <row r="152" spans="3:7" hidden="1" x14ac:dyDescent="0.3">
      <c r="C152" t="s">
        <v>2</v>
      </c>
      <c r="D152" t="s">
        <v>37</v>
      </c>
      <c r="E152" t="s">
        <v>19</v>
      </c>
      <c r="F152" s="4">
        <v>238</v>
      </c>
      <c r="G152" s="5">
        <v>18</v>
      </c>
    </row>
    <row r="153" spans="3:7" hidden="1" x14ac:dyDescent="0.3">
      <c r="C153" t="s">
        <v>10</v>
      </c>
      <c r="D153" t="s">
        <v>37</v>
      </c>
      <c r="E153" t="s">
        <v>21</v>
      </c>
      <c r="F153" s="4">
        <v>245</v>
      </c>
      <c r="G153" s="5">
        <v>288</v>
      </c>
    </row>
    <row r="154" spans="3:7" hidden="1" x14ac:dyDescent="0.3">
      <c r="C154" t="s">
        <v>2</v>
      </c>
      <c r="D154" t="s">
        <v>34</v>
      </c>
      <c r="E154" t="s">
        <v>13</v>
      </c>
      <c r="F154" s="4">
        <v>252</v>
      </c>
      <c r="G154" s="5">
        <v>54</v>
      </c>
    </row>
    <row r="155" spans="3:7" hidden="1" x14ac:dyDescent="0.3">
      <c r="C155" t="s">
        <v>9</v>
      </c>
      <c r="D155" t="s">
        <v>37</v>
      </c>
      <c r="E155" t="s">
        <v>4</v>
      </c>
      <c r="F155" s="4">
        <v>259</v>
      </c>
      <c r="G155" s="5">
        <v>207</v>
      </c>
    </row>
    <row r="156" spans="3:7" hidden="1" x14ac:dyDescent="0.3">
      <c r="C156" t="s">
        <v>7</v>
      </c>
      <c r="D156" t="s">
        <v>36</v>
      </c>
      <c r="E156" t="s">
        <v>32</v>
      </c>
      <c r="F156" s="4">
        <v>280</v>
      </c>
      <c r="G156" s="5">
        <v>87</v>
      </c>
    </row>
    <row r="157" spans="3:7" hidden="1" x14ac:dyDescent="0.3">
      <c r="C157" t="s">
        <v>41</v>
      </c>
      <c r="D157" t="s">
        <v>34</v>
      </c>
      <c r="E157" t="s">
        <v>22</v>
      </c>
      <c r="F157" s="4">
        <v>336</v>
      </c>
      <c r="G157" s="5">
        <v>144</v>
      </c>
    </row>
    <row r="158" spans="3:7" hidden="1" x14ac:dyDescent="0.3">
      <c r="C158" t="s">
        <v>8</v>
      </c>
      <c r="D158" t="s">
        <v>35</v>
      </c>
      <c r="E158" t="s">
        <v>33</v>
      </c>
      <c r="F158" s="4">
        <v>357</v>
      </c>
      <c r="G158" s="5">
        <v>126</v>
      </c>
    </row>
    <row r="159" spans="3:7" hidden="1" x14ac:dyDescent="0.3">
      <c r="C159" t="s">
        <v>5</v>
      </c>
      <c r="D159" t="s">
        <v>39</v>
      </c>
      <c r="E159" t="s">
        <v>18</v>
      </c>
      <c r="F159" s="4">
        <v>385</v>
      </c>
      <c r="G159" s="5">
        <v>249</v>
      </c>
    </row>
    <row r="160" spans="3:7" hidden="1" x14ac:dyDescent="0.3">
      <c r="C160" t="s">
        <v>8</v>
      </c>
      <c r="D160" t="s">
        <v>37</v>
      </c>
      <c r="E160" t="s">
        <v>21</v>
      </c>
      <c r="F160" s="4">
        <v>434</v>
      </c>
      <c r="G160" s="5">
        <v>87</v>
      </c>
    </row>
    <row r="161" spans="3:7" hidden="1" x14ac:dyDescent="0.3">
      <c r="C161" t="s">
        <v>6</v>
      </c>
      <c r="D161" t="s">
        <v>38</v>
      </c>
      <c r="E161" t="s">
        <v>25</v>
      </c>
      <c r="F161" s="4">
        <v>469</v>
      </c>
      <c r="G161" s="5">
        <v>75</v>
      </c>
    </row>
    <row r="162" spans="3:7" hidden="1" x14ac:dyDescent="0.3">
      <c r="C162" t="s">
        <v>5</v>
      </c>
      <c r="D162" t="s">
        <v>35</v>
      </c>
      <c r="E162" t="s">
        <v>22</v>
      </c>
      <c r="F162" s="4">
        <v>490</v>
      </c>
      <c r="G162" s="5">
        <v>84</v>
      </c>
    </row>
    <row r="163" spans="3:7" hidden="1" x14ac:dyDescent="0.3">
      <c r="C163" t="s">
        <v>6</v>
      </c>
      <c r="D163" t="s">
        <v>36</v>
      </c>
      <c r="E163" t="s">
        <v>21</v>
      </c>
      <c r="F163" s="4">
        <v>497</v>
      </c>
      <c r="G163" s="5">
        <v>63</v>
      </c>
    </row>
    <row r="164" spans="3:7" hidden="1" x14ac:dyDescent="0.3">
      <c r="C164" t="s">
        <v>5</v>
      </c>
      <c r="D164" t="s">
        <v>37</v>
      </c>
      <c r="E164" t="s">
        <v>22</v>
      </c>
      <c r="F164" s="4">
        <v>518</v>
      </c>
      <c r="G164" s="5">
        <v>75</v>
      </c>
    </row>
    <row r="165" spans="3:7" hidden="1" x14ac:dyDescent="0.3">
      <c r="C165" t="s">
        <v>6</v>
      </c>
      <c r="D165" t="s">
        <v>34</v>
      </c>
      <c r="E165" t="s">
        <v>4</v>
      </c>
      <c r="F165" s="4">
        <v>525</v>
      </c>
      <c r="G165" s="5">
        <v>48</v>
      </c>
    </row>
    <row r="166" spans="3:7" hidden="1" x14ac:dyDescent="0.3">
      <c r="C166" t="s">
        <v>2</v>
      </c>
      <c r="D166" t="s">
        <v>35</v>
      </c>
      <c r="E166" t="s">
        <v>19</v>
      </c>
      <c r="F166" s="4">
        <v>553</v>
      </c>
      <c r="G166" s="5">
        <v>15</v>
      </c>
    </row>
    <row r="167" spans="3:7" hidden="1" x14ac:dyDescent="0.3">
      <c r="C167" t="s">
        <v>6</v>
      </c>
      <c r="D167" t="s">
        <v>37</v>
      </c>
      <c r="E167" t="s">
        <v>30</v>
      </c>
      <c r="F167" s="4">
        <v>560</v>
      </c>
      <c r="G167" s="5">
        <v>81</v>
      </c>
    </row>
    <row r="168" spans="3:7" hidden="1" x14ac:dyDescent="0.3">
      <c r="C168" t="s">
        <v>10</v>
      </c>
      <c r="D168" t="s">
        <v>35</v>
      </c>
      <c r="E168" t="s">
        <v>21</v>
      </c>
      <c r="F168" s="4">
        <v>567</v>
      </c>
      <c r="G168" s="5">
        <v>228</v>
      </c>
    </row>
    <row r="169" spans="3:7" hidden="1" x14ac:dyDescent="0.3">
      <c r="C169" t="s">
        <v>40</v>
      </c>
      <c r="D169" t="s">
        <v>38</v>
      </c>
      <c r="E169" t="s">
        <v>26</v>
      </c>
      <c r="F169" s="4">
        <v>609</v>
      </c>
      <c r="G169" s="5">
        <v>87</v>
      </c>
    </row>
    <row r="170" spans="3:7" hidden="1" x14ac:dyDescent="0.3">
      <c r="C170" t="s">
        <v>41</v>
      </c>
      <c r="D170" t="s">
        <v>35</v>
      </c>
      <c r="E170" t="s">
        <v>19</v>
      </c>
      <c r="F170" s="4">
        <v>609</v>
      </c>
      <c r="G170" s="5">
        <v>99</v>
      </c>
    </row>
    <row r="171" spans="3:7" hidden="1" x14ac:dyDescent="0.3">
      <c r="C171" t="s">
        <v>40</v>
      </c>
      <c r="D171" t="s">
        <v>38</v>
      </c>
      <c r="E171" t="s">
        <v>24</v>
      </c>
      <c r="F171" s="4">
        <v>623</v>
      </c>
      <c r="G171" s="5">
        <v>51</v>
      </c>
    </row>
    <row r="172" spans="3:7" hidden="1" x14ac:dyDescent="0.3">
      <c r="C172" t="s">
        <v>2</v>
      </c>
      <c r="D172" t="s">
        <v>39</v>
      </c>
      <c r="E172" t="s">
        <v>23</v>
      </c>
      <c r="F172" s="4">
        <v>630</v>
      </c>
      <c r="G172" s="5">
        <v>36</v>
      </c>
    </row>
    <row r="173" spans="3:7" hidden="1" x14ac:dyDescent="0.3">
      <c r="C173" t="s">
        <v>10</v>
      </c>
      <c r="D173" t="s">
        <v>34</v>
      </c>
      <c r="E173" t="s">
        <v>17</v>
      </c>
      <c r="F173" s="4">
        <v>700</v>
      </c>
      <c r="G173" s="5">
        <v>87</v>
      </c>
    </row>
    <row r="174" spans="3:7" hidden="1" x14ac:dyDescent="0.3">
      <c r="C174" t="s">
        <v>9</v>
      </c>
      <c r="D174" t="s">
        <v>34</v>
      </c>
      <c r="E174" t="s">
        <v>17</v>
      </c>
      <c r="F174" s="4">
        <v>707</v>
      </c>
      <c r="G174" s="5">
        <v>174</v>
      </c>
    </row>
    <row r="175" spans="3:7" hidden="1" x14ac:dyDescent="0.3">
      <c r="C175" t="s">
        <v>41</v>
      </c>
      <c r="D175" t="s">
        <v>37</v>
      </c>
      <c r="E175" t="s">
        <v>15</v>
      </c>
      <c r="F175" s="4">
        <v>714</v>
      </c>
      <c r="G175" s="5">
        <v>231</v>
      </c>
    </row>
    <row r="176" spans="3:7" hidden="1" x14ac:dyDescent="0.3">
      <c r="C176" t="s">
        <v>2</v>
      </c>
      <c r="D176" t="s">
        <v>36</v>
      </c>
      <c r="E176" t="s">
        <v>27</v>
      </c>
      <c r="F176" s="4">
        <v>798</v>
      </c>
      <c r="G176" s="5">
        <v>519</v>
      </c>
    </row>
    <row r="177" spans="3:7" hidden="1" x14ac:dyDescent="0.3">
      <c r="C177" t="s">
        <v>8</v>
      </c>
      <c r="D177" t="s">
        <v>38</v>
      </c>
      <c r="E177" t="s">
        <v>13</v>
      </c>
      <c r="F177" s="4">
        <v>819</v>
      </c>
      <c r="G177" s="5">
        <v>510</v>
      </c>
    </row>
    <row r="178" spans="3:7" hidden="1" x14ac:dyDescent="0.3">
      <c r="C178" t="s">
        <v>3</v>
      </c>
      <c r="D178" t="s">
        <v>35</v>
      </c>
      <c r="E178" t="s">
        <v>33</v>
      </c>
      <c r="F178" s="4">
        <v>819</v>
      </c>
      <c r="G178" s="5">
        <v>306</v>
      </c>
    </row>
    <row r="179" spans="3:7" hidden="1" x14ac:dyDescent="0.3">
      <c r="C179" t="s">
        <v>41</v>
      </c>
      <c r="D179" t="s">
        <v>35</v>
      </c>
      <c r="E179" t="s">
        <v>27</v>
      </c>
      <c r="F179" s="4">
        <v>847</v>
      </c>
      <c r="G179" s="5">
        <v>129</v>
      </c>
    </row>
    <row r="180" spans="3:7" hidden="1" x14ac:dyDescent="0.3">
      <c r="C180" t="s">
        <v>41</v>
      </c>
      <c r="D180" t="s">
        <v>36</v>
      </c>
      <c r="E180" t="s">
        <v>28</v>
      </c>
      <c r="F180" s="4">
        <v>854</v>
      </c>
      <c r="G180" s="5">
        <v>309</v>
      </c>
    </row>
    <row r="181" spans="3:7" hidden="1" x14ac:dyDescent="0.3">
      <c r="C181" t="s">
        <v>5</v>
      </c>
      <c r="D181" t="s">
        <v>34</v>
      </c>
      <c r="E181" t="s">
        <v>19</v>
      </c>
      <c r="F181" s="4">
        <v>861</v>
      </c>
      <c r="G181" s="5">
        <v>195</v>
      </c>
    </row>
    <row r="182" spans="3:7" hidden="1" x14ac:dyDescent="0.3">
      <c r="C182" t="s">
        <v>6</v>
      </c>
      <c r="D182" t="s">
        <v>38</v>
      </c>
      <c r="E182" t="s">
        <v>16</v>
      </c>
      <c r="F182" s="4">
        <v>938</v>
      </c>
      <c r="G182" s="5">
        <v>6</v>
      </c>
    </row>
    <row r="183" spans="3:7" hidden="1" x14ac:dyDescent="0.3">
      <c r="C183" t="s">
        <v>9</v>
      </c>
      <c r="D183" t="s">
        <v>34</v>
      </c>
      <c r="E183" t="s">
        <v>16</v>
      </c>
      <c r="F183" s="4">
        <v>938</v>
      </c>
      <c r="G183" s="5">
        <v>189</v>
      </c>
    </row>
    <row r="184" spans="3:7" hidden="1" x14ac:dyDescent="0.3">
      <c r="C184" t="s">
        <v>3</v>
      </c>
      <c r="D184" t="s">
        <v>37</v>
      </c>
      <c r="E184" t="s">
        <v>4</v>
      </c>
      <c r="F184" s="4">
        <v>938</v>
      </c>
      <c r="G184" s="5">
        <v>366</v>
      </c>
    </row>
    <row r="185" spans="3:7" hidden="1" x14ac:dyDescent="0.3">
      <c r="C185" t="s">
        <v>10</v>
      </c>
      <c r="D185" t="s">
        <v>36</v>
      </c>
      <c r="E185" t="s">
        <v>13</v>
      </c>
      <c r="F185" s="4">
        <v>945</v>
      </c>
      <c r="G185" s="5">
        <v>75</v>
      </c>
    </row>
    <row r="186" spans="3:7" hidden="1" x14ac:dyDescent="0.3">
      <c r="C186" t="s">
        <v>9</v>
      </c>
      <c r="D186" t="s">
        <v>35</v>
      </c>
      <c r="E186" t="s">
        <v>4</v>
      </c>
      <c r="F186" s="4">
        <v>959</v>
      </c>
      <c r="G186" s="5">
        <v>147</v>
      </c>
    </row>
    <row r="187" spans="3:7" hidden="1" x14ac:dyDescent="0.3">
      <c r="C187" t="s">
        <v>6</v>
      </c>
      <c r="D187" t="s">
        <v>38</v>
      </c>
      <c r="E187" t="s">
        <v>33</v>
      </c>
      <c r="F187" s="4">
        <v>959</v>
      </c>
      <c r="G187" s="5">
        <v>135</v>
      </c>
    </row>
    <row r="188" spans="3:7" hidden="1" x14ac:dyDescent="0.3">
      <c r="C188" t="s">
        <v>7</v>
      </c>
      <c r="D188" t="s">
        <v>39</v>
      </c>
      <c r="E188" t="s">
        <v>27</v>
      </c>
      <c r="F188" s="4">
        <v>966</v>
      </c>
      <c r="G188" s="5">
        <v>198</v>
      </c>
    </row>
    <row r="189" spans="3:7" hidden="1" x14ac:dyDescent="0.3">
      <c r="C189" t="s">
        <v>3</v>
      </c>
      <c r="D189" t="s">
        <v>36</v>
      </c>
      <c r="E189" t="s">
        <v>28</v>
      </c>
      <c r="F189" s="4">
        <v>973</v>
      </c>
      <c r="G189" s="5">
        <v>162</v>
      </c>
    </row>
    <row r="190" spans="3:7" hidden="1" x14ac:dyDescent="0.3">
      <c r="C190" t="s">
        <v>2</v>
      </c>
      <c r="D190" t="s">
        <v>37</v>
      </c>
      <c r="E190" t="s">
        <v>14</v>
      </c>
      <c r="F190" s="4">
        <v>1057</v>
      </c>
      <c r="G190" s="5">
        <v>54</v>
      </c>
    </row>
    <row r="191" spans="3:7" hidden="1" x14ac:dyDescent="0.3">
      <c r="C191" t="s">
        <v>6</v>
      </c>
      <c r="D191" t="s">
        <v>35</v>
      </c>
      <c r="E191" t="s">
        <v>20</v>
      </c>
      <c r="F191" s="4">
        <v>1071</v>
      </c>
      <c r="G191" s="5">
        <v>270</v>
      </c>
    </row>
    <row r="192" spans="3:7" hidden="1" x14ac:dyDescent="0.3">
      <c r="C192" t="s">
        <v>9</v>
      </c>
      <c r="D192" t="s">
        <v>37</v>
      </c>
      <c r="E192" t="s">
        <v>29</v>
      </c>
      <c r="F192" s="4">
        <v>1085</v>
      </c>
      <c r="G192" s="5">
        <v>273</v>
      </c>
    </row>
    <row r="193" spans="3:7" hidden="1" x14ac:dyDescent="0.3">
      <c r="C193" t="s">
        <v>6</v>
      </c>
      <c r="D193" t="s">
        <v>38</v>
      </c>
      <c r="E193" t="s">
        <v>27</v>
      </c>
      <c r="F193" s="4">
        <v>1134</v>
      </c>
      <c r="G193" s="5">
        <v>282</v>
      </c>
    </row>
    <row r="194" spans="3:7" hidden="1" x14ac:dyDescent="0.3">
      <c r="C194" t="s">
        <v>41</v>
      </c>
      <c r="D194" t="s">
        <v>34</v>
      </c>
      <c r="E194" t="s">
        <v>16</v>
      </c>
      <c r="F194" s="4">
        <v>1274</v>
      </c>
      <c r="G194" s="5">
        <v>225</v>
      </c>
    </row>
    <row r="195" spans="3:7" hidden="1" x14ac:dyDescent="0.3">
      <c r="C195" t="s">
        <v>7</v>
      </c>
      <c r="D195" t="s">
        <v>38</v>
      </c>
      <c r="E195" t="s">
        <v>14</v>
      </c>
      <c r="F195" s="4">
        <v>1281</v>
      </c>
      <c r="G195" s="5">
        <v>75</v>
      </c>
    </row>
    <row r="196" spans="3:7" hidden="1" x14ac:dyDescent="0.3">
      <c r="C196" t="s">
        <v>3</v>
      </c>
      <c r="D196" t="s">
        <v>36</v>
      </c>
      <c r="E196" t="s">
        <v>19</v>
      </c>
      <c r="F196" s="4">
        <v>1281</v>
      </c>
      <c r="G196" s="5">
        <v>18</v>
      </c>
    </row>
    <row r="197" spans="3:7" hidden="1" x14ac:dyDescent="0.3">
      <c r="C197" t="s">
        <v>6</v>
      </c>
      <c r="D197" t="s">
        <v>35</v>
      </c>
      <c r="E197" t="s">
        <v>4</v>
      </c>
      <c r="F197" s="4">
        <v>1302</v>
      </c>
      <c r="G197" s="5">
        <v>402</v>
      </c>
    </row>
    <row r="198" spans="3:7" hidden="1" x14ac:dyDescent="0.3">
      <c r="C198" t="s">
        <v>6</v>
      </c>
      <c r="D198" t="s">
        <v>36</v>
      </c>
      <c r="E198" t="s">
        <v>29</v>
      </c>
      <c r="F198" s="4">
        <v>1400</v>
      </c>
      <c r="G198" s="5">
        <v>135</v>
      </c>
    </row>
    <row r="199" spans="3:7" hidden="1" x14ac:dyDescent="0.3">
      <c r="C199" t="s">
        <v>10</v>
      </c>
      <c r="D199" t="s">
        <v>36</v>
      </c>
      <c r="E199" t="s">
        <v>27</v>
      </c>
      <c r="F199" s="4">
        <v>1407</v>
      </c>
      <c r="G199" s="5">
        <v>72</v>
      </c>
    </row>
    <row r="200" spans="3:7" hidden="1" x14ac:dyDescent="0.3">
      <c r="C200" t="s">
        <v>10</v>
      </c>
      <c r="D200" t="s">
        <v>34</v>
      </c>
      <c r="E200" t="s">
        <v>25</v>
      </c>
      <c r="F200" s="4">
        <v>1428</v>
      </c>
      <c r="G200" s="5">
        <v>93</v>
      </c>
    </row>
    <row r="201" spans="3:7" hidden="1" x14ac:dyDescent="0.3">
      <c r="C201" t="s">
        <v>6</v>
      </c>
      <c r="D201" t="s">
        <v>34</v>
      </c>
      <c r="E201" t="s">
        <v>15</v>
      </c>
      <c r="F201" s="4">
        <v>1442</v>
      </c>
      <c r="G201" s="5">
        <v>15</v>
      </c>
    </row>
    <row r="202" spans="3:7" hidden="1" x14ac:dyDescent="0.3">
      <c r="C202" t="s">
        <v>41</v>
      </c>
      <c r="D202" t="s">
        <v>34</v>
      </c>
      <c r="E202" t="s">
        <v>17</v>
      </c>
      <c r="F202" s="4">
        <v>1463</v>
      </c>
      <c r="G202" s="5">
        <v>39</v>
      </c>
    </row>
    <row r="203" spans="3:7" hidden="1" x14ac:dyDescent="0.3">
      <c r="C203" t="s">
        <v>6</v>
      </c>
      <c r="D203" t="s">
        <v>37</v>
      </c>
      <c r="E203" t="s">
        <v>18</v>
      </c>
      <c r="F203" s="4">
        <v>1505</v>
      </c>
      <c r="G203" s="5">
        <v>102</v>
      </c>
    </row>
    <row r="204" spans="3:7" hidden="1" x14ac:dyDescent="0.3">
      <c r="C204" t="s">
        <v>41</v>
      </c>
      <c r="D204" t="s">
        <v>37</v>
      </c>
      <c r="E204" t="s">
        <v>30</v>
      </c>
      <c r="F204" s="4">
        <v>1526</v>
      </c>
      <c r="G204" s="5">
        <v>240</v>
      </c>
    </row>
    <row r="205" spans="3:7" hidden="1" x14ac:dyDescent="0.3">
      <c r="C205" t="s">
        <v>5</v>
      </c>
      <c r="D205" t="s">
        <v>36</v>
      </c>
      <c r="E205" t="s">
        <v>30</v>
      </c>
      <c r="F205" s="4">
        <v>1526</v>
      </c>
      <c r="G205" s="5">
        <v>105</v>
      </c>
    </row>
    <row r="206" spans="3:7" hidden="1" x14ac:dyDescent="0.3">
      <c r="C206" t="s">
        <v>8</v>
      </c>
      <c r="D206" t="s">
        <v>39</v>
      </c>
      <c r="E206" t="s">
        <v>26</v>
      </c>
      <c r="F206" s="4">
        <v>1561</v>
      </c>
      <c r="G206" s="5">
        <v>27</v>
      </c>
    </row>
    <row r="207" spans="3:7" hidden="1" x14ac:dyDescent="0.3">
      <c r="C207" t="s">
        <v>7</v>
      </c>
      <c r="D207" t="s">
        <v>34</v>
      </c>
      <c r="E207" t="s">
        <v>25</v>
      </c>
      <c r="F207" s="4">
        <v>1568</v>
      </c>
      <c r="G207" s="5">
        <v>96</v>
      </c>
    </row>
    <row r="208" spans="3:7" hidden="1" x14ac:dyDescent="0.3">
      <c r="C208" t="s">
        <v>2</v>
      </c>
      <c r="D208" t="s">
        <v>39</v>
      </c>
      <c r="E208" t="s">
        <v>22</v>
      </c>
      <c r="F208" s="4">
        <v>1568</v>
      </c>
      <c r="G208" s="5">
        <v>141</v>
      </c>
    </row>
    <row r="209" spans="3:7" hidden="1" x14ac:dyDescent="0.3">
      <c r="C209" t="s">
        <v>2</v>
      </c>
      <c r="D209" t="s">
        <v>35</v>
      </c>
      <c r="E209" t="s">
        <v>17</v>
      </c>
      <c r="F209" s="4">
        <v>1589</v>
      </c>
      <c r="G209" s="5">
        <v>303</v>
      </c>
    </row>
    <row r="210" spans="3:7" hidden="1" x14ac:dyDescent="0.3">
      <c r="C210" t="s">
        <v>40</v>
      </c>
      <c r="D210" t="s">
        <v>35</v>
      </c>
      <c r="E210" t="s">
        <v>29</v>
      </c>
      <c r="F210" s="4">
        <v>1617</v>
      </c>
      <c r="G210" s="5">
        <v>126</v>
      </c>
    </row>
    <row r="211" spans="3:7" hidden="1" x14ac:dyDescent="0.3">
      <c r="C211" t="s">
        <v>40</v>
      </c>
      <c r="D211" t="s">
        <v>37</v>
      </c>
      <c r="E211" t="s">
        <v>30</v>
      </c>
      <c r="F211" s="4">
        <v>1624</v>
      </c>
      <c r="G211" s="5">
        <v>114</v>
      </c>
    </row>
    <row r="212" spans="3:7" hidden="1" x14ac:dyDescent="0.3">
      <c r="C212" t="s">
        <v>6</v>
      </c>
      <c r="D212" t="s">
        <v>39</v>
      </c>
      <c r="E212" t="s">
        <v>30</v>
      </c>
      <c r="F212" s="4">
        <v>1638</v>
      </c>
      <c r="G212" s="5">
        <v>63</v>
      </c>
    </row>
    <row r="213" spans="3:7" hidden="1" x14ac:dyDescent="0.3">
      <c r="C213" t="s">
        <v>40</v>
      </c>
      <c r="D213" t="s">
        <v>35</v>
      </c>
      <c r="E213" t="s">
        <v>24</v>
      </c>
      <c r="F213" s="4">
        <v>1638</v>
      </c>
      <c r="G213" s="5">
        <v>48</v>
      </c>
    </row>
    <row r="214" spans="3:7" hidden="1" x14ac:dyDescent="0.3">
      <c r="C214" t="s">
        <v>5</v>
      </c>
      <c r="D214" t="s">
        <v>34</v>
      </c>
      <c r="E214" t="s">
        <v>33</v>
      </c>
      <c r="F214" s="4">
        <v>1652</v>
      </c>
      <c r="G214" s="5">
        <v>93</v>
      </c>
    </row>
    <row r="215" spans="3:7" hidden="1" x14ac:dyDescent="0.3">
      <c r="C215" t="s">
        <v>3</v>
      </c>
      <c r="D215" t="s">
        <v>39</v>
      </c>
      <c r="E215" t="s">
        <v>28</v>
      </c>
      <c r="F215" s="4">
        <v>1652</v>
      </c>
      <c r="G215" s="5">
        <v>102</v>
      </c>
    </row>
    <row r="216" spans="3:7" hidden="1" x14ac:dyDescent="0.3">
      <c r="C216" t="s">
        <v>8</v>
      </c>
      <c r="D216" t="s">
        <v>38</v>
      </c>
      <c r="E216" t="s">
        <v>23</v>
      </c>
      <c r="F216" s="4">
        <v>1701</v>
      </c>
      <c r="G216" s="5">
        <v>234</v>
      </c>
    </row>
    <row r="217" spans="3:7" hidden="1" x14ac:dyDescent="0.3">
      <c r="C217" t="s">
        <v>8</v>
      </c>
      <c r="D217" t="s">
        <v>37</v>
      </c>
      <c r="E217" t="s">
        <v>19</v>
      </c>
      <c r="F217" s="4">
        <v>1771</v>
      </c>
      <c r="G217" s="5">
        <v>204</v>
      </c>
    </row>
    <row r="218" spans="3:7" hidden="1" x14ac:dyDescent="0.3">
      <c r="C218" t="s">
        <v>7</v>
      </c>
      <c r="D218" t="s">
        <v>38</v>
      </c>
      <c r="E218" t="s">
        <v>18</v>
      </c>
      <c r="F218" s="4">
        <v>1778</v>
      </c>
      <c r="G218" s="5">
        <v>270</v>
      </c>
    </row>
    <row r="219" spans="3:7" hidden="1" x14ac:dyDescent="0.3">
      <c r="C219" t="s">
        <v>2</v>
      </c>
      <c r="D219" t="s">
        <v>39</v>
      </c>
      <c r="E219" t="s">
        <v>25</v>
      </c>
      <c r="F219" s="4">
        <v>1785</v>
      </c>
      <c r="G219" s="5">
        <v>462</v>
      </c>
    </row>
    <row r="220" spans="3:7" hidden="1" x14ac:dyDescent="0.3">
      <c r="C220" t="s">
        <v>8</v>
      </c>
      <c r="D220" t="s">
        <v>37</v>
      </c>
      <c r="E220" t="s">
        <v>22</v>
      </c>
      <c r="F220" s="4">
        <v>1890</v>
      </c>
      <c r="G220" s="5">
        <v>195</v>
      </c>
    </row>
    <row r="221" spans="3:7" hidden="1" x14ac:dyDescent="0.3">
      <c r="C221" t="s">
        <v>6</v>
      </c>
      <c r="D221" t="s">
        <v>37</v>
      </c>
      <c r="E221" t="s">
        <v>16</v>
      </c>
      <c r="F221" s="4">
        <v>1904</v>
      </c>
      <c r="G221" s="5">
        <v>405</v>
      </c>
    </row>
    <row r="222" spans="3:7" hidden="1" x14ac:dyDescent="0.3">
      <c r="C222" t="s">
        <v>41</v>
      </c>
      <c r="D222" t="s">
        <v>36</v>
      </c>
      <c r="E222" t="s">
        <v>19</v>
      </c>
      <c r="F222" s="4">
        <v>1925</v>
      </c>
      <c r="G222" s="5">
        <v>192</v>
      </c>
    </row>
    <row r="223" spans="3:7" hidden="1" x14ac:dyDescent="0.3">
      <c r="C223" t="s">
        <v>7</v>
      </c>
      <c r="D223" t="s">
        <v>34</v>
      </c>
      <c r="E223" t="s">
        <v>14</v>
      </c>
      <c r="F223" s="4">
        <v>1932</v>
      </c>
      <c r="G223" s="5">
        <v>369</v>
      </c>
    </row>
    <row r="224" spans="3:7" hidden="1" x14ac:dyDescent="0.3">
      <c r="C224" t="s">
        <v>10</v>
      </c>
      <c r="D224" t="s">
        <v>35</v>
      </c>
      <c r="E224" t="s">
        <v>20</v>
      </c>
      <c r="F224" s="4">
        <v>1974</v>
      </c>
      <c r="G224" s="5">
        <v>195</v>
      </c>
    </row>
    <row r="225" spans="3:7" hidden="1" x14ac:dyDescent="0.3">
      <c r="C225" t="s">
        <v>40</v>
      </c>
      <c r="D225" t="s">
        <v>38</v>
      </c>
      <c r="E225" t="s">
        <v>31</v>
      </c>
      <c r="F225" s="4">
        <v>1988</v>
      </c>
      <c r="G225" s="5">
        <v>39</v>
      </c>
    </row>
    <row r="226" spans="3:7" hidden="1" x14ac:dyDescent="0.3">
      <c r="C226" t="s">
        <v>8</v>
      </c>
      <c r="D226" t="s">
        <v>34</v>
      </c>
      <c r="E226" t="s">
        <v>16</v>
      </c>
      <c r="F226" s="4">
        <v>2009</v>
      </c>
      <c r="G226" s="5">
        <v>219</v>
      </c>
    </row>
    <row r="227" spans="3:7" hidden="1" x14ac:dyDescent="0.3">
      <c r="C227" t="s">
        <v>2</v>
      </c>
      <c r="D227" t="s">
        <v>39</v>
      </c>
      <c r="E227" t="s">
        <v>16</v>
      </c>
      <c r="F227" s="4">
        <v>2016</v>
      </c>
      <c r="G227" s="5">
        <v>117</v>
      </c>
    </row>
    <row r="228" spans="3:7" hidden="1" x14ac:dyDescent="0.3">
      <c r="C228" t="s">
        <v>8</v>
      </c>
      <c r="D228" t="s">
        <v>35</v>
      </c>
      <c r="E228" t="s">
        <v>29</v>
      </c>
      <c r="F228" s="4">
        <v>2023</v>
      </c>
      <c r="G228" s="5">
        <v>168</v>
      </c>
    </row>
    <row r="229" spans="3:7" hidden="1" x14ac:dyDescent="0.3">
      <c r="C229" t="s">
        <v>3</v>
      </c>
      <c r="D229" t="s">
        <v>35</v>
      </c>
      <c r="E229" t="s">
        <v>23</v>
      </c>
      <c r="F229" s="4">
        <v>2023</v>
      </c>
      <c r="G229" s="5">
        <v>78</v>
      </c>
    </row>
    <row r="230" spans="3:7" hidden="1" x14ac:dyDescent="0.3">
      <c r="C230" t="s">
        <v>6</v>
      </c>
      <c r="D230" t="s">
        <v>39</v>
      </c>
      <c r="E230" t="s">
        <v>25</v>
      </c>
      <c r="F230" s="4">
        <v>2100</v>
      </c>
      <c r="G230" s="5">
        <v>414</v>
      </c>
    </row>
    <row r="231" spans="3:7" hidden="1" x14ac:dyDescent="0.3">
      <c r="C231" t="s">
        <v>3</v>
      </c>
      <c r="D231" t="s">
        <v>35</v>
      </c>
      <c r="E231" t="s">
        <v>29</v>
      </c>
      <c r="F231" s="4">
        <v>2114</v>
      </c>
      <c r="G231" s="5">
        <v>66</v>
      </c>
    </row>
    <row r="232" spans="3:7" hidden="1" x14ac:dyDescent="0.3">
      <c r="C232" t="s">
        <v>41</v>
      </c>
      <c r="D232" t="s">
        <v>35</v>
      </c>
      <c r="E232" t="s">
        <v>15</v>
      </c>
      <c r="F232" s="4">
        <v>2114</v>
      </c>
      <c r="G232" s="5">
        <v>186</v>
      </c>
    </row>
    <row r="233" spans="3:7" hidden="1" x14ac:dyDescent="0.3">
      <c r="C233" t="s">
        <v>7</v>
      </c>
      <c r="D233" t="s">
        <v>35</v>
      </c>
      <c r="E233" t="s">
        <v>16</v>
      </c>
      <c r="F233" s="4">
        <v>2135</v>
      </c>
      <c r="G233" s="5">
        <v>27</v>
      </c>
    </row>
    <row r="234" spans="3:7" hidden="1" x14ac:dyDescent="0.3">
      <c r="C234" t="s">
        <v>9</v>
      </c>
      <c r="D234" t="s">
        <v>36</v>
      </c>
      <c r="E234" t="s">
        <v>25</v>
      </c>
      <c r="F234" s="4">
        <v>2142</v>
      </c>
      <c r="G234" s="5">
        <v>114</v>
      </c>
    </row>
    <row r="235" spans="3:7" hidden="1" x14ac:dyDescent="0.3">
      <c r="C235" t="s">
        <v>7</v>
      </c>
      <c r="D235" t="s">
        <v>36</v>
      </c>
      <c r="E235" t="s">
        <v>31</v>
      </c>
      <c r="F235" s="4">
        <v>2149</v>
      </c>
      <c r="G235" s="5">
        <v>117</v>
      </c>
    </row>
    <row r="236" spans="3:7" hidden="1" x14ac:dyDescent="0.3">
      <c r="C236" t="s">
        <v>10</v>
      </c>
      <c r="D236" t="s">
        <v>38</v>
      </c>
      <c r="E236" t="s">
        <v>22</v>
      </c>
      <c r="F236" s="4">
        <v>2205</v>
      </c>
      <c r="G236" s="5">
        <v>141</v>
      </c>
    </row>
    <row r="237" spans="3:7" hidden="1" x14ac:dyDescent="0.3">
      <c r="C237" t="s">
        <v>7</v>
      </c>
      <c r="D237" t="s">
        <v>34</v>
      </c>
      <c r="E237" t="s">
        <v>20</v>
      </c>
      <c r="F237" s="4">
        <v>2205</v>
      </c>
      <c r="G237" s="5">
        <v>138</v>
      </c>
    </row>
    <row r="238" spans="3:7" hidden="1" x14ac:dyDescent="0.3">
      <c r="C238" t="s">
        <v>3</v>
      </c>
      <c r="D238" t="s">
        <v>34</v>
      </c>
      <c r="E238" t="s">
        <v>23</v>
      </c>
      <c r="F238" s="4">
        <v>2212</v>
      </c>
      <c r="G238" s="5">
        <v>117</v>
      </c>
    </row>
    <row r="239" spans="3:7" hidden="1" x14ac:dyDescent="0.3">
      <c r="C239" t="s">
        <v>6</v>
      </c>
      <c r="D239" t="s">
        <v>34</v>
      </c>
      <c r="E239" t="s">
        <v>16</v>
      </c>
      <c r="F239" s="4">
        <v>2219</v>
      </c>
      <c r="G239" s="5">
        <v>75</v>
      </c>
    </row>
    <row r="240" spans="3:7" hidden="1" x14ac:dyDescent="0.3">
      <c r="C240" t="s">
        <v>7</v>
      </c>
      <c r="D240" t="s">
        <v>34</v>
      </c>
      <c r="E240" t="s">
        <v>33</v>
      </c>
      <c r="F240" s="4">
        <v>2226</v>
      </c>
      <c r="G240" s="5">
        <v>48</v>
      </c>
    </row>
    <row r="241" spans="3:7" hidden="1" x14ac:dyDescent="0.3">
      <c r="C241" t="s">
        <v>8</v>
      </c>
      <c r="D241" t="s">
        <v>38</v>
      </c>
      <c r="E241" t="s">
        <v>27</v>
      </c>
      <c r="F241" s="4">
        <v>2268</v>
      </c>
      <c r="G241" s="5">
        <v>63</v>
      </c>
    </row>
    <row r="242" spans="3:7" hidden="1" x14ac:dyDescent="0.3">
      <c r="C242" t="s">
        <v>40</v>
      </c>
      <c r="D242" t="s">
        <v>35</v>
      </c>
      <c r="E242" t="s">
        <v>30</v>
      </c>
      <c r="F242" s="4">
        <v>2275</v>
      </c>
      <c r="G242" s="5">
        <v>447</v>
      </c>
    </row>
    <row r="243" spans="3:7" hidden="1" x14ac:dyDescent="0.3">
      <c r="C243" t="s">
        <v>40</v>
      </c>
      <c r="D243" t="s">
        <v>34</v>
      </c>
      <c r="E243" t="s">
        <v>27</v>
      </c>
      <c r="F243" s="4">
        <v>2289</v>
      </c>
      <c r="G243" s="5">
        <v>135</v>
      </c>
    </row>
    <row r="244" spans="3:7" hidden="1" x14ac:dyDescent="0.3">
      <c r="C244" t="s">
        <v>10</v>
      </c>
      <c r="D244" t="s">
        <v>36</v>
      </c>
      <c r="E244" t="s">
        <v>23</v>
      </c>
      <c r="F244" s="4">
        <v>2317</v>
      </c>
      <c r="G244" s="5">
        <v>261</v>
      </c>
    </row>
    <row r="245" spans="3:7" hidden="1" x14ac:dyDescent="0.3">
      <c r="C245" t="s">
        <v>6</v>
      </c>
      <c r="D245" t="s">
        <v>38</v>
      </c>
      <c r="E245" t="s">
        <v>13</v>
      </c>
      <c r="F245" s="4">
        <v>2317</v>
      </c>
      <c r="G245" s="5">
        <v>123</v>
      </c>
    </row>
    <row r="246" spans="3:7" hidden="1" x14ac:dyDescent="0.3">
      <c r="C246" t="s">
        <v>41</v>
      </c>
      <c r="D246" t="s">
        <v>37</v>
      </c>
      <c r="E246" t="s">
        <v>26</v>
      </c>
      <c r="F246" s="4">
        <v>2324</v>
      </c>
      <c r="G246" s="5">
        <v>177</v>
      </c>
    </row>
    <row r="247" spans="3:7" hidden="1" x14ac:dyDescent="0.3">
      <c r="C247" t="s">
        <v>9</v>
      </c>
      <c r="D247" t="s">
        <v>38</v>
      </c>
      <c r="E247" t="s">
        <v>17</v>
      </c>
      <c r="F247" s="4">
        <v>2408</v>
      </c>
      <c r="G247" s="5">
        <v>9</v>
      </c>
    </row>
    <row r="248" spans="3:7" hidden="1" x14ac:dyDescent="0.3">
      <c r="C248" t="s">
        <v>3</v>
      </c>
      <c r="D248" t="s">
        <v>35</v>
      </c>
      <c r="E248" t="s">
        <v>14</v>
      </c>
      <c r="F248" s="4">
        <v>2415</v>
      </c>
      <c r="G248" s="5">
        <v>255</v>
      </c>
    </row>
    <row r="249" spans="3:7" hidden="1" x14ac:dyDescent="0.3">
      <c r="C249" t="s">
        <v>5</v>
      </c>
      <c r="D249" t="s">
        <v>35</v>
      </c>
      <c r="E249" t="s">
        <v>18</v>
      </c>
      <c r="F249" s="4">
        <v>2415</v>
      </c>
      <c r="G249" s="5">
        <v>15</v>
      </c>
    </row>
    <row r="250" spans="3:7" hidden="1" x14ac:dyDescent="0.3">
      <c r="C250" t="s">
        <v>9</v>
      </c>
      <c r="D250" t="s">
        <v>35</v>
      </c>
      <c r="E250" t="s">
        <v>27</v>
      </c>
      <c r="F250" s="4">
        <v>2429</v>
      </c>
      <c r="G250" s="5">
        <v>144</v>
      </c>
    </row>
    <row r="251" spans="3:7" hidden="1" x14ac:dyDescent="0.3">
      <c r="C251" t="s">
        <v>9</v>
      </c>
      <c r="D251" t="s">
        <v>38</v>
      </c>
      <c r="E251" t="s">
        <v>26</v>
      </c>
      <c r="F251" s="4">
        <v>2436</v>
      </c>
      <c r="G251" s="5">
        <v>99</v>
      </c>
    </row>
    <row r="252" spans="3:7" hidden="1" x14ac:dyDescent="0.3">
      <c r="C252" t="s">
        <v>3</v>
      </c>
      <c r="D252" t="s">
        <v>35</v>
      </c>
      <c r="E252" t="s">
        <v>25</v>
      </c>
      <c r="F252" s="4">
        <v>2464</v>
      </c>
      <c r="G252" s="5">
        <v>234</v>
      </c>
    </row>
    <row r="253" spans="3:7" hidden="1" x14ac:dyDescent="0.3">
      <c r="C253" t="s">
        <v>10</v>
      </c>
      <c r="D253" t="s">
        <v>36</v>
      </c>
      <c r="E253" t="s">
        <v>29</v>
      </c>
      <c r="F253" s="4">
        <v>2471</v>
      </c>
      <c r="G253" s="5">
        <v>342</v>
      </c>
    </row>
    <row r="254" spans="3:7" hidden="1" x14ac:dyDescent="0.3">
      <c r="C254" t="s">
        <v>7</v>
      </c>
      <c r="D254" t="s">
        <v>35</v>
      </c>
      <c r="E254" t="s">
        <v>27</v>
      </c>
      <c r="F254" s="4">
        <v>2478</v>
      </c>
      <c r="G254" s="5">
        <v>21</v>
      </c>
    </row>
    <row r="255" spans="3:7" hidden="1" x14ac:dyDescent="0.3">
      <c r="C255" t="s">
        <v>40</v>
      </c>
      <c r="D255" t="s">
        <v>38</v>
      </c>
      <c r="E255" t="s">
        <v>25</v>
      </c>
      <c r="F255" s="4">
        <v>2541</v>
      </c>
      <c r="G255" s="5">
        <v>90</v>
      </c>
    </row>
    <row r="256" spans="3:7" hidden="1" x14ac:dyDescent="0.3">
      <c r="C256" t="s">
        <v>40</v>
      </c>
      <c r="D256" t="s">
        <v>38</v>
      </c>
      <c r="E256" t="s">
        <v>29</v>
      </c>
      <c r="F256" s="4">
        <v>2541</v>
      </c>
      <c r="G256" s="5">
        <v>45</v>
      </c>
    </row>
    <row r="257" spans="3:7" hidden="1" x14ac:dyDescent="0.3">
      <c r="C257" t="s">
        <v>10</v>
      </c>
      <c r="D257" t="s">
        <v>35</v>
      </c>
      <c r="E257" t="s">
        <v>15</v>
      </c>
      <c r="F257" s="4">
        <v>2562</v>
      </c>
      <c r="G257" s="5">
        <v>6</v>
      </c>
    </row>
    <row r="258" spans="3:7" hidden="1" x14ac:dyDescent="0.3">
      <c r="C258" t="s">
        <v>3</v>
      </c>
      <c r="D258" t="s">
        <v>34</v>
      </c>
      <c r="E258" t="s">
        <v>20</v>
      </c>
      <c r="F258" s="4">
        <v>2583</v>
      </c>
      <c r="G258" s="5">
        <v>18</v>
      </c>
    </row>
    <row r="259" spans="3:7" hidden="1" x14ac:dyDescent="0.3">
      <c r="C259" t="s">
        <v>9</v>
      </c>
      <c r="D259" t="s">
        <v>39</v>
      </c>
      <c r="E259" t="s">
        <v>18</v>
      </c>
      <c r="F259" s="4">
        <v>2639</v>
      </c>
      <c r="G259" s="5">
        <v>204</v>
      </c>
    </row>
    <row r="260" spans="3:7" hidden="1" x14ac:dyDescent="0.3">
      <c r="C260" t="s">
        <v>9</v>
      </c>
      <c r="D260" t="s">
        <v>38</v>
      </c>
      <c r="E260" t="s">
        <v>16</v>
      </c>
      <c r="F260" s="4">
        <v>2646</v>
      </c>
      <c r="G260" s="5">
        <v>120</v>
      </c>
    </row>
    <row r="261" spans="3:7" hidden="1" x14ac:dyDescent="0.3">
      <c r="C261" t="s">
        <v>7</v>
      </c>
      <c r="D261" t="s">
        <v>36</v>
      </c>
      <c r="E261" t="s">
        <v>18</v>
      </c>
      <c r="F261" s="4">
        <v>2646</v>
      </c>
      <c r="G261" s="5">
        <v>177</v>
      </c>
    </row>
    <row r="262" spans="3:7" hidden="1" x14ac:dyDescent="0.3">
      <c r="C262" t="s">
        <v>6</v>
      </c>
      <c r="D262" t="s">
        <v>38</v>
      </c>
      <c r="E262" t="s">
        <v>31</v>
      </c>
      <c r="F262" s="4">
        <v>2681</v>
      </c>
      <c r="G262" s="5">
        <v>54</v>
      </c>
    </row>
    <row r="263" spans="3:7" hidden="1" x14ac:dyDescent="0.3">
      <c r="C263" t="s">
        <v>8</v>
      </c>
      <c r="D263" t="s">
        <v>35</v>
      </c>
      <c r="E263" t="s">
        <v>20</v>
      </c>
      <c r="F263" s="4">
        <v>2702</v>
      </c>
      <c r="G263" s="5">
        <v>363</v>
      </c>
    </row>
    <row r="264" spans="3:7" hidden="1" x14ac:dyDescent="0.3">
      <c r="C264" t="s">
        <v>9</v>
      </c>
      <c r="D264" t="s">
        <v>37</v>
      </c>
      <c r="E264" t="s">
        <v>23</v>
      </c>
      <c r="F264" s="4">
        <v>2737</v>
      </c>
      <c r="G264" s="5">
        <v>93</v>
      </c>
    </row>
    <row r="265" spans="3:7" hidden="1" x14ac:dyDescent="0.3">
      <c r="C265" t="s">
        <v>5</v>
      </c>
      <c r="D265" t="s">
        <v>35</v>
      </c>
      <c r="E265" t="s">
        <v>4</v>
      </c>
      <c r="F265" s="4">
        <v>2744</v>
      </c>
      <c r="G265" s="5">
        <v>9</v>
      </c>
    </row>
    <row r="266" spans="3:7" hidden="1" x14ac:dyDescent="0.3">
      <c r="C266" t="s">
        <v>40</v>
      </c>
      <c r="D266" t="s">
        <v>34</v>
      </c>
      <c r="E266" t="s">
        <v>23</v>
      </c>
      <c r="F266" s="4">
        <v>2779</v>
      </c>
      <c r="G266" s="5">
        <v>75</v>
      </c>
    </row>
    <row r="267" spans="3:7" hidden="1" x14ac:dyDescent="0.3">
      <c r="C267" t="s">
        <v>7</v>
      </c>
      <c r="D267" t="s">
        <v>35</v>
      </c>
      <c r="E267" t="s">
        <v>24</v>
      </c>
      <c r="F267" s="4">
        <v>2793</v>
      </c>
      <c r="G267" s="5">
        <v>114</v>
      </c>
    </row>
    <row r="268" spans="3:7" hidden="1" x14ac:dyDescent="0.3">
      <c r="C268" t="s">
        <v>9</v>
      </c>
      <c r="D268" t="s">
        <v>37</v>
      </c>
      <c r="E268" t="s">
        <v>26</v>
      </c>
      <c r="F268" s="4">
        <v>2856</v>
      </c>
      <c r="G268" s="5">
        <v>246</v>
      </c>
    </row>
    <row r="269" spans="3:7" hidden="1" x14ac:dyDescent="0.3">
      <c r="C269" t="s">
        <v>2</v>
      </c>
      <c r="D269" t="s">
        <v>37</v>
      </c>
      <c r="E269" t="s">
        <v>15</v>
      </c>
      <c r="F269" s="4">
        <v>2863</v>
      </c>
      <c r="G269" s="5">
        <v>42</v>
      </c>
    </row>
    <row r="270" spans="3:7" hidden="1" x14ac:dyDescent="0.3">
      <c r="C270" t="s">
        <v>7</v>
      </c>
      <c r="D270" t="s">
        <v>36</v>
      </c>
      <c r="E270" t="s">
        <v>19</v>
      </c>
      <c r="F270" s="4">
        <v>2870</v>
      </c>
      <c r="G270" s="5">
        <v>300</v>
      </c>
    </row>
    <row r="271" spans="3:7" hidden="1" x14ac:dyDescent="0.3">
      <c r="C271" t="s">
        <v>5</v>
      </c>
      <c r="D271" t="s">
        <v>34</v>
      </c>
      <c r="E271" t="s">
        <v>29</v>
      </c>
      <c r="F271" s="4">
        <v>2891</v>
      </c>
      <c r="G271" s="5">
        <v>102</v>
      </c>
    </row>
    <row r="272" spans="3:7" hidden="1" x14ac:dyDescent="0.3">
      <c r="C272" t="s">
        <v>9</v>
      </c>
      <c r="D272" t="s">
        <v>37</v>
      </c>
      <c r="E272" t="s">
        <v>28</v>
      </c>
      <c r="F272" s="4">
        <v>2919</v>
      </c>
      <c r="G272" s="5">
        <v>45</v>
      </c>
    </row>
    <row r="273" spans="3:7" hidden="1" x14ac:dyDescent="0.3">
      <c r="C273" t="s">
        <v>3</v>
      </c>
      <c r="D273" t="s">
        <v>34</v>
      </c>
      <c r="E273" t="s">
        <v>17</v>
      </c>
      <c r="F273" s="4">
        <v>2919</v>
      </c>
      <c r="G273" s="5">
        <v>93</v>
      </c>
    </row>
    <row r="274" spans="3:7" hidden="1" x14ac:dyDescent="0.3">
      <c r="C274" t="s">
        <v>41</v>
      </c>
      <c r="D274" t="s">
        <v>37</v>
      </c>
      <c r="E274" t="s">
        <v>21</v>
      </c>
      <c r="F274" s="4">
        <v>2933</v>
      </c>
      <c r="G274" s="5">
        <v>9</v>
      </c>
    </row>
    <row r="275" spans="3:7" hidden="1" x14ac:dyDescent="0.3">
      <c r="C275" t="s">
        <v>9</v>
      </c>
      <c r="D275" t="s">
        <v>36</v>
      </c>
      <c r="E275" t="s">
        <v>32</v>
      </c>
      <c r="F275" s="4">
        <v>2954</v>
      </c>
      <c r="G275" s="5">
        <v>189</v>
      </c>
    </row>
    <row r="276" spans="3:7" hidden="1" x14ac:dyDescent="0.3">
      <c r="C276" t="s">
        <v>6</v>
      </c>
      <c r="D276" t="s">
        <v>39</v>
      </c>
      <c r="E276" t="s">
        <v>24</v>
      </c>
      <c r="F276" s="4">
        <v>2989</v>
      </c>
      <c r="G276" s="5">
        <v>3</v>
      </c>
    </row>
    <row r="277" spans="3:7" hidden="1" x14ac:dyDescent="0.3">
      <c r="C277" t="s">
        <v>6</v>
      </c>
      <c r="D277" t="s">
        <v>39</v>
      </c>
      <c r="E277" t="s">
        <v>29</v>
      </c>
      <c r="F277" s="4">
        <v>3052</v>
      </c>
      <c r="G277" s="5">
        <v>378</v>
      </c>
    </row>
    <row r="278" spans="3:7" hidden="1" x14ac:dyDescent="0.3">
      <c r="C278" t="s">
        <v>10</v>
      </c>
      <c r="D278" t="s">
        <v>37</v>
      </c>
      <c r="E278" t="s">
        <v>28</v>
      </c>
      <c r="F278" s="4">
        <v>3059</v>
      </c>
      <c r="G278" s="5">
        <v>27</v>
      </c>
    </row>
    <row r="279" spans="3:7" hidden="1" x14ac:dyDescent="0.3">
      <c r="C279" t="s">
        <v>2</v>
      </c>
      <c r="D279" t="s">
        <v>36</v>
      </c>
      <c r="E279" t="s">
        <v>31</v>
      </c>
      <c r="F279" s="4">
        <v>3094</v>
      </c>
      <c r="G279" s="5">
        <v>246</v>
      </c>
    </row>
    <row r="280" spans="3:7" hidden="1" x14ac:dyDescent="0.3">
      <c r="C280" t="s">
        <v>40</v>
      </c>
      <c r="D280" t="s">
        <v>39</v>
      </c>
      <c r="E280" t="s">
        <v>28</v>
      </c>
      <c r="F280" s="4">
        <v>3101</v>
      </c>
      <c r="G280" s="5">
        <v>225</v>
      </c>
    </row>
    <row r="281" spans="3:7" hidden="1" x14ac:dyDescent="0.3">
      <c r="C281" t="s">
        <v>3</v>
      </c>
      <c r="D281" t="s">
        <v>34</v>
      </c>
      <c r="E281" t="s">
        <v>26</v>
      </c>
      <c r="F281" s="4">
        <v>3108</v>
      </c>
      <c r="G281" s="5">
        <v>54</v>
      </c>
    </row>
    <row r="282" spans="3:7" hidden="1" x14ac:dyDescent="0.3">
      <c r="C282" t="s">
        <v>40</v>
      </c>
      <c r="D282" t="s">
        <v>36</v>
      </c>
      <c r="E282" t="s">
        <v>27</v>
      </c>
      <c r="F282" s="4">
        <v>3164</v>
      </c>
      <c r="G282" s="5">
        <v>306</v>
      </c>
    </row>
    <row r="283" spans="3:7" hidden="1" x14ac:dyDescent="0.3">
      <c r="C283" t="s">
        <v>9</v>
      </c>
      <c r="D283" t="s">
        <v>39</v>
      </c>
      <c r="E283" t="s">
        <v>25</v>
      </c>
      <c r="F283" s="4">
        <v>3192</v>
      </c>
      <c r="G283" s="5">
        <v>72</v>
      </c>
    </row>
    <row r="284" spans="3:7" hidden="1" x14ac:dyDescent="0.3">
      <c r="C284" t="s">
        <v>7</v>
      </c>
      <c r="D284" t="s">
        <v>34</v>
      </c>
      <c r="E284" t="s">
        <v>32</v>
      </c>
      <c r="F284" s="4">
        <v>3262</v>
      </c>
      <c r="G284" s="5">
        <v>75</v>
      </c>
    </row>
    <row r="285" spans="3:7" hidden="1" x14ac:dyDescent="0.3">
      <c r="C285" t="s">
        <v>6</v>
      </c>
      <c r="D285" t="s">
        <v>34</v>
      </c>
      <c r="E285" t="s">
        <v>29</v>
      </c>
      <c r="F285" s="4">
        <v>3339</v>
      </c>
      <c r="G285" s="5">
        <v>75</v>
      </c>
    </row>
    <row r="286" spans="3:7" hidden="1" x14ac:dyDescent="0.3">
      <c r="C286" t="s">
        <v>3</v>
      </c>
      <c r="D286" t="s">
        <v>36</v>
      </c>
      <c r="E286" t="s">
        <v>25</v>
      </c>
      <c r="F286" s="4">
        <v>3339</v>
      </c>
      <c r="G286" s="5">
        <v>39</v>
      </c>
    </row>
    <row r="287" spans="3:7" hidden="1" x14ac:dyDescent="0.3">
      <c r="C287" t="s">
        <v>5</v>
      </c>
      <c r="D287" t="s">
        <v>36</v>
      </c>
      <c r="E287" t="s">
        <v>17</v>
      </c>
      <c r="F287" s="4">
        <v>3339</v>
      </c>
      <c r="G287" s="5">
        <v>348</v>
      </c>
    </row>
    <row r="288" spans="3:7" hidden="1" x14ac:dyDescent="0.3">
      <c r="C288" t="s">
        <v>41</v>
      </c>
      <c r="D288" t="s">
        <v>37</v>
      </c>
      <c r="E288" t="s">
        <v>20</v>
      </c>
      <c r="F288" s="4">
        <v>3388</v>
      </c>
      <c r="G288" s="5">
        <v>123</v>
      </c>
    </row>
    <row r="289" spans="3:7" hidden="1" x14ac:dyDescent="0.3">
      <c r="C289" t="s">
        <v>6</v>
      </c>
      <c r="D289" t="s">
        <v>34</v>
      </c>
      <c r="E289" t="s">
        <v>30</v>
      </c>
      <c r="F289" s="4">
        <v>3402</v>
      </c>
      <c r="G289" s="5">
        <v>366</v>
      </c>
    </row>
    <row r="290" spans="3:7" hidden="1" x14ac:dyDescent="0.3">
      <c r="C290" t="s">
        <v>10</v>
      </c>
      <c r="D290" t="s">
        <v>35</v>
      </c>
      <c r="E290" t="s">
        <v>14</v>
      </c>
      <c r="F290" s="4">
        <v>3472</v>
      </c>
      <c r="G290" s="5">
        <v>96</v>
      </c>
    </row>
    <row r="291" spans="3:7" hidden="1" x14ac:dyDescent="0.3">
      <c r="C291" t="s">
        <v>8</v>
      </c>
      <c r="D291" t="s">
        <v>34</v>
      </c>
      <c r="E291" t="s">
        <v>31</v>
      </c>
      <c r="F291" s="4">
        <v>3507</v>
      </c>
      <c r="G291" s="5">
        <v>288</v>
      </c>
    </row>
    <row r="292" spans="3:7" hidden="1" x14ac:dyDescent="0.3">
      <c r="C292" t="s">
        <v>2</v>
      </c>
      <c r="D292" t="s">
        <v>38</v>
      </c>
      <c r="E292" t="s">
        <v>4</v>
      </c>
      <c r="F292" s="4">
        <v>3549</v>
      </c>
      <c r="G292" s="5">
        <v>3</v>
      </c>
    </row>
    <row r="293" spans="3:7" hidden="1" x14ac:dyDescent="0.3">
      <c r="C293" t="s">
        <v>6</v>
      </c>
      <c r="D293" t="s">
        <v>37</v>
      </c>
      <c r="E293" t="s">
        <v>28</v>
      </c>
      <c r="F293" s="4">
        <v>3556</v>
      </c>
      <c r="G293" s="5">
        <v>459</v>
      </c>
    </row>
    <row r="294" spans="3:7" hidden="1" x14ac:dyDescent="0.3">
      <c r="C294" t="s">
        <v>8</v>
      </c>
      <c r="D294" t="s">
        <v>35</v>
      </c>
      <c r="E294" t="s">
        <v>30</v>
      </c>
      <c r="F294" s="4">
        <v>3598</v>
      </c>
      <c r="G294" s="5">
        <v>81</v>
      </c>
    </row>
    <row r="295" spans="3:7" hidden="1" x14ac:dyDescent="0.3">
      <c r="C295" t="s">
        <v>3</v>
      </c>
      <c r="D295" t="s">
        <v>39</v>
      </c>
      <c r="E295" t="s">
        <v>29</v>
      </c>
      <c r="F295" s="4">
        <v>3640</v>
      </c>
      <c r="G295" s="5">
        <v>51</v>
      </c>
    </row>
    <row r="296" spans="3:7" hidden="1" x14ac:dyDescent="0.3">
      <c r="C296" t="s">
        <v>3</v>
      </c>
      <c r="D296" t="s">
        <v>34</v>
      </c>
      <c r="E296" t="s">
        <v>28</v>
      </c>
      <c r="F296" s="4">
        <v>3689</v>
      </c>
      <c r="G296" s="5">
        <v>312</v>
      </c>
    </row>
    <row r="297" spans="3:7" hidden="1" x14ac:dyDescent="0.3">
      <c r="C297" t="s">
        <v>8</v>
      </c>
      <c r="D297" t="s">
        <v>38</v>
      </c>
      <c r="E297" t="s">
        <v>32</v>
      </c>
      <c r="F297" s="4">
        <v>3752</v>
      </c>
      <c r="G297" s="5">
        <v>213</v>
      </c>
    </row>
    <row r="298" spans="3:7" hidden="1" x14ac:dyDescent="0.3">
      <c r="C298" t="s">
        <v>6</v>
      </c>
      <c r="D298" t="s">
        <v>34</v>
      </c>
      <c r="E298" t="s">
        <v>17</v>
      </c>
      <c r="F298" s="4">
        <v>3759</v>
      </c>
      <c r="G298" s="5">
        <v>150</v>
      </c>
    </row>
    <row r="299" spans="3:7" hidden="1" x14ac:dyDescent="0.3">
      <c r="C299" t="s">
        <v>3</v>
      </c>
      <c r="D299" t="s">
        <v>36</v>
      </c>
      <c r="E299" t="s">
        <v>23</v>
      </c>
      <c r="F299" s="4">
        <v>3773</v>
      </c>
      <c r="G299" s="5">
        <v>165</v>
      </c>
    </row>
    <row r="300" spans="3:7" hidden="1" x14ac:dyDescent="0.3">
      <c r="C300" t="s">
        <v>40</v>
      </c>
      <c r="D300" t="s">
        <v>34</v>
      </c>
      <c r="E300" t="s">
        <v>33</v>
      </c>
      <c r="F300" s="4">
        <v>3794</v>
      </c>
      <c r="G300" s="5">
        <v>159</v>
      </c>
    </row>
    <row r="301" spans="3:7" hidden="1" x14ac:dyDescent="0.3">
      <c r="C301" t="s">
        <v>10</v>
      </c>
      <c r="D301" t="s">
        <v>35</v>
      </c>
      <c r="E301" t="s">
        <v>18</v>
      </c>
      <c r="F301" s="4">
        <v>3808</v>
      </c>
      <c r="G301" s="5">
        <v>279</v>
      </c>
    </row>
    <row r="302" spans="3:7" hidden="1" x14ac:dyDescent="0.3">
      <c r="C302" t="s">
        <v>7</v>
      </c>
      <c r="D302" t="s">
        <v>34</v>
      </c>
      <c r="E302" t="s">
        <v>15</v>
      </c>
      <c r="F302" s="4">
        <v>3829</v>
      </c>
      <c r="G302" s="5">
        <v>24</v>
      </c>
    </row>
    <row r="303" spans="3:7" hidden="1" x14ac:dyDescent="0.3">
      <c r="C303" t="s">
        <v>9</v>
      </c>
      <c r="D303" t="s">
        <v>38</v>
      </c>
      <c r="E303" t="s">
        <v>25</v>
      </c>
      <c r="F303" s="4">
        <v>3850</v>
      </c>
      <c r="G303" s="5">
        <v>102</v>
      </c>
    </row>
    <row r="304" spans="3:7" hidden="1" x14ac:dyDescent="0.3">
      <c r="C304" t="s">
        <v>6</v>
      </c>
      <c r="D304" t="s">
        <v>35</v>
      </c>
      <c r="E304" t="s">
        <v>27</v>
      </c>
      <c r="F304" s="4">
        <v>3864</v>
      </c>
      <c r="G304" s="5">
        <v>177</v>
      </c>
    </row>
    <row r="305" spans="3:7" hidden="1" x14ac:dyDescent="0.3">
      <c r="C305" t="s">
        <v>9</v>
      </c>
      <c r="D305" t="s">
        <v>39</v>
      </c>
      <c r="E305" t="s">
        <v>24</v>
      </c>
      <c r="F305" s="4">
        <v>3920</v>
      </c>
      <c r="G305" s="5">
        <v>306</v>
      </c>
    </row>
    <row r="306" spans="3:7" hidden="1" x14ac:dyDescent="0.3">
      <c r="C306" t="s">
        <v>41</v>
      </c>
      <c r="D306" t="s">
        <v>39</v>
      </c>
      <c r="E306" t="s">
        <v>14</v>
      </c>
      <c r="F306" s="4">
        <v>3976</v>
      </c>
      <c r="G306" s="5">
        <v>72</v>
      </c>
    </row>
    <row r="307" spans="3:7" hidden="1" x14ac:dyDescent="0.3">
      <c r="C307" t="s">
        <v>3</v>
      </c>
      <c r="D307" t="s">
        <v>37</v>
      </c>
      <c r="E307" t="s">
        <v>17</v>
      </c>
      <c r="F307" s="4">
        <v>3983</v>
      </c>
      <c r="G307" s="5">
        <v>144</v>
      </c>
    </row>
    <row r="308" spans="3:7" hidden="1" x14ac:dyDescent="0.3">
      <c r="C308" t="s">
        <v>40</v>
      </c>
      <c r="D308" t="s">
        <v>34</v>
      </c>
      <c r="E308" t="s">
        <v>19</v>
      </c>
      <c r="F308" s="4">
        <v>4018</v>
      </c>
      <c r="G308" s="5">
        <v>162</v>
      </c>
    </row>
    <row r="309" spans="3:7" hidden="1" x14ac:dyDescent="0.3">
      <c r="C309" t="s">
        <v>5</v>
      </c>
      <c r="D309" t="s">
        <v>39</v>
      </c>
      <c r="E309" t="s">
        <v>24</v>
      </c>
      <c r="F309" s="4">
        <v>4018</v>
      </c>
      <c r="G309" s="5">
        <v>171</v>
      </c>
    </row>
    <row r="310" spans="3:7" hidden="1" x14ac:dyDescent="0.3">
      <c r="C310" t="s">
        <v>2</v>
      </c>
      <c r="D310" t="s">
        <v>39</v>
      </c>
      <c r="E310" t="s">
        <v>33</v>
      </c>
      <c r="F310" s="4">
        <v>4018</v>
      </c>
      <c r="G310" s="5">
        <v>126</v>
      </c>
    </row>
    <row r="311" spans="3:7" hidden="1" x14ac:dyDescent="0.3">
      <c r="C311" t="s">
        <v>10</v>
      </c>
      <c r="D311" t="s">
        <v>34</v>
      </c>
      <c r="E311" t="s">
        <v>22</v>
      </c>
      <c r="F311" s="4">
        <v>4053</v>
      </c>
      <c r="G311" s="5">
        <v>24</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sheetData>
  <conditionalFormatting sqref="F11:F311">
    <cfRule type="top10" dxfId="7" priority="3" rank="10"/>
  </conditionalFormatting>
  <conditionalFormatting sqref="G12:G311">
    <cfRule type="dataBar" priority="6">
      <dataBar>
        <cfvo type="min"/>
        <cfvo type="max"/>
        <color rgb="FF638EC6"/>
      </dataBar>
      <extLst>
        <ext xmlns:x14="http://schemas.microsoft.com/office/spreadsheetml/2009/9/main" uri="{B025F937-C7B1-47D3-B67F-A62EFF666E3E}">
          <x14:id>{866BA4E2-8C32-4823-BDC9-ABC440451D49}</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866BA4E2-8C32-4823-BDC9-ABC440451D49}">
            <x14:dataBar minLength="0" maxLength="100" gradient="0">
              <x14:cfvo type="autoMin"/>
              <x14:cfvo type="autoMax"/>
              <x14:negativeFillColor rgb="FFFF0000"/>
              <x14:axisColor rgb="FF000000"/>
            </x14:dataBar>
          </x14:cfRule>
          <xm:sqref>G12:G311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6B51A-F227-493B-AA08-46726389B12A}">
  <dimension ref="A1:Z658"/>
  <sheetViews>
    <sheetView showGridLines="0" topLeftCell="A4" zoomScale="62" zoomScaleNormal="24" workbookViewId="0">
      <selection activeCell="K139" sqref="K13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hidden="1" x14ac:dyDescent="0.3">
      <c r="C12" t="s">
        <v>9</v>
      </c>
      <c r="D12" t="s">
        <v>38</v>
      </c>
      <c r="E12" t="s">
        <v>24</v>
      </c>
      <c r="F12" s="4">
        <v>4137</v>
      </c>
      <c r="G12" s="5">
        <v>60</v>
      </c>
      <c r="J12" s="7">
        <v>1</v>
      </c>
      <c r="K12" s="8" t="s">
        <v>43</v>
      </c>
      <c r="Y12" t="s">
        <v>13</v>
      </c>
      <c r="Z12" s="11">
        <v>9.33</v>
      </c>
    </row>
    <row r="13" spans="1:26" hidden="1" x14ac:dyDescent="0.3">
      <c r="C13" t="s">
        <v>6</v>
      </c>
      <c r="D13" t="s">
        <v>34</v>
      </c>
      <c r="E13" t="s">
        <v>27</v>
      </c>
      <c r="F13" s="4">
        <v>4242</v>
      </c>
      <c r="G13" s="5">
        <v>207</v>
      </c>
      <c r="J13" s="7">
        <v>2</v>
      </c>
      <c r="K13" s="8" t="s">
        <v>52</v>
      </c>
      <c r="Y13" t="s">
        <v>14</v>
      </c>
      <c r="Z13" s="11">
        <v>11.7</v>
      </c>
    </row>
    <row r="14" spans="1:26" hidden="1" x14ac:dyDescent="0.3">
      <c r="C14" t="s">
        <v>9</v>
      </c>
      <c r="D14" t="s">
        <v>37</v>
      </c>
      <c r="E14" t="s">
        <v>25</v>
      </c>
      <c r="F14" s="4">
        <v>4305</v>
      </c>
      <c r="G14" s="5">
        <v>156</v>
      </c>
      <c r="J14" s="7">
        <v>3</v>
      </c>
      <c r="K14" s="8" t="s">
        <v>44</v>
      </c>
      <c r="Y14" t="s">
        <v>4</v>
      </c>
      <c r="Z14" s="11">
        <v>11.88</v>
      </c>
    </row>
    <row r="15" spans="1:26" hidden="1" x14ac:dyDescent="0.3">
      <c r="C15" t="s">
        <v>6</v>
      </c>
      <c r="D15" t="s">
        <v>36</v>
      </c>
      <c r="E15" t="s">
        <v>13</v>
      </c>
      <c r="F15" s="4">
        <v>4319</v>
      </c>
      <c r="G15" s="5">
        <v>30</v>
      </c>
      <c r="J15" s="7">
        <v>4</v>
      </c>
      <c r="K15" s="8" t="s">
        <v>45</v>
      </c>
      <c r="Y15" t="s">
        <v>15</v>
      </c>
      <c r="Z15" s="11">
        <v>11.73</v>
      </c>
    </row>
    <row r="16" spans="1:26" hidden="1" x14ac:dyDescent="0.3">
      <c r="C16" t="s">
        <v>2</v>
      </c>
      <c r="D16" t="s">
        <v>38</v>
      </c>
      <c r="E16" t="s">
        <v>31</v>
      </c>
      <c r="F16" s="4">
        <v>4326</v>
      </c>
      <c r="G16" s="5">
        <v>348</v>
      </c>
      <c r="J16" s="7">
        <v>5</v>
      </c>
      <c r="K16" s="8" t="s">
        <v>53</v>
      </c>
      <c r="Y16" t="s">
        <v>16</v>
      </c>
      <c r="Z16" s="11">
        <v>8.7899999999999991</v>
      </c>
    </row>
    <row r="17" spans="3:26" hidden="1" x14ac:dyDescent="0.3">
      <c r="C17" t="s">
        <v>2</v>
      </c>
      <c r="D17" t="s">
        <v>38</v>
      </c>
      <c r="E17" t="s">
        <v>23</v>
      </c>
      <c r="F17" s="4">
        <v>4417</v>
      </c>
      <c r="G17" s="5">
        <v>153</v>
      </c>
      <c r="J17" s="7">
        <v>6</v>
      </c>
      <c r="K17" s="8" t="s">
        <v>54</v>
      </c>
      <c r="Y17" t="s">
        <v>17</v>
      </c>
      <c r="Z17" s="11">
        <v>3.11</v>
      </c>
    </row>
    <row r="18" spans="3:26" hidden="1" x14ac:dyDescent="0.3">
      <c r="C18" t="s">
        <v>40</v>
      </c>
      <c r="D18" t="s">
        <v>36</v>
      </c>
      <c r="E18" t="s">
        <v>13</v>
      </c>
      <c r="F18" s="4">
        <v>4424</v>
      </c>
      <c r="G18" s="5">
        <v>201</v>
      </c>
      <c r="J18" s="7">
        <v>7</v>
      </c>
      <c r="K18" s="8" t="s">
        <v>48</v>
      </c>
      <c r="Y18" t="s">
        <v>18</v>
      </c>
      <c r="Z18" s="11">
        <v>6.47</v>
      </c>
    </row>
    <row r="19" spans="3:26" hidden="1" x14ac:dyDescent="0.3">
      <c r="C19" t="s">
        <v>7</v>
      </c>
      <c r="D19" t="s">
        <v>39</v>
      </c>
      <c r="E19" t="s">
        <v>17</v>
      </c>
      <c r="F19" s="4">
        <v>4438</v>
      </c>
      <c r="G19" s="5">
        <v>246</v>
      </c>
      <c r="J19" s="7">
        <v>8</v>
      </c>
      <c r="K19" s="8" t="s">
        <v>51</v>
      </c>
      <c r="Y19" t="s">
        <v>19</v>
      </c>
      <c r="Z19" s="11">
        <v>7.64</v>
      </c>
    </row>
    <row r="20" spans="3:26" hidden="1" x14ac:dyDescent="0.3">
      <c r="C20" t="s">
        <v>5</v>
      </c>
      <c r="D20" t="s">
        <v>35</v>
      </c>
      <c r="E20" t="s">
        <v>29</v>
      </c>
      <c r="F20" s="4">
        <v>4480</v>
      </c>
      <c r="G20" s="5">
        <v>357</v>
      </c>
      <c r="J20" s="7">
        <v>9</v>
      </c>
      <c r="K20" s="8" t="s">
        <v>46</v>
      </c>
      <c r="Y20" t="s">
        <v>20</v>
      </c>
      <c r="Z20" s="11">
        <v>10.62</v>
      </c>
    </row>
    <row r="21" spans="3:26" x14ac:dyDescent="0.3">
      <c r="C21" t="s">
        <v>8</v>
      </c>
      <c r="D21" t="s">
        <v>35</v>
      </c>
      <c r="E21" t="s">
        <v>27</v>
      </c>
      <c r="F21" s="4">
        <v>4753</v>
      </c>
      <c r="G21" s="5">
        <v>300</v>
      </c>
      <c r="J21" s="7">
        <v>10</v>
      </c>
      <c r="K21" s="8" t="s">
        <v>47</v>
      </c>
      <c r="Y21" t="s">
        <v>21</v>
      </c>
      <c r="Z21" s="11">
        <v>9</v>
      </c>
    </row>
    <row r="22" spans="3:26" x14ac:dyDescent="0.3">
      <c r="C22" t="s">
        <v>5</v>
      </c>
      <c r="D22" t="s">
        <v>35</v>
      </c>
      <c r="E22" t="s">
        <v>31</v>
      </c>
      <c r="F22" s="4">
        <v>4753</v>
      </c>
      <c r="G22" s="5">
        <v>246</v>
      </c>
      <c r="Y22" t="s">
        <v>22</v>
      </c>
      <c r="Z22" s="11">
        <v>9.77</v>
      </c>
    </row>
    <row r="23" spans="3:26" hidden="1" x14ac:dyDescent="0.3">
      <c r="C23" t="s">
        <v>7</v>
      </c>
      <c r="D23" t="s">
        <v>35</v>
      </c>
      <c r="E23" t="s">
        <v>19</v>
      </c>
      <c r="F23" s="4">
        <v>4585</v>
      </c>
      <c r="G23" s="5">
        <v>240</v>
      </c>
      <c r="Y23" t="s">
        <v>23</v>
      </c>
      <c r="Z23" s="11">
        <v>6.49</v>
      </c>
    </row>
    <row r="24" spans="3:26" hidden="1" x14ac:dyDescent="0.3">
      <c r="C24" t="s">
        <v>3</v>
      </c>
      <c r="D24" t="s">
        <v>37</v>
      </c>
      <c r="E24" t="s">
        <v>29</v>
      </c>
      <c r="F24" s="4">
        <v>4592</v>
      </c>
      <c r="G24" s="5">
        <v>324</v>
      </c>
      <c r="Y24" t="s">
        <v>24</v>
      </c>
      <c r="Z24" s="11">
        <v>4.97</v>
      </c>
    </row>
    <row r="25" spans="3:26" hidden="1" x14ac:dyDescent="0.3">
      <c r="C25" t="s">
        <v>7</v>
      </c>
      <c r="D25" t="s">
        <v>35</v>
      </c>
      <c r="E25" t="s">
        <v>14</v>
      </c>
      <c r="F25" s="4">
        <v>4606</v>
      </c>
      <c r="G25" s="5">
        <v>63</v>
      </c>
      <c r="Y25" t="s">
        <v>25</v>
      </c>
      <c r="Z25" s="11">
        <v>13.15</v>
      </c>
    </row>
    <row r="26" spans="3:26" hidden="1" x14ac:dyDescent="0.3">
      <c r="C26" t="s">
        <v>10</v>
      </c>
      <c r="D26" t="s">
        <v>37</v>
      </c>
      <c r="E26" t="s">
        <v>23</v>
      </c>
      <c r="F26" s="4">
        <v>4683</v>
      </c>
      <c r="G26" s="5">
        <v>30</v>
      </c>
      <c r="Y26" t="s">
        <v>26</v>
      </c>
      <c r="Z26" s="11">
        <v>5.6</v>
      </c>
    </row>
    <row r="27" spans="3:26" hidden="1" x14ac:dyDescent="0.3">
      <c r="C27" t="s">
        <v>40</v>
      </c>
      <c r="D27" t="s">
        <v>35</v>
      </c>
      <c r="E27" t="s">
        <v>16</v>
      </c>
      <c r="F27" s="4">
        <v>4725</v>
      </c>
      <c r="G27" s="5">
        <v>174</v>
      </c>
      <c r="Y27" t="s">
        <v>27</v>
      </c>
      <c r="Z27" s="11">
        <v>16.73</v>
      </c>
    </row>
    <row r="28" spans="3:26" x14ac:dyDescent="0.3">
      <c r="C28" t="s">
        <v>5</v>
      </c>
      <c r="D28" t="s">
        <v>37</v>
      </c>
      <c r="E28" t="s">
        <v>14</v>
      </c>
      <c r="F28" s="4">
        <v>4991</v>
      </c>
      <c r="G28" s="5">
        <v>12</v>
      </c>
      <c r="Y28" t="s">
        <v>28</v>
      </c>
      <c r="Z28" s="11">
        <v>10.38</v>
      </c>
    </row>
    <row r="29" spans="3:26" x14ac:dyDescent="0.3">
      <c r="C29" t="s">
        <v>10</v>
      </c>
      <c r="D29" t="s">
        <v>34</v>
      </c>
      <c r="E29" t="s">
        <v>26</v>
      </c>
      <c r="F29" s="4">
        <v>4991</v>
      </c>
      <c r="G29" s="5">
        <v>9</v>
      </c>
      <c r="Y29" t="s">
        <v>29</v>
      </c>
      <c r="Z29" s="11">
        <v>7.16</v>
      </c>
    </row>
    <row r="30" spans="3:26" hidden="1" x14ac:dyDescent="0.3">
      <c r="C30" t="s">
        <v>41</v>
      </c>
      <c r="D30" t="s">
        <v>35</v>
      </c>
      <c r="E30" t="s">
        <v>13</v>
      </c>
      <c r="F30" s="4">
        <v>4760</v>
      </c>
      <c r="G30" s="5">
        <v>69</v>
      </c>
      <c r="Y30" t="s">
        <v>30</v>
      </c>
      <c r="Z30" s="11">
        <v>14.49</v>
      </c>
    </row>
    <row r="31" spans="3:26" hidden="1" x14ac:dyDescent="0.3">
      <c r="C31" t="s">
        <v>6</v>
      </c>
      <c r="D31" t="s">
        <v>35</v>
      </c>
      <c r="E31" t="s">
        <v>30</v>
      </c>
      <c r="F31" s="4">
        <v>4781</v>
      </c>
      <c r="G31" s="5">
        <v>123</v>
      </c>
      <c r="Y31" t="s">
        <v>31</v>
      </c>
      <c r="Z31" s="11">
        <v>5.79</v>
      </c>
    </row>
    <row r="32" spans="3:26" hidden="1" x14ac:dyDescent="0.3">
      <c r="C32" t="s">
        <v>2</v>
      </c>
      <c r="D32" t="s">
        <v>39</v>
      </c>
      <c r="E32" t="s">
        <v>15</v>
      </c>
      <c r="F32" s="4">
        <v>4802</v>
      </c>
      <c r="G32" s="5">
        <v>36</v>
      </c>
      <c r="Y32" t="s">
        <v>32</v>
      </c>
      <c r="Z32" s="11">
        <v>8.65</v>
      </c>
    </row>
    <row r="33" spans="3:26" hidden="1" x14ac:dyDescent="0.3">
      <c r="C33" t="s">
        <v>10</v>
      </c>
      <c r="D33" t="s">
        <v>39</v>
      </c>
      <c r="E33" t="s">
        <v>21</v>
      </c>
      <c r="F33" s="4">
        <v>4858</v>
      </c>
      <c r="G33" s="5">
        <v>279</v>
      </c>
      <c r="Y33" t="s">
        <v>33</v>
      </c>
      <c r="Z33" s="11">
        <v>12.37</v>
      </c>
    </row>
    <row r="34" spans="3:26" hidden="1" x14ac:dyDescent="0.3">
      <c r="C34" t="s">
        <v>41</v>
      </c>
      <c r="D34" t="s">
        <v>34</v>
      </c>
      <c r="E34" t="s">
        <v>23</v>
      </c>
      <c r="F34" s="4">
        <v>4935</v>
      </c>
      <c r="G34" s="5">
        <v>126</v>
      </c>
    </row>
    <row r="35" spans="3:26" hidden="1" x14ac:dyDescent="0.3">
      <c r="C35" t="s">
        <v>6</v>
      </c>
      <c r="D35" t="s">
        <v>37</v>
      </c>
      <c r="E35" t="s">
        <v>23</v>
      </c>
      <c r="F35" s="4">
        <v>4949</v>
      </c>
      <c r="G35" s="5">
        <v>189</v>
      </c>
    </row>
    <row r="36" spans="3:26" hidden="1" x14ac:dyDescent="0.3">
      <c r="C36" t="s">
        <v>3</v>
      </c>
      <c r="D36" t="s">
        <v>39</v>
      </c>
      <c r="E36" t="s">
        <v>26</v>
      </c>
      <c r="F36" s="4">
        <v>4956</v>
      </c>
      <c r="G36" s="5">
        <v>171</v>
      </c>
    </row>
    <row r="37" spans="3:26" hidden="1" x14ac:dyDescent="0.3">
      <c r="C37" t="s">
        <v>6</v>
      </c>
      <c r="D37" t="s">
        <v>36</v>
      </c>
      <c r="E37" t="s">
        <v>17</v>
      </c>
      <c r="F37" s="4">
        <v>4970</v>
      </c>
      <c r="G37" s="5">
        <v>156</v>
      </c>
    </row>
    <row r="38" spans="3:26" x14ac:dyDescent="0.3">
      <c r="C38" t="s">
        <v>40</v>
      </c>
      <c r="D38" t="s">
        <v>34</v>
      </c>
      <c r="E38" t="s">
        <v>17</v>
      </c>
      <c r="F38" s="4">
        <v>5019</v>
      </c>
      <c r="G38" s="5">
        <v>156</v>
      </c>
    </row>
    <row r="39" spans="3:26" x14ac:dyDescent="0.3">
      <c r="C39" t="s">
        <v>8</v>
      </c>
      <c r="D39" t="s">
        <v>36</v>
      </c>
      <c r="E39" t="s">
        <v>23</v>
      </c>
      <c r="F39" s="4">
        <v>5019</v>
      </c>
      <c r="G39" s="5">
        <v>150</v>
      </c>
    </row>
    <row r="40" spans="3:26" hidden="1" x14ac:dyDescent="0.3">
      <c r="C40" t="s">
        <v>8</v>
      </c>
      <c r="D40" t="s">
        <v>35</v>
      </c>
      <c r="E40" t="s">
        <v>22</v>
      </c>
      <c r="F40" s="4">
        <v>5012</v>
      </c>
      <c r="G40" s="5">
        <v>210</v>
      </c>
    </row>
    <row r="41" spans="3:26" x14ac:dyDescent="0.3">
      <c r="C41" t="s">
        <v>6</v>
      </c>
      <c r="D41" t="s">
        <v>36</v>
      </c>
      <c r="E41" t="s">
        <v>32</v>
      </c>
      <c r="F41" s="4">
        <v>6118</v>
      </c>
      <c r="G41" s="5">
        <v>9</v>
      </c>
    </row>
    <row r="42" spans="3:26" x14ac:dyDescent="0.3">
      <c r="C42" t="s">
        <v>41</v>
      </c>
      <c r="D42" t="s">
        <v>36</v>
      </c>
      <c r="E42" t="s">
        <v>30</v>
      </c>
      <c r="F42" s="4">
        <v>6118</v>
      </c>
      <c r="G42" s="5">
        <v>174</v>
      </c>
    </row>
    <row r="43" spans="3:26" hidden="1" x14ac:dyDescent="0.3">
      <c r="C43" t="s">
        <v>5</v>
      </c>
      <c r="D43" t="s">
        <v>38</v>
      </c>
      <c r="E43" t="s">
        <v>32</v>
      </c>
      <c r="F43" s="4">
        <v>5075</v>
      </c>
      <c r="G43" s="5">
        <v>21</v>
      </c>
    </row>
    <row r="44" spans="3:26" hidden="1" x14ac:dyDescent="0.3">
      <c r="C44" t="s">
        <v>7</v>
      </c>
      <c r="D44" t="s">
        <v>35</v>
      </c>
      <c r="E44" t="s">
        <v>28</v>
      </c>
      <c r="F44" s="4">
        <v>5194</v>
      </c>
      <c r="G44" s="5">
        <v>288</v>
      </c>
    </row>
    <row r="45" spans="3:26" hidden="1" x14ac:dyDescent="0.3">
      <c r="C45" t="s">
        <v>5</v>
      </c>
      <c r="D45" t="s">
        <v>39</v>
      </c>
      <c r="E45" t="s">
        <v>26</v>
      </c>
      <c r="F45" s="4">
        <v>5236</v>
      </c>
      <c r="G45" s="5">
        <v>51</v>
      </c>
    </row>
    <row r="46" spans="3:26" hidden="1" x14ac:dyDescent="0.3">
      <c r="C46" t="s">
        <v>7</v>
      </c>
      <c r="D46" t="s">
        <v>37</v>
      </c>
      <c r="E46" t="s">
        <v>26</v>
      </c>
      <c r="F46" s="4">
        <v>5306</v>
      </c>
      <c r="G46" s="5">
        <v>0</v>
      </c>
    </row>
    <row r="47" spans="3:26" hidden="1" x14ac:dyDescent="0.3">
      <c r="C47" t="s">
        <v>10</v>
      </c>
      <c r="D47" t="s">
        <v>34</v>
      </c>
      <c r="E47" t="s">
        <v>19</v>
      </c>
      <c r="F47" s="4">
        <v>5355</v>
      </c>
      <c r="G47" s="5">
        <v>204</v>
      </c>
    </row>
    <row r="48" spans="3:26" hidden="1" x14ac:dyDescent="0.3">
      <c r="C48" t="s">
        <v>40</v>
      </c>
      <c r="D48" t="s">
        <v>36</v>
      </c>
      <c r="E48" t="s">
        <v>25</v>
      </c>
      <c r="F48" s="4">
        <v>5439</v>
      </c>
      <c r="G48" s="5">
        <v>30</v>
      </c>
    </row>
    <row r="49" spans="3:7" hidden="1" x14ac:dyDescent="0.3">
      <c r="C49" t="s">
        <v>5</v>
      </c>
      <c r="D49" t="s">
        <v>38</v>
      </c>
      <c r="E49" t="s">
        <v>19</v>
      </c>
      <c r="F49" s="4">
        <v>5474</v>
      </c>
      <c r="G49" s="5">
        <v>168</v>
      </c>
    </row>
    <row r="50" spans="3:7" hidden="1" x14ac:dyDescent="0.3">
      <c r="C50" t="s">
        <v>7</v>
      </c>
      <c r="D50" t="s">
        <v>36</v>
      </c>
      <c r="E50" t="s">
        <v>29</v>
      </c>
      <c r="F50" s="4">
        <v>5551</v>
      </c>
      <c r="G50" s="5">
        <v>252</v>
      </c>
    </row>
    <row r="51" spans="3:7" hidden="1" x14ac:dyDescent="0.3">
      <c r="C51" t="s">
        <v>10</v>
      </c>
      <c r="D51" t="s">
        <v>38</v>
      </c>
      <c r="E51" t="s">
        <v>14</v>
      </c>
      <c r="F51" s="4">
        <v>5586</v>
      </c>
      <c r="G51" s="5">
        <v>525</v>
      </c>
    </row>
    <row r="52" spans="3:7" hidden="1" x14ac:dyDescent="0.3">
      <c r="C52" t="s">
        <v>40</v>
      </c>
      <c r="D52" t="s">
        <v>38</v>
      </c>
      <c r="E52" t="s">
        <v>13</v>
      </c>
      <c r="F52" s="4">
        <v>5670</v>
      </c>
      <c r="G52" s="5">
        <v>297</v>
      </c>
    </row>
    <row r="53" spans="3:7" hidden="1" x14ac:dyDescent="0.3">
      <c r="C53" t="s">
        <v>7</v>
      </c>
      <c r="D53" t="s">
        <v>38</v>
      </c>
      <c r="E53" t="s">
        <v>28</v>
      </c>
      <c r="F53" s="4">
        <v>5677</v>
      </c>
      <c r="G53" s="5">
        <v>258</v>
      </c>
    </row>
    <row r="54" spans="3:7" hidden="1" x14ac:dyDescent="0.3">
      <c r="C54" t="s">
        <v>40</v>
      </c>
      <c r="D54" t="s">
        <v>39</v>
      </c>
      <c r="E54" t="s">
        <v>15</v>
      </c>
      <c r="F54" s="4">
        <v>5775</v>
      </c>
      <c r="G54" s="5">
        <v>42</v>
      </c>
    </row>
    <row r="55" spans="3:7" hidden="1" x14ac:dyDescent="0.3">
      <c r="C55" t="s">
        <v>40</v>
      </c>
      <c r="D55" t="s">
        <v>39</v>
      </c>
      <c r="E55" t="s">
        <v>22</v>
      </c>
      <c r="F55" s="4">
        <v>5817</v>
      </c>
      <c r="G55" s="5">
        <v>12</v>
      </c>
    </row>
    <row r="56" spans="3:7" hidden="1" x14ac:dyDescent="0.3">
      <c r="C56" t="s">
        <v>41</v>
      </c>
      <c r="D56" t="s">
        <v>38</v>
      </c>
      <c r="E56" t="s">
        <v>22</v>
      </c>
      <c r="F56" s="4">
        <v>5915</v>
      </c>
      <c r="G56" s="5">
        <v>3</v>
      </c>
    </row>
    <row r="57" spans="3:7" hidden="1" x14ac:dyDescent="0.3">
      <c r="C57" t="s">
        <v>2</v>
      </c>
      <c r="D57" t="s">
        <v>39</v>
      </c>
      <c r="E57" t="s">
        <v>28</v>
      </c>
      <c r="F57" s="4">
        <v>6027</v>
      </c>
      <c r="G57" s="5">
        <v>144</v>
      </c>
    </row>
    <row r="58" spans="3:7" hidden="1" x14ac:dyDescent="0.3">
      <c r="C58" t="s">
        <v>6</v>
      </c>
      <c r="D58" t="s">
        <v>39</v>
      </c>
      <c r="E58" t="s">
        <v>17</v>
      </c>
      <c r="F58" s="4">
        <v>6048</v>
      </c>
      <c r="G58" s="5">
        <v>27</v>
      </c>
    </row>
    <row r="59" spans="3:7" hidden="1" x14ac:dyDescent="0.3">
      <c r="C59" t="s">
        <v>5</v>
      </c>
      <c r="D59" t="s">
        <v>36</v>
      </c>
      <c r="E59" t="s">
        <v>18</v>
      </c>
      <c r="F59" s="4">
        <v>6111</v>
      </c>
      <c r="G59" s="5">
        <v>3</v>
      </c>
    </row>
    <row r="60" spans="3:7" x14ac:dyDescent="0.3">
      <c r="C60" t="s">
        <v>8</v>
      </c>
      <c r="D60" t="s">
        <v>37</v>
      </c>
      <c r="E60" t="s">
        <v>26</v>
      </c>
      <c r="F60" s="4">
        <v>6279</v>
      </c>
      <c r="G60" s="5">
        <v>45</v>
      </c>
    </row>
    <row r="61" spans="3:7" x14ac:dyDescent="0.3">
      <c r="C61" t="s">
        <v>10</v>
      </c>
      <c r="D61" t="s">
        <v>36</v>
      </c>
      <c r="E61" t="s">
        <v>32</v>
      </c>
      <c r="F61" s="4">
        <v>6657</v>
      </c>
      <c r="G61" s="5">
        <v>303</v>
      </c>
    </row>
    <row r="62" spans="3:7" hidden="1" x14ac:dyDescent="0.3">
      <c r="C62" t="s">
        <v>40</v>
      </c>
      <c r="D62" t="s">
        <v>38</v>
      </c>
      <c r="E62" t="s">
        <v>4</v>
      </c>
      <c r="F62" s="4">
        <v>6125</v>
      </c>
      <c r="G62" s="5">
        <v>102</v>
      </c>
    </row>
    <row r="63" spans="3:7" hidden="1" x14ac:dyDescent="0.3">
      <c r="C63" t="s">
        <v>40</v>
      </c>
      <c r="D63" t="s">
        <v>37</v>
      </c>
      <c r="E63" t="s">
        <v>27</v>
      </c>
      <c r="F63" s="4">
        <v>6132</v>
      </c>
      <c r="G63" s="5">
        <v>93</v>
      </c>
    </row>
    <row r="64" spans="3:7" hidden="1" x14ac:dyDescent="0.3">
      <c r="C64" t="s">
        <v>5</v>
      </c>
      <c r="D64" t="s">
        <v>36</v>
      </c>
      <c r="E64" t="s">
        <v>13</v>
      </c>
      <c r="F64" s="4">
        <v>6146</v>
      </c>
      <c r="G64" s="5">
        <v>63</v>
      </c>
    </row>
    <row r="65" spans="3:7" x14ac:dyDescent="0.3">
      <c r="C65" t="s">
        <v>3</v>
      </c>
      <c r="D65" t="s">
        <v>35</v>
      </c>
      <c r="E65" t="s">
        <v>15</v>
      </c>
      <c r="F65" s="4">
        <v>6657</v>
      </c>
      <c r="G65" s="5">
        <v>276</v>
      </c>
    </row>
    <row r="66" spans="3:7" x14ac:dyDescent="0.3">
      <c r="C66" t="s">
        <v>6</v>
      </c>
      <c r="D66" t="s">
        <v>37</v>
      </c>
      <c r="E66" t="s">
        <v>31</v>
      </c>
      <c r="F66" s="4">
        <v>7693</v>
      </c>
      <c r="G66" s="5">
        <v>87</v>
      </c>
    </row>
    <row r="67" spans="3:7" hidden="1" x14ac:dyDescent="0.3">
      <c r="C67" t="s">
        <v>3</v>
      </c>
      <c r="D67" t="s">
        <v>34</v>
      </c>
      <c r="E67" t="s">
        <v>25</v>
      </c>
      <c r="F67" s="4">
        <v>6300</v>
      </c>
      <c r="G67" s="5">
        <v>42</v>
      </c>
    </row>
    <row r="68" spans="3:7" hidden="1" x14ac:dyDescent="0.3">
      <c r="C68" t="s">
        <v>5</v>
      </c>
      <c r="D68" t="s">
        <v>36</v>
      </c>
      <c r="E68" t="s">
        <v>23</v>
      </c>
      <c r="F68" s="4">
        <v>6314</v>
      </c>
      <c r="G68" s="5">
        <v>15</v>
      </c>
    </row>
    <row r="69" spans="3:7" hidden="1" x14ac:dyDescent="0.3">
      <c r="C69" t="s">
        <v>40</v>
      </c>
      <c r="D69" t="s">
        <v>39</v>
      </c>
      <c r="E69" t="s">
        <v>27</v>
      </c>
      <c r="F69" s="4">
        <v>6370</v>
      </c>
      <c r="G69" s="5">
        <v>30</v>
      </c>
    </row>
    <row r="70" spans="3:7" hidden="1" x14ac:dyDescent="0.3">
      <c r="C70" t="s">
        <v>7</v>
      </c>
      <c r="D70" t="s">
        <v>37</v>
      </c>
      <c r="E70" t="s">
        <v>33</v>
      </c>
      <c r="F70" s="4">
        <v>6391</v>
      </c>
      <c r="G70" s="5">
        <v>48</v>
      </c>
    </row>
    <row r="71" spans="3:7" hidden="1" x14ac:dyDescent="0.3">
      <c r="C71" t="s">
        <v>41</v>
      </c>
      <c r="D71" t="s">
        <v>37</v>
      </c>
      <c r="E71" t="s">
        <v>24</v>
      </c>
      <c r="F71" s="4">
        <v>6398</v>
      </c>
      <c r="G71" s="5">
        <v>102</v>
      </c>
    </row>
    <row r="72" spans="3:7" hidden="1" x14ac:dyDescent="0.3">
      <c r="C72" t="s">
        <v>8</v>
      </c>
      <c r="D72" t="s">
        <v>38</v>
      </c>
      <c r="E72" t="s">
        <v>21</v>
      </c>
      <c r="F72" s="4">
        <v>6433</v>
      </c>
      <c r="G72" s="5">
        <v>78</v>
      </c>
    </row>
    <row r="73" spans="3:7" hidden="1" x14ac:dyDescent="0.3">
      <c r="C73" t="s">
        <v>7</v>
      </c>
      <c r="D73" t="s">
        <v>37</v>
      </c>
      <c r="E73" t="s">
        <v>30</v>
      </c>
      <c r="F73" s="4">
        <v>6454</v>
      </c>
      <c r="G73" s="5">
        <v>54</v>
      </c>
    </row>
    <row r="74" spans="3:7" hidden="1" x14ac:dyDescent="0.3">
      <c r="C74" t="s">
        <v>2</v>
      </c>
      <c r="D74" t="s">
        <v>38</v>
      </c>
      <c r="E74" t="s">
        <v>28</v>
      </c>
      <c r="F74" s="4">
        <v>6580</v>
      </c>
      <c r="G74" s="5">
        <v>183</v>
      </c>
    </row>
    <row r="75" spans="3:7" hidden="1" x14ac:dyDescent="0.3">
      <c r="C75" t="s">
        <v>7</v>
      </c>
      <c r="D75" t="s">
        <v>37</v>
      </c>
      <c r="E75" t="s">
        <v>14</v>
      </c>
      <c r="F75" s="4">
        <v>6608</v>
      </c>
      <c r="G75" s="5">
        <v>225</v>
      </c>
    </row>
    <row r="76" spans="3:7" x14ac:dyDescent="0.3">
      <c r="C76" t="s">
        <v>40</v>
      </c>
      <c r="D76" t="s">
        <v>37</v>
      </c>
      <c r="E76" t="s">
        <v>19</v>
      </c>
      <c r="F76" s="4">
        <v>7693</v>
      </c>
      <c r="G76" s="5">
        <v>21</v>
      </c>
    </row>
    <row r="77" spans="3:7" x14ac:dyDescent="0.3">
      <c r="C77" t="s">
        <v>7</v>
      </c>
      <c r="D77" t="s">
        <v>34</v>
      </c>
      <c r="E77" t="s">
        <v>17</v>
      </c>
      <c r="F77" s="4">
        <v>7777</v>
      </c>
      <c r="G77" s="5">
        <v>39</v>
      </c>
    </row>
    <row r="78" spans="3:7" hidden="1" x14ac:dyDescent="0.3">
      <c r="C78" t="s">
        <v>8</v>
      </c>
      <c r="D78" t="s">
        <v>35</v>
      </c>
      <c r="E78" t="s">
        <v>32</v>
      </c>
      <c r="F78" s="4">
        <v>6706</v>
      </c>
      <c r="G78" s="5">
        <v>459</v>
      </c>
    </row>
    <row r="79" spans="3:7" hidden="1" x14ac:dyDescent="0.3">
      <c r="C79" t="s">
        <v>6</v>
      </c>
      <c r="D79" t="s">
        <v>34</v>
      </c>
      <c r="E79" t="s">
        <v>32</v>
      </c>
      <c r="F79" s="4">
        <v>6734</v>
      </c>
      <c r="G79" s="5">
        <v>123</v>
      </c>
    </row>
    <row r="80" spans="3:7" hidden="1" x14ac:dyDescent="0.3">
      <c r="C80" t="s">
        <v>40</v>
      </c>
      <c r="D80" t="s">
        <v>34</v>
      </c>
      <c r="E80" t="s">
        <v>26</v>
      </c>
      <c r="F80" s="4">
        <v>6748</v>
      </c>
      <c r="G80" s="5">
        <v>48</v>
      </c>
    </row>
    <row r="81" spans="3:7" hidden="1" x14ac:dyDescent="0.3">
      <c r="C81" t="s">
        <v>7</v>
      </c>
      <c r="D81" t="s">
        <v>35</v>
      </c>
      <c r="E81" t="s">
        <v>30</v>
      </c>
      <c r="F81" s="4">
        <v>6755</v>
      </c>
      <c r="G81" s="5">
        <v>252</v>
      </c>
    </row>
    <row r="82" spans="3:7" hidden="1" x14ac:dyDescent="0.3">
      <c r="C82" t="s">
        <v>6</v>
      </c>
      <c r="D82" t="s">
        <v>37</v>
      </c>
      <c r="E82" t="s">
        <v>26</v>
      </c>
      <c r="F82" s="4">
        <v>6818</v>
      </c>
      <c r="G82" s="5">
        <v>6</v>
      </c>
    </row>
    <row r="83" spans="3:7" hidden="1" x14ac:dyDescent="0.3">
      <c r="C83" t="s">
        <v>9</v>
      </c>
      <c r="D83" t="s">
        <v>34</v>
      </c>
      <c r="E83" t="s">
        <v>21</v>
      </c>
      <c r="F83" s="4">
        <v>6832</v>
      </c>
      <c r="G83" s="5">
        <v>27</v>
      </c>
    </row>
    <row r="84" spans="3:7" hidden="1" x14ac:dyDescent="0.3">
      <c r="C84" t="s">
        <v>40</v>
      </c>
      <c r="D84" t="s">
        <v>35</v>
      </c>
      <c r="E84" t="s">
        <v>22</v>
      </c>
      <c r="F84" s="4">
        <v>6853</v>
      </c>
      <c r="G84" s="5">
        <v>372</v>
      </c>
    </row>
    <row r="85" spans="3:7" hidden="1" x14ac:dyDescent="0.3">
      <c r="C85" t="s">
        <v>10</v>
      </c>
      <c r="D85" t="s">
        <v>38</v>
      </c>
      <c r="E85" t="s">
        <v>4</v>
      </c>
      <c r="F85" s="4">
        <v>6860</v>
      </c>
      <c r="G85" s="5">
        <v>126</v>
      </c>
    </row>
    <row r="86" spans="3:7" hidden="1" x14ac:dyDescent="0.3">
      <c r="C86" t="s">
        <v>5</v>
      </c>
      <c r="D86" t="s">
        <v>39</v>
      </c>
      <c r="E86" t="s">
        <v>22</v>
      </c>
      <c r="F86" s="4">
        <v>6909</v>
      </c>
      <c r="G86" s="5">
        <v>81</v>
      </c>
    </row>
    <row r="87" spans="3:7" hidden="1" x14ac:dyDescent="0.3">
      <c r="C87" t="s">
        <v>5</v>
      </c>
      <c r="D87" t="s">
        <v>34</v>
      </c>
      <c r="E87" t="s">
        <v>27</v>
      </c>
      <c r="F87" s="4">
        <v>6986</v>
      </c>
      <c r="G87" s="5">
        <v>21</v>
      </c>
    </row>
    <row r="88" spans="3:7" hidden="1" x14ac:dyDescent="0.3">
      <c r="C88" t="s">
        <v>8</v>
      </c>
      <c r="D88" t="s">
        <v>39</v>
      </c>
      <c r="E88" t="s">
        <v>30</v>
      </c>
      <c r="F88" s="4">
        <v>7021</v>
      </c>
      <c r="G88" s="5">
        <v>183</v>
      </c>
    </row>
    <row r="89" spans="3:7" hidden="1" x14ac:dyDescent="0.3">
      <c r="C89" t="s">
        <v>5</v>
      </c>
      <c r="D89" t="s">
        <v>38</v>
      </c>
      <c r="E89" t="s">
        <v>13</v>
      </c>
      <c r="F89" s="4">
        <v>7189</v>
      </c>
      <c r="G89" s="5">
        <v>54</v>
      </c>
    </row>
    <row r="90" spans="3:7" hidden="1" x14ac:dyDescent="0.3">
      <c r="C90" t="s">
        <v>3</v>
      </c>
      <c r="D90" t="s">
        <v>34</v>
      </c>
      <c r="E90" t="s">
        <v>14</v>
      </c>
      <c r="F90" s="4">
        <v>7259</v>
      </c>
      <c r="G90" s="5">
        <v>276</v>
      </c>
    </row>
    <row r="91" spans="3:7" hidden="1" x14ac:dyDescent="0.3">
      <c r="C91" t="s">
        <v>9</v>
      </c>
      <c r="D91" t="s">
        <v>37</v>
      </c>
      <c r="E91" t="s">
        <v>20</v>
      </c>
      <c r="F91" s="4">
        <v>7273</v>
      </c>
      <c r="G91" s="5">
        <v>96</v>
      </c>
    </row>
    <row r="92" spans="3:7" hidden="1" x14ac:dyDescent="0.3">
      <c r="C92" t="s">
        <v>5</v>
      </c>
      <c r="D92" t="s">
        <v>34</v>
      </c>
      <c r="E92" t="s">
        <v>15</v>
      </c>
      <c r="F92" s="4">
        <v>7280</v>
      </c>
      <c r="G92" s="5">
        <v>201</v>
      </c>
    </row>
    <row r="93" spans="3:7" hidden="1" x14ac:dyDescent="0.3">
      <c r="C93" t="s">
        <v>3</v>
      </c>
      <c r="D93" t="s">
        <v>37</v>
      </c>
      <c r="E93" t="s">
        <v>28</v>
      </c>
      <c r="F93" s="4">
        <v>7308</v>
      </c>
      <c r="G93" s="5">
        <v>327</v>
      </c>
    </row>
    <row r="94" spans="3:7" hidden="1" x14ac:dyDescent="0.3">
      <c r="C94" t="s">
        <v>6</v>
      </c>
      <c r="D94" t="s">
        <v>38</v>
      </c>
      <c r="E94" t="s">
        <v>21</v>
      </c>
      <c r="F94" s="4">
        <v>7322</v>
      </c>
      <c r="G94" s="5">
        <v>36</v>
      </c>
    </row>
    <row r="95" spans="3:7" hidden="1" x14ac:dyDescent="0.3">
      <c r="C95" t="s">
        <v>41</v>
      </c>
      <c r="D95" t="s">
        <v>35</v>
      </c>
      <c r="E95" t="s">
        <v>28</v>
      </c>
      <c r="F95" s="4">
        <v>7455</v>
      </c>
      <c r="G95" s="5">
        <v>216</v>
      </c>
    </row>
    <row r="96" spans="3:7" hidden="1" x14ac:dyDescent="0.3">
      <c r="C96" t="s">
        <v>5</v>
      </c>
      <c r="D96" t="s">
        <v>38</v>
      </c>
      <c r="E96" t="s">
        <v>25</v>
      </c>
      <c r="F96" s="4">
        <v>7483</v>
      </c>
      <c r="G96" s="5">
        <v>45</v>
      </c>
    </row>
    <row r="97" spans="3:7" hidden="1" x14ac:dyDescent="0.3">
      <c r="C97" t="s">
        <v>2</v>
      </c>
      <c r="D97" t="s">
        <v>34</v>
      </c>
      <c r="E97" t="s">
        <v>19</v>
      </c>
      <c r="F97" s="4">
        <v>7511</v>
      </c>
      <c r="G97" s="5">
        <v>120</v>
      </c>
    </row>
    <row r="98" spans="3:7" hidden="1" x14ac:dyDescent="0.3">
      <c r="C98" t="s">
        <v>2</v>
      </c>
      <c r="D98" t="s">
        <v>39</v>
      </c>
      <c r="E98" t="s">
        <v>21</v>
      </c>
      <c r="F98" s="4">
        <v>7651</v>
      </c>
      <c r="G98" s="5">
        <v>213</v>
      </c>
    </row>
    <row r="99" spans="3:7" x14ac:dyDescent="0.3">
      <c r="C99" t="s">
        <v>5</v>
      </c>
      <c r="D99" t="s">
        <v>36</v>
      </c>
      <c r="E99" t="s">
        <v>16</v>
      </c>
      <c r="F99" s="4">
        <v>16184</v>
      </c>
      <c r="G99" s="5">
        <v>39</v>
      </c>
    </row>
    <row r="100" spans="3:7" x14ac:dyDescent="0.3">
      <c r="C100" t="s">
        <v>9</v>
      </c>
      <c r="D100" t="s">
        <v>34</v>
      </c>
      <c r="E100" t="s">
        <v>28</v>
      </c>
      <c r="F100" s="4">
        <v>14329</v>
      </c>
      <c r="G100" s="5">
        <v>150</v>
      </c>
    </row>
    <row r="101" spans="3:7" x14ac:dyDescent="0.3">
      <c r="C101" t="s">
        <v>5</v>
      </c>
      <c r="D101" t="s">
        <v>35</v>
      </c>
      <c r="E101" t="s">
        <v>15</v>
      </c>
      <c r="F101" s="4">
        <v>13391</v>
      </c>
      <c r="G101" s="5">
        <v>201</v>
      </c>
    </row>
    <row r="102" spans="3:7" x14ac:dyDescent="0.3">
      <c r="C102" t="s">
        <v>10</v>
      </c>
      <c r="D102" t="s">
        <v>39</v>
      </c>
      <c r="E102" t="s">
        <v>33</v>
      </c>
      <c r="F102" s="4">
        <v>12950</v>
      </c>
      <c r="G102" s="5">
        <v>30</v>
      </c>
    </row>
    <row r="103" spans="3:7" hidden="1" x14ac:dyDescent="0.3">
      <c r="C103" t="s">
        <v>2</v>
      </c>
      <c r="D103" t="s">
        <v>39</v>
      </c>
      <c r="E103" t="s">
        <v>27</v>
      </c>
      <c r="F103" s="4">
        <v>7812</v>
      </c>
      <c r="G103" s="5">
        <v>81</v>
      </c>
    </row>
    <row r="104" spans="3:7" hidden="1" x14ac:dyDescent="0.3">
      <c r="C104" t="s">
        <v>9</v>
      </c>
      <c r="D104" t="s">
        <v>35</v>
      </c>
      <c r="E104" t="s">
        <v>15</v>
      </c>
      <c r="F104" s="4">
        <v>7833</v>
      </c>
      <c r="G104" s="5">
        <v>243</v>
      </c>
    </row>
    <row r="105" spans="3:7" hidden="1" x14ac:dyDescent="0.3">
      <c r="C105" t="s">
        <v>41</v>
      </c>
      <c r="D105" t="s">
        <v>34</v>
      </c>
      <c r="E105" t="s">
        <v>33</v>
      </c>
      <c r="F105" s="4">
        <v>7847</v>
      </c>
      <c r="G105" s="5">
        <v>174</v>
      </c>
    </row>
    <row r="106" spans="3:7" hidden="1" x14ac:dyDescent="0.3">
      <c r="C106" t="s">
        <v>6</v>
      </c>
      <c r="D106" t="s">
        <v>34</v>
      </c>
      <c r="E106" t="s">
        <v>26</v>
      </c>
      <c r="F106" s="4">
        <v>8008</v>
      </c>
      <c r="G106" s="5">
        <v>456</v>
      </c>
    </row>
    <row r="107" spans="3:7" hidden="1" x14ac:dyDescent="0.3">
      <c r="C107" t="s">
        <v>9</v>
      </c>
      <c r="D107" t="s">
        <v>34</v>
      </c>
      <c r="E107" t="s">
        <v>23</v>
      </c>
      <c r="F107" s="4">
        <v>8155</v>
      </c>
      <c r="G107" s="5">
        <v>90</v>
      </c>
    </row>
    <row r="108" spans="3:7" hidden="1" x14ac:dyDescent="0.3">
      <c r="C108" t="s">
        <v>2</v>
      </c>
      <c r="D108" t="s">
        <v>36</v>
      </c>
      <c r="E108" t="s">
        <v>29</v>
      </c>
      <c r="F108" s="4">
        <v>8211</v>
      </c>
      <c r="G108" s="5">
        <v>75</v>
      </c>
    </row>
    <row r="109" spans="3:7" hidden="1" x14ac:dyDescent="0.3">
      <c r="C109" t="s">
        <v>7</v>
      </c>
      <c r="D109" t="s">
        <v>36</v>
      </c>
      <c r="E109" t="s">
        <v>22</v>
      </c>
      <c r="F109" s="4">
        <v>8435</v>
      </c>
      <c r="G109" s="5">
        <v>42</v>
      </c>
    </row>
    <row r="110" spans="3:7" hidden="1" x14ac:dyDescent="0.3">
      <c r="C110" t="s">
        <v>9</v>
      </c>
      <c r="D110" t="s">
        <v>34</v>
      </c>
      <c r="E110" t="s">
        <v>20</v>
      </c>
      <c r="F110" s="4">
        <v>8463</v>
      </c>
      <c r="G110" s="5">
        <v>492</v>
      </c>
    </row>
    <row r="111" spans="3:7" hidden="1" x14ac:dyDescent="0.3">
      <c r="C111" t="s">
        <v>5</v>
      </c>
      <c r="D111" t="s">
        <v>37</v>
      </c>
      <c r="E111" t="s">
        <v>25</v>
      </c>
      <c r="F111" s="4">
        <v>8813</v>
      </c>
      <c r="G111" s="5">
        <v>21</v>
      </c>
    </row>
    <row r="112" spans="3:7" hidden="1" x14ac:dyDescent="0.3">
      <c r="C112" t="s">
        <v>3</v>
      </c>
      <c r="D112" t="s">
        <v>38</v>
      </c>
      <c r="E112" t="s">
        <v>26</v>
      </c>
      <c r="F112" s="4">
        <v>8841</v>
      </c>
      <c r="G112" s="5">
        <v>303</v>
      </c>
    </row>
    <row r="113" spans="3:7" hidden="1" x14ac:dyDescent="0.3">
      <c r="C113" t="s">
        <v>7</v>
      </c>
      <c r="D113" t="s">
        <v>34</v>
      </c>
      <c r="E113" t="s">
        <v>24</v>
      </c>
      <c r="F113" s="4">
        <v>8862</v>
      </c>
      <c r="G113" s="5">
        <v>189</v>
      </c>
    </row>
    <row r="114" spans="3:7" hidden="1" x14ac:dyDescent="0.3">
      <c r="C114" t="s">
        <v>40</v>
      </c>
      <c r="D114" t="s">
        <v>35</v>
      </c>
      <c r="E114" t="s">
        <v>33</v>
      </c>
      <c r="F114" s="4">
        <v>8869</v>
      </c>
      <c r="G114" s="5">
        <v>432</v>
      </c>
    </row>
    <row r="115" spans="3:7" hidden="1" x14ac:dyDescent="0.3">
      <c r="C115" t="s">
        <v>8</v>
      </c>
      <c r="D115" t="s">
        <v>39</v>
      </c>
      <c r="E115" t="s">
        <v>31</v>
      </c>
      <c r="F115" s="4">
        <v>8890</v>
      </c>
      <c r="G115" s="5">
        <v>210</v>
      </c>
    </row>
    <row r="116" spans="3:7" hidden="1" x14ac:dyDescent="0.3">
      <c r="C116" t="s">
        <v>40</v>
      </c>
      <c r="D116" t="s">
        <v>37</v>
      </c>
      <c r="E116" t="s">
        <v>29</v>
      </c>
      <c r="F116" s="4">
        <v>9002</v>
      </c>
      <c r="G116" s="5">
        <v>72</v>
      </c>
    </row>
    <row r="117" spans="3:7" hidden="1" x14ac:dyDescent="0.3">
      <c r="C117" t="s">
        <v>9</v>
      </c>
      <c r="D117" t="s">
        <v>36</v>
      </c>
      <c r="E117" t="s">
        <v>30</v>
      </c>
      <c r="F117" s="4">
        <v>9051</v>
      </c>
      <c r="G117" s="5">
        <v>57</v>
      </c>
    </row>
    <row r="118" spans="3:7" hidden="1" x14ac:dyDescent="0.3">
      <c r="C118" t="s">
        <v>3</v>
      </c>
      <c r="D118" t="s">
        <v>36</v>
      </c>
      <c r="E118" t="s">
        <v>16</v>
      </c>
      <c r="F118" s="4">
        <v>9198</v>
      </c>
      <c r="G118" s="5">
        <v>36</v>
      </c>
    </row>
    <row r="119" spans="3:7" hidden="1" x14ac:dyDescent="0.3">
      <c r="C119" t="s">
        <v>2</v>
      </c>
      <c r="D119" t="s">
        <v>39</v>
      </c>
      <c r="E119" t="s">
        <v>20</v>
      </c>
      <c r="F119" s="4">
        <v>9443</v>
      </c>
      <c r="G119" s="5">
        <v>162</v>
      </c>
    </row>
    <row r="120" spans="3:7" hidden="1" x14ac:dyDescent="0.3">
      <c r="C120" t="s">
        <v>9</v>
      </c>
      <c r="D120" t="s">
        <v>38</v>
      </c>
      <c r="E120" t="s">
        <v>33</v>
      </c>
      <c r="F120" s="4">
        <v>9506</v>
      </c>
      <c r="G120" s="5">
        <v>87</v>
      </c>
    </row>
    <row r="121" spans="3:7" hidden="1" x14ac:dyDescent="0.3">
      <c r="C121" t="s">
        <v>41</v>
      </c>
      <c r="D121" t="s">
        <v>36</v>
      </c>
      <c r="E121" t="s">
        <v>18</v>
      </c>
      <c r="F121" s="4">
        <v>9632</v>
      </c>
      <c r="G121" s="5">
        <v>288</v>
      </c>
    </row>
    <row r="122" spans="3:7" hidden="1" x14ac:dyDescent="0.3">
      <c r="C122" t="s">
        <v>8</v>
      </c>
      <c r="D122" t="s">
        <v>39</v>
      </c>
      <c r="E122" t="s">
        <v>18</v>
      </c>
      <c r="F122" s="4">
        <v>9660</v>
      </c>
      <c r="G122" s="5">
        <v>27</v>
      </c>
    </row>
    <row r="123" spans="3:7" hidden="1" x14ac:dyDescent="0.3">
      <c r="C123" t="s">
        <v>8</v>
      </c>
      <c r="D123" t="s">
        <v>37</v>
      </c>
      <c r="E123" t="s">
        <v>15</v>
      </c>
      <c r="F123" s="4">
        <v>9709</v>
      </c>
      <c r="G123" s="5">
        <v>30</v>
      </c>
    </row>
    <row r="124" spans="3:7" hidden="1" x14ac:dyDescent="0.3">
      <c r="C124" t="s">
        <v>40</v>
      </c>
      <c r="D124" t="s">
        <v>36</v>
      </c>
      <c r="E124" t="s">
        <v>33</v>
      </c>
      <c r="F124" s="4">
        <v>9772</v>
      </c>
      <c r="G124" s="5">
        <v>90</v>
      </c>
    </row>
    <row r="125" spans="3:7" hidden="1" x14ac:dyDescent="0.3">
      <c r="C125" t="s">
        <v>7</v>
      </c>
      <c r="D125" t="s">
        <v>37</v>
      </c>
      <c r="E125" t="s">
        <v>22</v>
      </c>
      <c r="F125" s="4">
        <v>9835</v>
      </c>
      <c r="G125" s="5">
        <v>207</v>
      </c>
    </row>
    <row r="126" spans="3:7" hidden="1" x14ac:dyDescent="0.3">
      <c r="C126" t="s">
        <v>2</v>
      </c>
      <c r="D126" t="s">
        <v>37</v>
      </c>
      <c r="E126" t="s">
        <v>17</v>
      </c>
      <c r="F126" s="4">
        <v>9926</v>
      </c>
      <c r="G126" s="5">
        <v>201</v>
      </c>
    </row>
    <row r="127" spans="3:7" hidden="1" x14ac:dyDescent="0.3">
      <c r="C127" t="s">
        <v>6</v>
      </c>
      <c r="D127" t="s">
        <v>36</v>
      </c>
      <c r="E127" t="s">
        <v>4</v>
      </c>
      <c r="F127" s="4">
        <v>10073</v>
      </c>
      <c r="G127" s="5">
        <v>120</v>
      </c>
    </row>
    <row r="128" spans="3:7" hidden="1" x14ac:dyDescent="0.3">
      <c r="C128" t="s">
        <v>7</v>
      </c>
      <c r="D128" t="s">
        <v>38</v>
      </c>
      <c r="E128" t="s">
        <v>30</v>
      </c>
      <c r="F128" s="4">
        <v>10129</v>
      </c>
      <c r="G128" s="5">
        <v>312</v>
      </c>
    </row>
    <row r="129" spans="3:7" hidden="1" x14ac:dyDescent="0.3">
      <c r="C129" t="s">
        <v>41</v>
      </c>
      <c r="D129" t="s">
        <v>36</v>
      </c>
      <c r="E129" t="s">
        <v>32</v>
      </c>
      <c r="F129" s="4">
        <v>10304</v>
      </c>
      <c r="G129" s="5">
        <v>84</v>
      </c>
    </row>
    <row r="130" spans="3:7" x14ac:dyDescent="0.3">
      <c r="C130" t="s">
        <v>40</v>
      </c>
      <c r="D130" t="s">
        <v>35</v>
      </c>
      <c r="E130" t="s">
        <v>32</v>
      </c>
      <c r="F130" s="4">
        <v>12348</v>
      </c>
      <c r="G130" s="5">
        <v>234</v>
      </c>
    </row>
    <row r="131" spans="3:7" x14ac:dyDescent="0.3">
      <c r="C131" t="s">
        <v>2</v>
      </c>
      <c r="D131" t="s">
        <v>37</v>
      </c>
      <c r="E131" t="s">
        <v>18</v>
      </c>
      <c r="F131" s="4">
        <v>11571</v>
      </c>
      <c r="G131" s="5">
        <v>138</v>
      </c>
    </row>
    <row r="132" spans="3:7" x14ac:dyDescent="0.3">
      <c r="C132" t="s">
        <v>9</v>
      </c>
      <c r="D132" t="s">
        <v>36</v>
      </c>
      <c r="E132" t="s">
        <v>27</v>
      </c>
      <c r="F132" s="4">
        <v>11522</v>
      </c>
      <c r="G132" s="5">
        <v>204</v>
      </c>
    </row>
    <row r="133" spans="3:7" x14ac:dyDescent="0.3">
      <c r="C133" t="s">
        <v>2</v>
      </c>
      <c r="D133" t="s">
        <v>36</v>
      </c>
      <c r="E133" t="s">
        <v>16</v>
      </c>
      <c r="F133" s="4">
        <v>11417</v>
      </c>
      <c r="G133" s="5">
        <v>21</v>
      </c>
    </row>
    <row r="134" spans="3:7" x14ac:dyDescent="0.3">
      <c r="C134" t="s">
        <v>41</v>
      </c>
      <c r="D134" t="s">
        <v>36</v>
      </c>
      <c r="E134" t="s">
        <v>13</v>
      </c>
      <c r="F134" s="4">
        <v>10311</v>
      </c>
      <c r="G134" s="5">
        <v>231</v>
      </c>
    </row>
    <row r="135" spans="3:7" x14ac:dyDescent="0.3">
      <c r="C135" t="s">
        <v>9</v>
      </c>
      <c r="D135" t="s">
        <v>35</v>
      </c>
      <c r="E135" t="s">
        <v>26</v>
      </c>
      <c r="F135" s="4">
        <v>98</v>
      </c>
      <c r="G135" s="5">
        <v>159</v>
      </c>
    </row>
    <row r="136" spans="3:7" x14ac:dyDescent="0.3">
      <c r="C136" t="s">
        <v>41</v>
      </c>
      <c r="D136" t="s">
        <v>36</v>
      </c>
      <c r="E136" t="s">
        <v>26</v>
      </c>
      <c r="F136" s="4">
        <v>98</v>
      </c>
      <c r="G136" s="5">
        <v>204</v>
      </c>
    </row>
    <row r="137" spans="3:7" x14ac:dyDescent="0.3">
      <c r="C137" t="s">
        <v>40</v>
      </c>
      <c r="D137" t="s">
        <v>38</v>
      </c>
      <c r="E137" t="s">
        <v>26</v>
      </c>
      <c r="F137" s="4">
        <v>609</v>
      </c>
      <c r="G137" s="5">
        <v>87</v>
      </c>
    </row>
    <row r="138" spans="3:7" x14ac:dyDescent="0.3">
      <c r="C138" t="s">
        <v>41</v>
      </c>
      <c r="D138" t="s">
        <v>35</v>
      </c>
      <c r="E138" t="s">
        <v>19</v>
      </c>
      <c r="F138" s="4">
        <v>609</v>
      </c>
      <c r="G138" s="5">
        <v>99</v>
      </c>
    </row>
    <row r="139" spans="3:7" x14ac:dyDescent="0.3">
      <c r="C139" t="s">
        <v>3</v>
      </c>
      <c r="D139" t="s">
        <v>35</v>
      </c>
      <c r="E139" t="s">
        <v>33</v>
      </c>
      <c r="F139" s="4">
        <v>819</v>
      </c>
      <c r="G139" s="5">
        <v>306</v>
      </c>
    </row>
    <row r="140" spans="3:7" hidden="1" x14ac:dyDescent="0.3">
      <c r="C140" t="s">
        <v>40</v>
      </c>
      <c r="D140" t="s">
        <v>39</v>
      </c>
      <c r="E140" t="s">
        <v>29</v>
      </c>
      <c r="F140" s="4">
        <v>0</v>
      </c>
      <c r="G140" s="5">
        <v>135</v>
      </c>
    </row>
    <row r="141" spans="3:7" hidden="1" x14ac:dyDescent="0.3">
      <c r="C141" t="s">
        <v>3</v>
      </c>
      <c r="D141" t="s">
        <v>39</v>
      </c>
      <c r="E141" t="s">
        <v>16</v>
      </c>
      <c r="F141" s="4">
        <v>21</v>
      </c>
      <c r="G141" s="5">
        <v>168</v>
      </c>
    </row>
    <row r="142" spans="3:7" hidden="1" x14ac:dyDescent="0.3">
      <c r="C142" t="s">
        <v>8</v>
      </c>
      <c r="D142" t="s">
        <v>37</v>
      </c>
      <c r="E142" t="s">
        <v>30</v>
      </c>
      <c r="F142" s="4">
        <v>42</v>
      </c>
      <c r="G142" s="5">
        <v>150</v>
      </c>
    </row>
    <row r="143" spans="3:7" hidden="1" x14ac:dyDescent="0.3">
      <c r="C143" t="s">
        <v>2</v>
      </c>
      <c r="D143" t="s">
        <v>38</v>
      </c>
      <c r="E143" t="s">
        <v>13</v>
      </c>
      <c r="F143" s="4">
        <v>56</v>
      </c>
      <c r="G143" s="5">
        <v>51</v>
      </c>
    </row>
    <row r="144" spans="3:7" hidden="1" x14ac:dyDescent="0.3">
      <c r="C144" t="s">
        <v>10</v>
      </c>
      <c r="D144" t="s">
        <v>38</v>
      </c>
      <c r="E144" t="s">
        <v>13</v>
      </c>
      <c r="F144" s="4">
        <v>63</v>
      </c>
      <c r="G144" s="5">
        <v>123</v>
      </c>
    </row>
    <row r="145" spans="3:7" x14ac:dyDescent="0.3">
      <c r="C145" t="s">
        <v>6</v>
      </c>
      <c r="D145" t="s">
        <v>38</v>
      </c>
      <c r="E145" t="s">
        <v>16</v>
      </c>
      <c r="F145" s="4">
        <v>938</v>
      </c>
      <c r="G145" s="5">
        <v>6</v>
      </c>
    </row>
    <row r="146" spans="3:7" x14ac:dyDescent="0.3">
      <c r="C146" t="s">
        <v>9</v>
      </c>
      <c r="D146" t="s">
        <v>34</v>
      </c>
      <c r="E146" t="s">
        <v>16</v>
      </c>
      <c r="F146" s="4">
        <v>938</v>
      </c>
      <c r="G146" s="5">
        <v>189</v>
      </c>
    </row>
    <row r="147" spans="3:7" hidden="1" x14ac:dyDescent="0.3">
      <c r="C147" t="s">
        <v>41</v>
      </c>
      <c r="D147" t="s">
        <v>38</v>
      </c>
      <c r="E147" t="s">
        <v>25</v>
      </c>
      <c r="F147" s="4">
        <v>154</v>
      </c>
      <c r="G147" s="5">
        <v>21</v>
      </c>
    </row>
    <row r="148" spans="3:7" hidden="1" x14ac:dyDescent="0.3">
      <c r="C148" t="s">
        <v>8</v>
      </c>
      <c r="D148" t="s">
        <v>38</v>
      </c>
      <c r="E148" t="s">
        <v>22</v>
      </c>
      <c r="F148" s="4">
        <v>168</v>
      </c>
      <c r="G148" s="5">
        <v>84</v>
      </c>
    </row>
    <row r="149" spans="3:7" hidden="1" x14ac:dyDescent="0.3">
      <c r="C149" t="s">
        <v>5</v>
      </c>
      <c r="D149" t="s">
        <v>37</v>
      </c>
      <c r="E149" t="s">
        <v>31</v>
      </c>
      <c r="F149" s="4">
        <v>182</v>
      </c>
      <c r="G149" s="5">
        <v>48</v>
      </c>
    </row>
    <row r="150" spans="3:7" hidden="1" x14ac:dyDescent="0.3">
      <c r="C150" t="s">
        <v>2</v>
      </c>
      <c r="D150" t="s">
        <v>36</v>
      </c>
      <c r="E150" t="s">
        <v>17</v>
      </c>
      <c r="F150" s="4">
        <v>189</v>
      </c>
      <c r="G150" s="5">
        <v>48</v>
      </c>
    </row>
    <row r="151" spans="3:7" hidden="1" x14ac:dyDescent="0.3">
      <c r="C151" t="s">
        <v>40</v>
      </c>
      <c r="D151" t="s">
        <v>36</v>
      </c>
      <c r="E151" t="s">
        <v>4</v>
      </c>
      <c r="F151" s="4">
        <v>217</v>
      </c>
      <c r="G151" s="5">
        <v>36</v>
      </c>
    </row>
    <row r="152" spans="3:7" hidden="1" x14ac:dyDescent="0.3">
      <c r="C152" t="s">
        <v>2</v>
      </c>
      <c r="D152" t="s">
        <v>37</v>
      </c>
      <c r="E152" t="s">
        <v>19</v>
      </c>
      <c r="F152" s="4">
        <v>238</v>
      </c>
      <c r="G152" s="5">
        <v>18</v>
      </c>
    </row>
    <row r="153" spans="3:7" hidden="1" x14ac:dyDescent="0.3">
      <c r="C153" t="s">
        <v>10</v>
      </c>
      <c r="D153" t="s">
        <v>37</v>
      </c>
      <c r="E153" t="s">
        <v>21</v>
      </c>
      <c r="F153" s="4">
        <v>245</v>
      </c>
      <c r="G153" s="5">
        <v>288</v>
      </c>
    </row>
    <row r="154" spans="3:7" hidden="1" x14ac:dyDescent="0.3">
      <c r="C154" t="s">
        <v>2</v>
      </c>
      <c r="D154" t="s">
        <v>34</v>
      </c>
      <c r="E154" t="s">
        <v>13</v>
      </c>
      <c r="F154" s="4">
        <v>252</v>
      </c>
      <c r="G154" s="5">
        <v>54</v>
      </c>
    </row>
    <row r="155" spans="3:7" hidden="1" x14ac:dyDescent="0.3">
      <c r="C155" t="s">
        <v>9</v>
      </c>
      <c r="D155" t="s">
        <v>37</v>
      </c>
      <c r="E155" t="s">
        <v>4</v>
      </c>
      <c r="F155" s="4">
        <v>259</v>
      </c>
      <c r="G155" s="5">
        <v>207</v>
      </c>
    </row>
    <row r="156" spans="3:7" hidden="1" x14ac:dyDescent="0.3">
      <c r="C156" t="s">
        <v>7</v>
      </c>
      <c r="D156" t="s">
        <v>36</v>
      </c>
      <c r="E156" t="s">
        <v>32</v>
      </c>
      <c r="F156" s="4">
        <v>280</v>
      </c>
      <c r="G156" s="5">
        <v>87</v>
      </c>
    </row>
    <row r="157" spans="3:7" hidden="1" x14ac:dyDescent="0.3">
      <c r="C157" t="s">
        <v>41</v>
      </c>
      <c r="D157" t="s">
        <v>34</v>
      </c>
      <c r="E157" t="s">
        <v>22</v>
      </c>
      <c r="F157" s="4">
        <v>336</v>
      </c>
      <c r="G157" s="5">
        <v>144</v>
      </c>
    </row>
    <row r="158" spans="3:7" hidden="1" x14ac:dyDescent="0.3">
      <c r="C158" t="s">
        <v>8</v>
      </c>
      <c r="D158" t="s">
        <v>35</v>
      </c>
      <c r="E158" t="s">
        <v>33</v>
      </c>
      <c r="F158" s="4">
        <v>357</v>
      </c>
      <c r="G158" s="5">
        <v>126</v>
      </c>
    </row>
    <row r="159" spans="3:7" hidden="1" x14ac:dyDescent="0.3">
      <c r="C159" t="s">
        <v>5</v>
      </c>
      <c r="D159" t="s">
        <v>39</v>
      </c>
      <c r="E159" t="s">
        <v>18</v>
      </c>
      <c r="F159" s="4">
        <v>385</v>
      </c>
      <c r="G159" s="5">
        <v>249</v>
      </c>
    </row>
    <row r="160" spans="3:7" hidden="1" x14ac:dyDescent="0.3">
      <c r="C160" t="s">
        <v>8</v>
      </c>
      <c r="D160" t="s">
        <v>37</v>
      </c>
      <c r="E160" t="s">
        <v>21</v>
      </c>
      <c r="F160" s="4">
        <v>434</v>
      </c>
      <c r="G160" s="5">
        <v>87</v>
      </c>
    </row>
    <row r="161" spans="3:7" hidden="1" x14ac:dyDescent="0.3">
      <c r="C161" t="s">
        <v>6</v>
      </c>
      <c r="D161" t="s">
        <v>38</v>
      </c>
      <c r="E161" t="s">
        <v>25</v>
      </c>
      <c r="F161" s="4">
        <v>469</v>
      </c>
      <c r="G161" s="5">
        <v>75</v>
      </c>
    </row>
    <row r="162" spans="3:7" hidden="1" x14ac:dyDescent="0.3">
      <c r="C162" t="s">
        <v>5</v>
      </c>
      <c r="D162" t="s">
        <v>35</v>
      </c>
      <c r="E162" t="s">
        <v>22</v>
      </c>
      <c r="F162" s="4">
        <v>490</v>
      </c>
      <c r="G162" s="5">
        <v>84</v>
      </c>
    </row>
    <row r="163" spans="3:7" hidden="1" x14ac:dyDescent="0.3">
      <c r="C163" t="s">
        <v>6</v>
      </c>
      <c r="D163" t="s">
        <v>36</v>
      </c>
      <c r="E163" t="s">
        <v>21</v>
      </c>
      <c r="F163" s="4">
        <v>497</v>
      </c>
      <c r="G163" s="5">
        <v>63</v>
      </c>
    </row>
    <row r="164" spans="3:7" hidden="1" x14ac:dyDescent="0.3">
      <c r="C164" t="s">
        <v>5</v>
      </c>
      <c r="D164" t="s">
        <v>37</v>
      </c>
      <c r="E164" t="s">
        <v>22</v>
      </c>
      <c r="F164" s="4">
        <v>518</v>
      </c>
      <c r="G164" s="5">
        <v>75</v>
      </c>
    </row>
    <row r="165" spans="3:7" hidden="1" x14ac:dyDescent="0.3">
      <c r="C165" t="s">
        <v>6</v>
      </c>
      <c r="D165" t="s">
        <v>34</v>
      </c>
      <c r="E165" t="s">
        <v>4</v>
      </c>
      <c r="F165" s="4">
        <v>525</v>
      </c>
      <c r="G165" s="5">
        <v>48</v>
      </c>
    </row>
    <row r="166" spans="3:7" hidden="1" x14ac:dyDescent="0.3">
      <c r="C166" t="s">
        <v>2</v>
      </c>
      <c r="D166" t="s">
        <v>35</v>
      </c>
      <c r="E166" t="s">
        <v>19</v>
      </c>
      <c r="F166" s="4">
        <v>553</v>
      </c>
      <c r="G166" s="5">
        <v>15</v>
      </c>
    </row>
    <row r="167" spans="3:7" hidden="1" x14ac:dyDescent="0.3">
      <c r="C167" t="s">
        <v>6</v>
      </c>
      <c r="D167" t="s">
        <v>37</v>
      </c>
      <c r="E167" t="s">
        <v>30</v>
      </c>
      <c r="F167" s="4">
        <v>560</v>
      </c>
      <c r="G167" s="5">
        <v>81</v>
      </c>
    </row>
    <row r="168" spans="3:7" hidden="1" x14ac:dyDescent="0.3">
      <c r="C168" t="s">
        <v>10</v>
      </c>
      <c r="D168" t="s">
        <v>35</v>
      </c>
      <c r="E168" t="s">
        <v>21</v>
      </c>
      <c r="F168" s="4">
        <v>567</v>
      </c>
      <c r="G168" s="5">
        <v>228</v>
      </c>
    </row>
    <row r="169" spans="3:7" x14ac:dyDescent="0.3">
      <c r="C169" t="s">
        <v>3</v>
      </c>
      <c r="D169" t="s">
        <v>37</v>
      </c>
      <c r="E169" t="s">
        <v>4</v>
      </c>
      <c r="F169" s="4">
        <v>938</v>
      </c>
      <c r="G169" s="5">
        <v>366</v>
      </c>
    </row>
    <row r="170" spans="3:7" x14ac:dyDescent="0.3">
      <c r="C170" t="s">
        <v>6</v>
      </c>
      <c r="D170" t="s">
        <v>38</v>
      </c>
      <c r="E170" t="s">
        <v>33</v>
      </c>
      <c r="F170" s="4">
        <v>959</v>
      </c>
      <c r="G170" s="5">
        <v>135</v>
      </c>
    </row>
    <row r="171" spans="3:7" hidden="1" x14ac:dyDescent="0.3">
      <c r="C171" t="s">
        <v>40</v>
      </c>
      <c r="D171" t="s">
        <v>38</v>
      </c>
      <c r="E171" t="s">
        <v>24</v>
      </c>
      <c r="F171" s="4">
        <v>623</v>
      </c>
      <c r="G171" s="5">
        <v>51</v>
      </c>
    </row>
    <row r="172" spans="3:7" hidden="1" x14ac:dyDescent="0.3">
      <c r="C172" t="s">
        <v>2</v>
      </c>
      <c r="D172" t="s">
        <v>39</v>
      </c>
      <c r="E172" t="s">
        <v>23</v>
      </c>
      <c r="F172" s="4">
        <v>630</v>
      </c>
      <c r="G172" s="5">
        <v>36</v>
      </c>
    </row>
    <row r="173" spans="3:7" hidden="1" x14ac:dyDescent="0.3">
      <c r="C173" t="s">
        <v>10</v>
      </c>
      <c r="D173" t="s">
        <v>34</v>
      </c>
      <c r="E173" t="s">
        <v>17</v>
      </c>
      <c r="F173" s="4">
        <v>700</v>
      </c>
      <c r="G173" s="5">
        <v>87</v>
      </c>
    </row>
    <row r="174" spans="3:7" hidden="1" x14ac:dyDescent="0.3">
      <c r="C174" t="s">
        <v>9</v>
      </c>
      <c r="D174" t="s">
        <v>34</v>
      </c>
      <c r="E174" t="s">
        <v>17</v>
      </c>
      <c r="F174" s="4">
        <v>707</v>
      </c>
      <c r="G174" s="5">
        <v>174</v>
      </c>
    </row>
    <row r="175" spans="3:7" hidden="1" x14ac:dyDescent="0.3">
      <c r="C175" t="s">
        <v>41</v>
      </c>
      <c r="D175" t="s">
        <v>37</v>
      </c>
      <c r="E175" t="s">
        <v>15</v>
      </c>
      <c r="F175" s="4">
        <v>714</v>
      </c>
      <c r="G175" s="5">
        <v>231</v>
      </c>
    </row>
    <row r="176" spans="3:7" hidden="1" x14ac:dyDescent="0.3">
      <c r="C176" t="s">
        <v>2</v>
      </c>
      <c r="D176" t="s">
        <v>36</v>
      </c>
      <c r="E176" t="s">
        <v>27</v>
      </c>
      <c r="F176" s="4">
        <v>798</v>
      </c>
      <c r="G176" s="5">
        <v>519</v>
      </c>
    </row>
    <row r="177" spans="3:7" x14ac:dyDescent="0.3">
      <c r="C177" t="s">
        <v>7</v>
      </c>
      <c r="D177" t="s">
        <v>38</v>
      </c>
      <c r="E177" t="s">
        <v>14</v>
      </c>
      <c r="F177" s="4">
        <v>1281</v>
      </c>
      <c r="G177" s="5">
        <v>75</v>
      </c>
    </row>
    <row r="178" spans="3:7" x14ac:dyDescent="0.3">
      <c r="C178" t="s">
        <v>3</v>
      </c>
      <c r="D178" t="s">
        <v>36</v>
      </c>
      <c r="E178" t="s">
        <v>19</v>
      </c>
      <c r="F178" s="4">
        <v>1281</v>
      </c>
      <c r="G178" s="5">
        <v>18</v>
      </c>
    </row>
    <row r="179" spans="3:7" hidden="1" x14ac:dyDescent="0.3">
      <c r="C179" t="s">
        <v>41</v>
      </c>
      <c r="D179" t="s">
        <v>35</v>
      </c>
      <c r="E179" t="s">
        <v>27</v>
      </c>
      <c r="F179" s="4">
        <v>847</v>
      </c>
      <c r="G179" s="5">
        <v>129</v>
      </c>
    </row>
    <row r="180" spans="3:7" hidden="1" x14ac:dyDescent="0.3">
      <c r="C180" t="s">
        <v>41</v>
      </c>
      <c r="D180" t="s">
        <v>36</v>
      </c>
      <c r="E180" t="s">
        <v>28</v>
      </c>
      <c r="F180" s="4">
        <v>854</v>
      </c>
      <c r="G180" s="5">
        <v>309</v>
      </c>
    </row>
    <row r="181" spans="3:7" hidden="1" x14ac:dyDescent="0.3">
      <c r="C181" t="s">
        <v>5</v>
      </c>
      <c r="D181" t="s">
        <v>34</v>
      </c>
      <c r="E181" t="s">
        <v>19</v>
      </c>
      <c r="F181" s="4">
        <v>861</v>
      </c>
      <c r="G181" s="5">
        <v>195</v>
      </c>
    </row>
    <row r="182" spans="3:7" x14ac:dyDescent="0.3">
      <c r="C182" t="s">
        <v>41</v>
      </c>
      <c r="D182" t="s">
        <v>37</v>
      </c>
      <c r="E182" t="s">
        <v>30</v>
      </c>
      <c r="F182" s="4">
        <v>1526</v>
      </c>
      <c r="G182" s="5">
        <v>240</v>
      </c>
    </row>
    <row r="183" spans="3:7" x14ac:dyDescent="0.3">
      <c r="C183" t="s">
        <v>7</v>
      </c>
      <c r="D183" t="s">
        <v>34</v>
      </c>
      <c r="E183" t="s">
        <v>25</v>
      </c>
      <c r="F183" s="4">
        <v>1568</v>
      </c>
      <c r="G183" s="5">
        <v>96</v>
      </c>
    </row>
    <row r="184" spans="3:7" x14ac:dyDescent="0.3">
      <c r="C184" t="s">
        <v>2</v>
      </c>
      <c r="D184" t="s">
        <v>39</v>
      </c>
      <c r="E184" t="s">
        <v>22</v>
      </c>
      <c r="F184" s="4">
        <v>1568</v>
      </c>
      <c r="G184" s="5">
        <v>141</v>
      </c>
    </row>
    <row r="185" spans="3:7" hidden="1" x14ac:dyDescent="0.3">
      <c r="C185" t="s">
        <v>10</v>
      </c>
      <c r="D185" t="s">
        <v>36</v>
      </c>
      <c r="E185" t="s">
        <v>13</v>
      </c>
      <c r="F185" s="4">
        <v>945</v>
      </c>
      <c r="G185" s="5">
        <v>75</v>
      </c>
    </row>
    <row r="186" spans="3:7" x14ac:dyDescent="0.3">
      <c r="C186" t="s">
        <v>6</v>
      </c>
      <c r="D186" t="s">
        <v>39</v>
      </c>
      <c r="E186" t="s">
        <v>30</v>
      </c>
      <c r="F186" s="4">
        <v>1638</v>
      </c>
      <c r="G186" s="5">
        <v>63</v>
      </c>
    </row>
    <row r="187" spans="3:7" x14ac:dyDescent="0.3">
      <c r="C187" t="s">
        <v>40</v>
      </c>
      <c r="D187" t="s">
        <v>35</v>
      </c>
      <c r="E187" t="s">
        <v>24</v>
      </c>
      <c r="F187" s="4">
        <v>1638</v>
      </c>
      <c r="G187" s="5">
        <v>48</v>
      </c>
    </row>
    <row r="188" spans="3:7" hidden="1" x14ac:dyDescent="0.3">
      <c r="C188" t="s">
        <v>7</v>
      </c>
      <c r="D188" t="s">
        <v>39</v>
      </c>
      <c r="E188" t="s">
        <v>27</v>
      </c>
      <c r="F188" s="4">
        <v>966</v>
      </c>
      <c r="G188" s="5">
        <v>198</v>
      </c>
    </row>
    <row r="189" spans="3:7" hidden="1" x14ac:dyDescent="0.3">
      <c r="C189" t="s">
        <v>3</v>
      </c>
      <c r="D189" t="s">
        <v>36</v>
      </c>
      <c r="E189" t="s">
        <v>28</v>
      </c>
      <c r="F189" s="4">
        <v>973</v>
      </c>
      <c r="G189" s="5">
        <v>162</v>
      </c>
    </row>
    <row r="190" spans="3:7" hidden="1" x14ac:dyDescent="0.3">
      <c r="C190" t="s">
        <v>2</v>
      </c>
      <c r="D190" t="s">
        <v>37</v>
      </c>
      <c r="E190" t="s">
        <v>14</v>
      </c>
      <c r="F190" s="4">
        <v>1057</v>
      </c>
      <c r="G190" s="5">
        <v>54</v>
      </c>
    </row>
    <row r="191" spans="3:7" hidden="1" x14ac:dyDescent="0.3">
      <c r="C191" t="s">
        <v>6</v>
      </c>
      <c r="D191" t="s">
        <v>35</v>
      </c>
      <c r="E191" t="s">
        <v>20</v>
      </c>
      <c r="F191" s="4">
        <v>1071</v>
      </c>
      <c r="G191" s="5">
        <v>270</v>
      </c>
    </row>
    <row r="192" spans="3:7" hidden="1" x14ac:dyDescent="0.3">
      <c r="C192" t="s">
        <v>9</v>
      </c>
      <c r="D192" t="s">
        <v>37</v>
      </c>
      <c r="E192" t="s">
        <v>29</v>
      </c>
      <c r="F192" s="4">
        <v>1085</v>
      </c>
      <c r="G192" s="5">
        <v>273</v>
      </c>
    </row>
    <row r="193" spans="3:7" hidden="1" x14ac:dyDescent="0.3">
      <c r="C193" t="s">
        <v>6</v>
      </c>
      <c r="D193" t="s">
        <v>38</v>
      </c>
      <c r="E193" t="s">
        <v>27</v>
      </c>
      <c r="F193" s="4">
        <v>1134</v>
      </c>
      <c r="G193" s="5">
        <v>282</v>
      </c>
    </row>
    <row r="194" spans="3:7" hidden="1" x14ac:dyDescent="0.3">
      <c r="C194" t="s">
        <v>41</v>
      </c>
      <c r="D194" t="s">
        <v>34</v>
      </c>
      <c r="E194" t="s">
        <v>16</v>
      </c>
      <c r="F194" s="4">
        <v>1274</v>
      </c>
      <c r="G194" s="5">
        <v>225</v>
      </c>
    </row>
    <row r="195" spans="3:7" x14ac:dyDescent="0.3">
      <c r="C195" t="s">
        <v>5</v>
      </c>
      <c r="D195" t="s">
        <v>34</v>
      </c>
      <c r="E195" t="s">
        <v>33</v>
      </c>
      <c r="F195" s="4">
        <v>1652</v>
      </c>
      <c r="G195" s="5">
        <v>93</v>
      </c>
    </row>
    <row r="196" spans="3:7" x14ac:dyDescent="0.3">
      <c r="C196" t="s">
        <v>3</v>
      </c>
      <c r="D196" t="s">
        <v>39</v>
      </c>
      <c r="E196" t="s">
        <v>28</v>
      </c>
      <c r="F196" s="4">
        <v>1652</v>
      </c>
      <c r="G196" s="5">
        <v>102</v>
      </c>
    </row>
    <row r="197" spans="3:7" hidden="1" x14ac:dyDescent="0.3">
      <c r="C197" t="s">
        <v>6</v>
      </c>
      <c r="D197" t="s">
        <v>35</v>
      </c>
      <c r="E197" t="s">
        <v>4</v>
      </c>
      <c r="F197" s="4">
        <v>1302</v>
      </c>
      <c r="G197" s="5">
        <v>402</v>
      </c>
    </row>
    <row r="198" spans="3:7" hidden="1" x14ac:dyDescent="0.3">
      <c r="C198" t="s">
        <v>6</v>
      </c>
      <c r="D198" t="s">
        <v>36</v>
      </c>
      <c r="E198" t="s">
        <v>29</v>
      </c>
      <c r="F198" s="4">
        <v>1400</v>
      </c>
      <c r="G198" s="5">
        <v>135</v>
      </c>
    </row>
    <row r="199" spans="3:7" hidden="1" x14ac:dyDescent="0.3">
      <c r="C199" t="s">
        <v>10</v>
      </c>
      <c r="D199" t="s">
        <v>36</v>
      </c>
      <c r="E199" t="s">
        <v>27</v>
      </c>
      <c r="F199" s="4">
        <v>1407</v>
      </c>
      <c r="G199" s="5">
        <v>72</v>
      </c>
    </row>
    <row r="200" spans="3:7" hidden="1" x14ac:dyDescent="0.3">
      <c r="C200" t="s">
        <v>10</v>
      </c>
      <c r="D200" t="s">
        <v>34</v>
      </c>
      <c r="E200" t="s">
        <v>25</v>
      </c>
      <c r="F200" s="4">
        <v>1428</v>
      </c>
      <c r="G200" s="5">
        <v>93</v>
      </c>
    </row>
    <row r="201" spans="3:7" hidden="1" x14ac:dyDescent="0.3">
      <c r="C201" t="s">
        <v>6</v>
      </c>
      <c r="D201" t="s">
        <v>34</v>
      </c>
      <c r="E201" t="s">
        <v>15</v>
      </c>
      <c r="F201" s="4">
        <v>1442</v>
      </c>
      <c r="G201" s="5">
        <v>15</v>
      </c>
    </row>
    <row r="202" spans="3:7" hidden="1" x14ac:dyDescent="0.3">
      <c r="C202" t="s">
        <v>41</v>
      </c>
      <c r="D202" t="s">
        <v>34</v>
      </c>
      <c r="E202" t="s">
        <v>17</v>
      </c>
      <c r="F202" s="4">
        <v>1463</v>
      </c>
      <c r="G202" s="5">
        <v>39</v>
      </c>
    </row>
    <row r="203" spans="3:7" hidden="1" x14ac:dyDescent="0.3">
      <c r="C203" t="s">
        <v>6</v>
      </c>
      <c r="D203" t="s">
        <v>37</v>
      </c>
      <c r="E203" t="s">
        <v>18</v>
      </c>
      <c r="F203" s="4">
        <v>1505</v>
      </c>
      <c r="G203" s="5">
        <v>102</v>
      </c>
    </row>
    <row r="204" spans="3:7" x14ac:dyDescent="0.3">
      <c r="C204" t="s">
        <v>8</v>
      </c>
      <c r="D204" t="s">
        <v>35</v>
      </c>
      <c r="E204" t="s">
        <v>29</v>
      </c>
      <c r="F204" s="4">
        <v>2023</v>
      </c>
      <c r="G204" s="5">
        <v>168</v>
      </c>
    </row>
    <row r="205" spans="3:7" x14ac:dyDescent="0.3">
      <c r="C205" t="s">
        <v>3</v>
      </c>
      <c r="D205" t="s">
        <v>35</v>
      </c>
      <c r="E205" t="s">
        <v>23</v>
      </c>
      <c r="F205" s="4">
        <v>2023</v>
      </c>
      <c r="G205" s="5">
        <v>78</v>
      </c>
    </row>
    <row r="206" spans="3:7" hidden="1" x14ac:dyDescent="0.3">
      <c r="C206" t="s">
        <v>8</v>
      </c>
      <c r="D206" t="s">
        <v>39</v>
      </c>
      <c r="E206" t="s">
        <v>26</v>
      </c>
      <c r="F206" s="4">
        <v>1561</v>
      </c>
      <c r="G206" s="5">
        <v>27</v>
      </c>
    </row>
    <row r="207" spans="3:7" x14ac:dyDescent="0.3">
      <c r="C207" t="s">
        <v>10</v>
      </c>
      <c r="D207" t="s">
        <v>38</v>
      </c>
      <c r="E207" t="s">
        <v>22</v>
      </c>
      <c r="F207" s="4">
        <v>2205</v>
      </c>
      <c r="G207" s="5">
        <v>141</v>
      </c>
    </row>
    <row r="208" spans="3:7" x14ac:dyDescent="0.3">
      <c r="C208" t="s">
        <v>7</v>
      </c>
      <c r="D208" t="s">
        <v>34</v>
      </c>
      <c r="E208" t="s">
        <v>20</v>
      </c>
      <c r="F208" s="4">
        <v>2205</v>
      </c>
      <c r="G208" s="5">
        <v>138</v>
      </c>
    </row>
    <row r="209" spans="3:7" hidden="1" x14ac:dyDescent="0.3">
      <c r="C209" t="s">
        <v>2</v>
      </c>
      <c r="D209" t="s">
        <v>35</v>
      </c>
      <c r="E209" t="s">
        <v>17</v>
      </c>
      <c r="F209" s="4">
        <v>1589</v>
      </c>
      <c r="G209" s="5">
        <v>303</v>
      </c>
    </row>
    <row r="210" spans="3:7" hidden="1" x14ac:dyDescent="0.3">
      <c r="C210" t="s">
        <v>40</v>
      </c>
      <c r="D210" t="s">
        <v>35</v>
      </c>
      <c r="E210" t="s">
        <v>29</v>
      </c>
      <c r="F210" s="4">
        <v>1617</v>
      </c>
      <c r="G210" s="5">
        <v>126</v>
      </c>
    </row>
    <row r="211" spans="3:7" hidden="1" x14ac:dyDescent="0.3">
      <c r="C211" t="s">
        <v>40</v>
      </c>
      <c r="D211" t="s">
        <v>37</v>
      </c>
      <c r="E211" t="s">
        <v>30</v>
      </c>
      <c r="F211" s="4">
        <v>1624</v>
      </c>
      <c r="G211" s="5">
        <v>114</v>
      </c>
    </row>
    <row r="212" spans="3:7" x14ac:dyDescent="0.3">
      <c r="C212" t="s">
        <v>6</v>
      </c>
      <c r="D212" t="s">
        <v>38</v>
      </c>
      <c r="E212" t="s">
        <v>13</v>
      </c>
      <c r="F212" s="4">
        <v>2317</v>
      </c>
      <c r="G212" s="5">
        <v>123</v>
      </c>
    </row>
    <row r="213" spans="3:7" x14ac:dyDescent="0.3">
      <c r="C213" t="s">
        <v>5</v>
      </c>
      <c r="D213" t="s">
        <v>35</v>
      </c>
      <c r="E213" t="s">
        <v>18</v>
      </c>
      <c r="F213" s="4">
        <v>2415</v>
      </c>
      <c r="G213" s="5">
        <v>15</v>
      </c>
    </row>
    <row r="214" spans="3:7" x14ac:dyDescent="0.3">
      <c r="C214" t="s">
        <v>40</v>
      </c>
      <c r="D214" t="s">
        <v>38</v>
      </c>
      <c r="E214" t="s">
        <v>25</v>
      </c>
      <c r="F214" s="4">
        <v>2541</v>
      </c>
      <c r="G214" s="5">
        <v>90</v>
      </c>
    </row>
    <row r="215" spans="3:7" x14ac:dyDescent="0.3">
      <c r="C215" t="s">
        <v>40</v>
      </c>
      <c r="D215" t="s">
        <v>38</v>
      </c>
      <c r="E215" t="s">
        <v>29</v>
      </c>
      <c r="F215" s="4">
        <v>2541</v>
      </c>
      <c r="G215" s="5">
        <v>45</v>
      </c>
    </row>
    <row r="216" spans="3:7" hidden="1" x14ac:dyDescent="0.3">
      <c r="C216" t="s">
        <v>8</v>
      </c>
      <c r="D216" t="s">
        <v>38</v>
      </c>
      <c r="E216" t="s">
        <v>23</v>
      </c>
      <c r="F216" s="4">
        <v>1701</v>
      </c>
      <c r="G216" s="5">
        <v>234</v>
      </c>
    </row>
    <row r="217" spans="3:7" hidden="1" x14ac:dyDescent="0.3">
      <c r="C217" t="s">
        <v>8</v>
      </c>
      <c r="D217" t="s">
        <v>37</v>
      </c>
      <c r="E217" t="s">
        <v>19</v>
      </c>
      <c r="F217" s="4">
        <v>1771</v>
      </c>
      <c r="G217" s="5">
        <v>204</v>
      </c>
    </row>
    <row r="218" spans="3:7" hidden="1" x14ac:dyDescent="0.3">
      <c r="C218" t="s">
        <v>7</v>
      </c>
      <c r="D218" t="s">
        <v>38</v>
      </c>
      <c r="E218" t="s">
        <v>18</v>
      </c>
      <c r="F218" s="4">
        <v>1778</v>
      </c>
      <c r="G218" s="5">
        <v>270</v>
      </c>
    </row>
    <row r="219" spans="3:7" hidden="1" x14ac:dyDescent="0.3">
      <c r="C219" t="s">
        <v>2</v>
      </c>
      <c r="D219" t="s">
        <v>39</v>
      </c>
      <c r="E219" t="s">
        <v>25</v>
      </c>
      <c r="F219" s="4">
        <v>1785</v>
      </c>
      <c r="G219" s="5">
        <v>462</v>
      </c>
    </row>
    <row r="220" spans="3:7" hidden="1" x14ac:dyDescent="0.3">
      <c r="C220" t="s">
        <v>8</v>
      </c>
      <c r="D220" t="s">
        <v>37</v>
      </c>
      <c r="E220" t="s">
        <v>22</v>
      </c>
      <c r="F220" s="4">
        <v>1890</v>
      </c>
      <c r="G220" s="5">
        <v>195</v>
      </c>
    </row>
    <row r="221" spans="3:7" hidden="1" x14ac:dyDescent="0.3">
      <c r="C221" t="s">
        <v>6</v>
      </c>
      <c r="D221" t="s">
        <v>37</v>
      </c>
      <c r="E221" t="s">
        <v>16</v>
      </c>
      <c r="F221" s="4">
        <v>1904</v>
      </c>
      <c r="G221" s="5">
        <v>405</v>
      </c>
    </row>
    <row r="222" spans="3:7" hidden="1" x14ac:dyDescent="0.3">
      <c r="C222" t="s">
        <v>41</v>
      </c>
      <c r="D222" t="s">
        <v>36</v>
      </c>
      <c r="E222" t="s">
        <v>19</v>
      </c>
      <c r="F222" s="4">
        <v>1925</v>
      </c>
      <c r="G222" s="5">
        <v>192</v>
      </c>
    </row>
    <row r="223" spans="3:7" hidden="1" x14ac:dyDescent="0.3">
      <c r="C223" t="s">
        <v>7</v>
      </c>
      <c r="D223" t="s">
        <v>34</v>
      </c>
      <c r="E223" t="s">
        <v>14</v>
      </c>
      <c r="F223" s="4">
        <v>1932</v>
      </c>
      <c r="G223" s="5">
        <v>369</v>
      </c>
    </row>
    <row r="224" spans="3:7" hidden="1" x14ac:dyDescent="0.3">
      <c r="C224" t="s">
        <v>10</v>
      </c>
      <c r="D224" t="s">
        <v>35</v>
      </c>
      <c r="E224" t="s">
        <v>20</v>
      </c>
      <c r="F224" s="4">
        <v>1974</v>
      </c>
      <c r="G224" s="5">
        <v>195</v>
      </c>
    </row>
    <row r="225" spans="3:7" hidden="1" x14ac:dyDescent="0.3">
      <c r="C225" t="s">
        <v>40</v>
      </c>
      <c r="D225" t="s">
        <v>38</v>
      </c>
      <c r="E225" t="s">
        <v>31</v>
      </c>
      <c r="F225" s="4">
        <v>1988</v>
      </c>
      <c r="G225" s="5">
        <v>39</v>
      </c>
    </row>
    <row r="226" spans="3:7" hidden="1" x14ac:dyDescent="0.3">
      <c r="C226" t="s">
        <v>8</v>
      </c>
      <c r="D226" t="s">
        <v>34</v>
      </c>
      <c r="E226" t="s">
        <v>16</v>
      </c>
      <c r="F226" s="4">
        <v>2009</v>
      </c>
      <c r="G226" s="5">
        <v>219</v>
      </c>
    </row>
    <row r="227" spans="3:7" hidden="1" x14ac:dyDescent="0.3">
      <c r="C227" t="s">
        <v>2</v>
      </c>
      <c r="D227" t="s">
        <v>39</v>
      </c>
      <c r="E227" t="s">
        <v>16</v>
      </c>
      <c r="F227" s="4">
        <v>2016</v>
      </c>
      <c r="G227" s="5">
        <v>117</v>
      </c>
    </row>
    <row r="228" spans="3:7" x14ac:dyDescent="0.3">
      <c r="C228" t="s">
        <v>9</v>
      </c>
      <c r="D228" t="s">
        <v>38</v>
      </c>
      <c r="E228" t="s">
        <v>16</v>
      </c>
      <c r="F228" s="4">
        <v>2646</v>
      </c>
      <c r="G228" s="5">
        <v>120</v>
      </c>
    </row>
    <row r="229" spans="3:7" x14ac:dyDescent="0.3">
      <c r="C229" t="s">
        <v>7</v>
      </c>
      <c r="D229" t="s">
        <v>36</v>
      </c>
      <c r="E229" t="s">
        <v>18</v>
      </c>
      <c r="F229" s="4">
        <v>2646</v>
      </c>
      <c r="G229" s="5">
        <v>177</v>
      </c>
    </row>
    <row r="230" spans="3:7" hidden="1" x14ac:dyDescent="0.3">
      <c r="C230" t="s">
        <v>6</v>
      </c>
      <c r="D230" t="s">
        <v>39</v>
      </c>
      <c r="E230" t="s">
        <v>25</v>
      </c>
      <c r="F230" s="4">
        <v>2100</v>
      </c>
      <c r="G230" s="5">
        <v>414</v>
      </c>
    </row>
    <row r="231" spans="3:7" x14ac:dyDescent="0.3">
      <c r="C231" t="s">
        <v>9</v>
      </c>
      <c r="D231" t="s">
        <v>37</v>
      </c>
      <c r="E231" t="s">
        <v>28</v>
      </c>
      <c r="F231" s="4">
        <v>2919</v>
      </c>
      <c r="G231" s="5">
        <v>45</v>
      </c>
    </row>
    <row r="232" spans="3:7" x14ac:dyDescent="0.3">
      <c r="C232" t="s">
        <v>3</v>
      </c>
      <c r="D232" t="s">
        <v>34</v>
      </c>
      <c r="E232" t="s">
        <v>17</v>
      </c>
      <c r="F232" s="4">
        <v>2919</v>
      </c>
      <c r="G232" s="5">
        <v>93</v>
      </c>
    </row>
    <row r="233" spans="3:7" hidden="1" x14ac:dyDescent="0.3">
      <c r="C233" t="s">
        <v>7</v>
      </c>
      <c r="D233" t="s">
        <v>35</v>
      </c>
      <c r="E233" t="s">
        <v>16</v>
      </c>
      <c r="F233" s="4">
        <v>2135</v>
      </c>
      <c r="G233" s="5">
        <v>27</v>
      </c>
    </row>
    <row r="234" spans="3:7" hidden="1" x14ac:dyDescent="0.3">
      <c r="C234" t="s">
        <v>9</v>
      </c>
      <c r="D234" t="s">
        <v>36</v>
      </c>
      <c r="E234" t="s">
        <v>25</v>
      </c>
      <c r="F234" s="4">
        <v>2142</v>
      </c>
      <c r="G234" s="5">
        <v>114</v>
      </c>
    </row>
    <row r="235" spans="3:7" hidden="1" x14ac:dyDescent="0.3">
      <c r="C235" t="s">
        <v>7</v>
      </c>
      <c r="D235" t="s">
        <v>36</v>
      </c>
      <c r="E235" t="s">
        <v>31</v>
      </c>
      <c r="F235" s="4">
        <v>2149</v>
      </c>
      <c r="G235" s="5">
        <v>117</v>
      </c>
    </row>
    <row r="236" spans="3:7" x14ac:dyDescent="0.3">
      <c r="C236" t="s">
        <v>6</v>
      </c>
      <c r="D236" t="s">
        <v>34</v>
      </c>
      <c r="E236" t="s">
        <v>29</v>
      </c>
      <c r="F236" s="4">
        <v>3339</v>
      </c>
      <c r="G236" s="5">
        <v>75</v>
      </c>
    </row>
    <row r="237" spans="3:7" x14ac:dyDescent="0.3">
      <c r="C237" t="s">
        <v>3</v>
      </c>
      <c r="D237" t="s">
        <v>36</v>
      </c>
      <c r="E237" t="s">
        <v>25</v>
      </c>
      <c r="F237" s="4">
        <v>3339</v>
      </c>
      <c r="G237" s="5">
        <v>39</v>
      </c>
    </row>
    <row r="238" spans="3:7" hidden="1" x14ac:dyDescent="0.3">
      <c r="C238" t="s">
        <v>3</v>
      </c>
      <c r="D238" t="s">
        <v>34</v>
      </c>
      <c r="E238" t="s">
        <v>23</v>
      </c>
      <c r="F238" s="4">
        <v>2212</v>
      </c>
      <c r="G238" s="5">
        <v>117</v>
      </c>
    </row>
    <row r="239" spans="3:7" hidden="1" x14ac:dyDescent="0.3">
      <c r="C239" t="s">
        <v>6</v>
      </c>
      <c r="D239" t="s">
        <v>34</v>
      </c>
      <c r="E239" t="s">
        <v>16</v>
      </c>
      <c r="F239" s="4">
        <v>2219</v>
      </c>
      <c r="G239" s="5">
        <v>75</v>
      </c>
    </row>
    <row r="240" spans="3:7" hidden="1" x14ac:dyDescent="0.3">
      <c r="C240" t="s">
        <v>7</v>
      </c>
      <c r="D240" t="s">
        <v>34</v>
      </c>
      <c r="E240" t="s">
        <v>33</v>
      </c>
      <c r="F240" s="4">
        <v>2226</v>
      </c>
      <c r="G240" s="5">
        <v>48</v>
      </c>
    </row>
    <row r="241" spans="3:7" hidden="1" x14ac:dyDescent="0.3">
      <c r="C241" t="s">
        <v>8</v>
      </c>
      <c r="D241" t="s">
        <v>38</v>
      </c>
      <c r="E241" t="s">
        <v>27</v>
      </c>
      <c r="F241" s="4">
        <v>2268</v>
      </c>
      <c r="G241" s="5">
        <v>63</v>
      </c>
    </row>
    <row r="242" spans="3:7" hidden="1" x14ac:dyDescent="0.3">
      <c r="C242" t="s">
        <v>40</v>
      </c>
      <c r="D242" t="s">
        <v>35</v>
      </c>
      <c r="E242" t="s">
        <v>30</v>
      </c>
      <c r="F242" s="4">
        <v>2275</v>
      </c>
      <c r="G242" s="5">
        <v>447</v>
      </c>
    </row>
    <row r="243" spans="3:7" hidden="1" x14ac:dyDescent="0.3">
      <c r="C243" t="s">
        <v>40</v>
      </c>
      <c r="D243" t="s">
        <v>34</v>
      </c>
      <c r="E243" t="s">
        <v>27</v>
      </c>
      <c r="F243" s="4">
        <v>2289</v>
      </c>
      <c r="G243" s="5">
        <v>135</v>
      </c>
    </row>
    <row r="244" spans="3:7" x14ac:dyDescent="0.3">
      <c r="C244" t="s">
        <v>5</v>
      </c>
      <c r="D244" t="s">
        <v>36</v>
      </c>
      <c r="E244" t="s">
        <v>17</v>
      </c>
      <c r="F244" s="4">
        <v>3339</v>
      </c>
      <c r="G244" s="5">
        <v>348</v>
      </c>
    </row>
    <row r="245" spans="3:7" x14ac:dyDescent="0.3">
      <c r="C245" t="s">
        <v>40</v>
      </c>
      <c r="D245" t="s">
        <v>34</v>
      </c>
      <c r="E245" t="s">
        <v>19</v>
      </c>
      <c r="F245" s="4">
        <v>4018</v>
      </c>
      <c r="G245" s="5">
        <v>162</v>
      </c>
    </row>
    <row r="246" spans="3:7" hidden="1" x14ac:dyDescent="0.3">
      <c r="C246" t="s">
        <v>41</v>
      </c>
      <c r="D246" t="s">
        <v>37</v>
      </c>
      <c r="E246" t="s">
        <v>26</v>
      </c>
      <c r="F246" s="4">
        <v>2324</v>
      </c>
      <c r="G246" s="5">
        <v>177</v>
      </c>
    </row>
    <row r="247" spans="3:7" hidden="1" x14ac:dyDescent="0.3">
      <c r="C247" t="s">
        <v>9</v>
      </c>
      <c r="D247" t="s">
        <v>38</v>
      </c>
      <c r="E247" t="s">
        <v>17</v>
      </c>
      <c r="F247" s="4">
        <v>2408</v>
      </c>
      <c r="G247" s="5">
        <v>9</v>
      </c>
    </row>
    <row r="248" spans="3:7" x14ac:dyDescent="0.3">
      <c r="C248" t="s">
        <v>5</v>
      </c>
      <c r="D248" t="s">
        <v>39</v>
      </c>
      <c r="E248" t="s">
        <v>24</v>
      </c>
      <c r="F248" s="4">
        <v>4018</v>
      </c>
      <c r="G248" s="5">
        <v>171</v>
      </c>
    </row>
    <row r="249" spans="3:7" x14ac:dyDescent="0.3">
      <c r="C249" t="s">
        <v>2</v>
      </c>
      <c r="D249" t="s">
        <v>39</v>
      </c>
      <c r="E249" t="s">
        <v>33</v>
      </c>
      <c r="F249" s="4">
        <v>4018</v>
      </c>
      <c r="G249" s="5">
        <v>126</v>
      </c>
    </row>
    <row r="250" spans="3:7" hidden="1" x14ac:dyDescent="0.3">
      <c r="C250" t="s">
        <v>9</v>
      </c>
      <c r="D250" t="s">
        <v>35</v>
      </c>
      <c r="E250" t="s">
        <v>27</v>
      </c>
      <c r="F250" s="4">
        <v>2429</v>
      </c>
      <c r="G250" s="5">
        <v>144</v>
      </c>
    </row>
    <row r="251" spans="3:7" hidden="1" x14ac:dyDescent="0.3">
      <c r="C251" t="s">
        <v>9</v>
      </c>
      <c r="D251" t="s">
        <v>38</v>
      </c>
      <c r="E251" t="s">
        <v>26</v>
      </c>
      <c r="F251" s="4">
        <v>2436</v>
      </c>
      <c r="G251" s="5">
        <v>99</v>
      </c>
    </row>
    <row r="252" spans="3:7" hidden="1" x14ac:dyDescent="0.3">
      <c r="C252" t="s">
        <v>3</v>
      </c>
      <c r="D252" t="s">
        <v>35</v>
      </c>
      <c r="E252" t="s">
        <v>25</v>
      </c>
      <c r="F252" s="4">
        <v>2464</v>
      </c>
      <c r="G252" s="5">
        <v>234</v>
      </c>
    </row>
    <row r="253" spans="3:7" hidden="1" x14ac:dyDescent="0.3">
      <c r="C253" t="s">
        <v>10</v>
      </c>
      <c r="D253" t="s">
        <v>36</v>
      </c>
      <c r="E253" t="s">
        <v>29</v>
      </c>
      <c r="F253" s="4">
        <v>2471</v>
      </c>
      <c r="G253" s="5">
        <v>342</v>
      </c>
    </row>
    <row r="254" spans="3:7" hidden="1" x14ac:dyDescent="0.3">
      <c r="C254" t="s">
        <v>7</v>
      </c>
      <c r="D254" t="s">
        <v>35</v>
      </c>
      <c r="E254" t="s">
        <v>27</v>
      </c>
      <c r="F254" s="4">
        <v>2478</v>
      </c>
      <c r="G254" s="5">
        <v>21</v>
      </c>
    </row>
    <row r="255" spans="3:7" x14ac:dyDescent="0.3">
      <c r="C255" t="s">
        <v>7</v>
      </c>
      <c r="D255" t="s">
        <v>37</v>
      </c>
      <c r="E255" t="s">
        <v>17</v>
      </c>
      <c r="F255" s="4">
        <v>4487</v>
      </c>
      <c r="G255" s="5">
        <v>111</v>
      </c>
    </row>
    <row r="256" spans="3:7" x14ac:dyDescent="0.3">
      <c r="C256" t="s">
        <v>7</v>
      </c>
      <c r="D256" t="s">
        <v>37</v>
      </c>
      <c r="E256" t="s">
        <v>16</v>
      </c>
      <c r="F256" s="4">
        <v>4487</v>
      </c>
      <c r="G256" s="5">
        <v>333</v>
      </c>
    </row>
    <row r="257" spans="3:7" hidden="1" x14ac:dyDescent="0.3">
      <c r="C257" t="s">
        <v>10</v>
      </c>
      <c r="D257" t="s">
        <v>35</v>
      </c>
      <c r="E257" t="s">
        <v>15</v>
      </c>
      <c r="F257" s="4">
        <v>2562</v>
      </c>
      <c r="G257" s="5">
        <v>6</v>
      </c>
    </row>
    <row r="258" spans="3:7" hidden="1" x14ac:dyDescent="0.3">
      <c r="C258" t="s">
        <v>3</v>
      </c>
      <c r="D258" t="s">
        <v>34</v>
      </c>
      <c r="E258" t="s">
        <v>20</v>
      </c>
      <c r="F258" s="4">
        <v>2583</v>
      </c>
      <c r="G258" s="5">
        <v>18</v>
      </c>
    </row>
    <row r="259" spans="3:7" hidden="1" x14ac:dyDescent="0.3">
      <c r="C259" t="s">
        <v>9</v>
      </c>
      <c r="D259" t="s">
        <v>39</v>
      </c>
      <c r="E259" t="s">
        <v>18</v>
      </c>
      <c r="F259" s="4">
        <v>2639</v>
      </c>
      <c r="G259" s="5">
        <v>204</v>
      </c>
    </row>
    <row r="260" spans="3:7" x14ac:dyDescent="0.3">
      <c r="C260" t="s">
        <v>5</v>
      </c>
      <c r="D260" t="s">
        <v>34</v>
      </c>
      <c r="E260" t="s">
        <v>22</v>
      </c>
      <c r="F260" s="4">
        <v>6279</v>
      </c>
      <c r="G260" s="5">
        <v>237</v>
      </c>
    </row>
    <row r="261" spans="3:7" x14ac:dyDescent="0.3">
      <c r="C261" t="s">
        <v>3</v>
      </c>
      <c r="D261" t="s">
        <v>34</v>
      </c>
      <c r="E261" t="s">
        <v>32</v>
      </c>
      <c r="F261" s="4">
        <v>7777</v>
      </c>
      <c r="G261" s="5">
        <v>504</v>
      </c>
    </row>
    <row r="262" spans="3:7" hidden="1" x14ac:dyDescent="0.3">
      <c r="C262" t="s">
        <v>6</v>
      </c>
      <c r="D262" t="s">
        <v>38</v>
      </c>
      <c r="E262" t="s">
        <v>31</v>
      </c>
      <c r="F262" s="4">
        <v>2681</v>
      </c>
      <c r="G262" s="5">
        <v>54</v>
      </c>
    </row>
    <row r="263" spans="3:7" hidden="1" x14ac:dyDescent="0.3">
      <c r="C263" t="s">
        <v>8</v>
      </c>
      <c r="D263" t="s">
        <v>35</v>
      </c>
      <c r="E263" t="s">
        <v>20</v>
      </c>
      <c r="F263" s="4">
        <v>2702</v>
      </c>
      <c r="G263" s="5">
        <v>363</v>
      </c>
    </row>
    <row r="264" spans="3:7" hidden="1" x14ac:dyDescent="0.3">
      <c r="C264" t="s">
        <v>9</v>
      </c>
      <c r="D264" t="s">
        <v>37</v>
      </c>
      <c r="E264" t="s">
        <v>23</v>
      </c>
      <c r="F264" s="4">
        <v>2737</v>
      </c>
      <c r="G264" s="5">
        <v>93</v>
      </c>
    </row>
    <row r="265" spans="3:7" hidden="1" x14ac:dyDescent="0.3">
      <c r="C265" t="s">
        <v>5</v>
      </c>
      <c r="D265" t="s">
        <v>35</v>
      </c>
      <c r="E265" t="s">
        <v>4</v>
      </c>
      <c r="F265" s="4">
        <v>2744</v>
      </c>
      <c r="G265" s="5">
        <v>9</v>
      </c>
    </row>
    <row r="266" spans="3:7" hidden="1" x14ac:dyDescent="0.3">
      <c r="C266" t="s">
        <v>40</v>
      </c>
      <c r="D266" t="s">
        <v>34</v>
      </c>
      <c r="E266" t="s">
        <v>23</v>
      </c>
      <c r="F266" s="4">
        <v>2779</v>
      </c>
      <c r="G266" s="5">
        <v>75</v>
      </c>
    </row>
    <row r="267" spans="3:7" hidden="1" x14ac:dyDescent="0.3">
      <c r="C267" t="s">
        <v>7</v>
      </c>
      <c r="D267" t="s">
        <v>35</v>
      </c>
      <c r="E267" t="s">
        <v>24</v>
      </c>
      <c r="F267" s="4">
        <v>2793</v>
      </c>
      <c r="G267" s="5">
        <v>114</v>
      </c>
    </row>
    <row r="268" spans="3:7" hidden="1" x14ac:dyDescent="0.3">
      <c r="C268" t="s">
        <v>9</v>
      </c>
      <c r="D268" t="s">
        <v>37</v>
      </c>
      <c r="E268" t="s">
        <v>26</v>
      </c>
      <c r="F268" s="4">
        <v>2856</v>
      </c>
      <c r="G268" s="5">
        <v>246</v>
      </c>
    </row>
    <row r="269" spans="3:7" hidden="1" x14ac:dyDescent="0.3">
      <c r="C269" t="s">
        <v>2</v>
      </c>
      <c r="D269" t="s">
        <v>37</v>
      </c>
      <c r="E269" t="s">
        <v>15</v>
      </c>
      <c r="F269" s="4">
        <v>2863</v>
      </c>
      <c r="G269" s="5">
        <v>42</v>
      </c>
    </row>
    <row r="270" spans="3:7" hidden="1" x14ac:dyDescent="0.3">
      <c r="C270" t="s">
        <v>7</v>
      </c>
      <c r="D270" t="s">
        <v>36</v>
      </c>
      <c r="E270" t="s">
        <v>19</v>
      </c>
      <c r="F270" s="4">
        <v>2870</v>
      </c>
      <c r="G270" s="5">
        <v>300</v>
      </c>
    </row>
    <row r="271" spans="3:7" hidden="1" x14ac:dyDescent="0.3">
      <c r="C271" t="s">
        <v>5</v>
      </c>
      <c r="D271" t="s">
        <v>34</v>
      </c>
      <c r="E271" t="s">
        <v>29</v>
      </c>
      <c r="F271" s="4">
        <v>2891</v>
      </c>
      <c r="G271" s="5">
        <v>102</v>
      </c>
    </row>
    <row r="272" spans="3:7" x14ac:dyDescent="0.3">
      <c r="C272" t="s">
        <v>5</v>
      </c>
      <c r="D272" t="s">
        <v>34</v>
      </c>
      <c r="E272" t="s">
        <v>20</v>
      </c>
      <c r="F272" s="4">
        <v>15610</v>
      </c>
      <c r="G272" s="5">
        <v>339</v>
      </c>
    </row>
    <row r="273" spans="3:7" x14ac:dyDescent="0.3">
      <c r="C273" t="s">
        <v>8</v>
      </c>
      <c r="D273" t="s">
        <v>38</v>
      </c>
      <c r="E273" t="s">
        <v>13</v>
      </c>
      <c r="F273" s="4">
        <v>819</v>
      </c>
      <c r="G273" s="5">
        <v>510</v>
      </c>
    </row>
    <row r="274" spans="3:7" hidden="1" x14ac:dyDescent="0.3">
      <c r="C274" t="s">
        <v>41</v>
      </c>
      <c r="D274" t="s">
        <v>37</v>
      </c>
      <c r="E274" t="s">
        <v>21</v>
      </c>
      <c r="F274" s="4">
        <v>2933</v>
      </c>
      <c r="G274" s="5">
        <v>9</v>
      </c>
    </row>
    <row r="275" spans="3:7" hidden="1" x14ac:dyDescent="0.3">
      <c r="C275" t="s">
        <v>9</v>
      </c>
      <c r="D275" t="s">
        <v>36</v>
      </c>
      <c r="E275" t="s">
        <v>32</v>
      </c>
      <c r="F275" s="4">
        <v>2954</v>
      </c>
      <c r="G275" s="5">
        <v>189</v>
      </c>
    </row>
    <row r="276" spans="3:7" hidden="1" x14ac:dyDescent="0.3">
      <c r="C276" t="s">
        <v>6</v>
      </c>
      <c r="D276" t="s">
        <v>39</v>
      </c>
      <c r="E276" t="s">
        <v>24</v>
      </c>
      <c r="F276" s="4">
        <v>2989</v>
      </c>
      <c r="G276" s="5">
        <v>3</v>
      </c>
    </row>
    <row r="277" spans="3:7" hidden="1" x14ac:dyDescent="0.3">
      <c r="C277" t="s">
        <v>6</v>
      </c>
      <c r="D277" t="s">
        <v>39</v>
      </c>
      <c r="E277" t="s">
        <v>29</v>
      </c>
      <c r="F277" s="4">
        <v>3052</v>
      </c>
      <c r="G277" s="5">
        <v>378</v>
      </c>
    </row>
    <row r="278" spans="3:7" hidden="1" x14ac:dyDescent="0.3">
      <c r="C278" t="s">
        <v>10</v>
      </c>
      <c r="D278" t="s">
        <v>37</v>
      </c>
      <c r="E278" t="s">
        <v>28</v>
      </c>
      <c r="F278" s="4">
        <v>3059</v>
      </c>
      <c r="G278" s="5">
        <v>27</v>
      </c>
    </row>
    <row r="279" spans="3:7" hidden="1" x14ac:dyDescent="0.3">
      <c r="C279" t="s">
        <v>2</v>
      </c>
      <c r="D279" t="s">
        <v>36</v>
      </c>
      <c r="E279" t="s">
        <v>31</v>
      </c>
      <c r="F279" s="4">
        <v>3094</v>
      </c>
      <c r="G279" s="5">
        <v>246</v>
      </c>
    </row>
    <row r="280" spans="3:7" hidden="1" x14ac:dyDescent="0.3">
      <c r="C280" t="s">
        <v>40</v>
      </c>
      <c r="D280" t="s">
        <v>39</v>
      </c>
      <c r="E280" t="s">
        <v>28</v>
      </c>
      <c r="F280" s="4">
        <v>3101</v>
      </c>
      <c r="G280" s="5">
        <v>225</v>
      </c>
    </row>
    <row r="281" spans="3:7" hidden="1" x14ac:dyDescent="0.3">
      <c r="C281" t="s">
        <v>3</v>
      </c>
      <c r="D281" t="s">
        <v>34</v>
      </c>
      <c r="E281" t="s">
        <v>26</v>
      </c>
      <c r="F281" s="4">
        <v>3108</v>
      </c>
      <c r="G281" s="5">
        <v>54</v>
      </c>
    </row>
    <row r="282" spans="3:7" hidden="1" x14ac:dyDescent="0.3">
      <c r="C282" t="s">
        <v>40</v>
      </c>
      <c r="D282" t="s">
        <v>36</v>
      </c>
      <c r="E282" t="s">
        <v>27</v>
      </c>
      <c r="F282" s="4">
        <v>3164</v>
      </c>
      <c r="G282" s="5">
        <v>306</v>
      </c>
    </row>
    <row r="283" spans="3:7" hidden="1" x14ac:dyDescent="0.3">
      <c r="C283" t="s">
        <v>9</v>
      </c>
      <c r="D283" t="s">
        <v>39</v>
      </c>
      <c r="E283" t="s">
        <v>25</v>
      </c>
      <c r="F283" s="4">
        <v>3192</v>
      </c>
      <c r="G283" s="5">
        <v>72</v>
      </c>
    </row>
    <row r="284" spans="3:7" hidden="1" x14ac:dyDescent="0.3">
      <c r="C284" t="s">
        <v>7</v>
      </c>
      <c r="D284" t="s">
        <v>34</v>
      </c>
      <c r="E284" t="s">
        <v>32</v>
      </c>
      <c r="F284" s="4">
        <v>3262</v>
      </c>
      <c r="G284" s="5">
        <v>75</v>
      </c>
    </row>
    <row r="285" spans="3:7" x14ac:dyDescent="0.3">
      <c r="C285" t="s">
        <v>9</v>
      </c>
      <c r="D285" t="s">
        <v>35</v>
      </c>
      <c r="E285" t="s">
        <v>4</v>
      </c>
      <c r="F285" s="4">
        <v>959</v>
      </c>
      <c r="G285" s="5">
        <v>147</v>
      </c>
    </row>
    <row r="286" spans="3:7" x14ac:dyDescent="0.3">
      <c r="C286" t="s">
        <v>5</v>
      </c>
      <c r="D286" t="s">
        <v>36</v>
      </c>
      <c r="E286" t="s">
        <v>30</v>
      </c>
      <c r="F286" s="4">
        <v>1526</v>
      </c>
      <c r="G286" s="5">
        <v>105</v>
      </c>
    </row>
    <row r="287" spans="3:7" x14ac:dyDescent="0.3">
      <c r="C287" t="s">
        <v>3</v>
      </c>
      <c r="D287" t="s">
        <v>35</v>
      </c>
      <c r="E287" t="s">
        <v>29</v>
      </c>
      <c r="F287" s="4">
        <v>2114</v>
      </c>
      <c r="G287" s="5">
        <v>66</v>
      </c>
    </row>
    <row r="288" spans="3:7" hidden="1" x14ac:dyDescent="0.3">
      <c r="C288" t="s">
        <v>41</v>
      </c>
      <c r="D288" t="s">
        <v>37</v>
      </c>
      <c r="E288" t="s">
        <v>20</v>
      </c>
      <c r="F288" s="4">
        <v>3388</v>
      </c>
      <c r="G288" s="5">
        <v>123</v>
      </c>
    </row>
    <row r="289" spans="3:7" hidden="1" x14ac:dyDescent="0.3">
      <c r="C289" t="s">
        <v>6</v>
      </c>
      <c r="D289" t="s">
        <v>34</v>
      </c>
      <c r="E289" t="s">
        <v>30</v>
      </c>
      <c r="F289" s="4">
        <v>3402</v>
      </c>
      <c r="G289" s="5">
        <v>366</v>
      </c>
    </row>
    <row r="290" spans="3:7" hidden="1" x14ac:dyDescent="0.3">
      <c r="C290" t="s">
        <v>10</v>
      </c>
      <c r="D290" t="s">
        <v>35</v>
      </c>
      <c r="E290" t="s">
        <v>14</v>
      </c>
      <c r="F290" s="4">
        <v>3472</v>
      </c>
      <c r="G290" s="5">
        <v>96</v>
      </c>
    </row>
    <row r="291" spans="3:7" hidden="1" x14ac:dyDescent="0.3">
      <c r="C291" t="s">
        <v>8</v>
      </c>
      <c r="D291" t="s">
        <v>34</v>
      </c>
      <c r="E291" t="s">
        <v>31</v>
      </c>
      <c r="F291" s="4">
        <v>3507</v>
      </c>
      <c r="G291" s="5">
        <v>288</v>
      </c>
    </row>
    <row r="292" spans="3:7" hidden="1" x14ac:dyDescent="0.3">
      <c r="C292" t="s">
        <v>2</v>
      </c>
      <c r="D292" t="s">
        <v>38</v>
      </c>
      <c r="E292" t="s">
        <v>4</v>
      </c>
      <c r="F292" s="4">
        <v>3549</v>
      </c>
      <c r="G292" s="5">
        <v>3</v>
      </c>
    </row>
    <row r="293" spans="3:7" hidden="1" x14ac:dyDescent="0.3">
      <c r="C293" t="s">
        <v>6</v>
      </c>
      <c r="D293" t="s">
        <v>37</v>
      </c>
      <c r="E293" t="s">
        <v>28</v>
      </c>
      <c r="F293" s="4">
        <v>3556</v>
      </c>
      <c r="G293" s="5">
        <v>459</v>
      </c>
    </row>
    <row r="294" spans="3:7" hidden="1" x14ac:dyDescent="0.3">
      <c r="C294" t="s">
        <v>8</v>
      </c>
      <c r="D294" t="s">
        <v>35</v>
      </c>
      <c r="E294" t="s">
        <v>30</v>
      </c>
      <c r="F294" s="4">
        <v>3598</v>
      </c>
      <c r="G294" s="5">
        <v>81</v>
      </c>
    </row>
    <row r="295" spans="3:7" hidden="1" x14ac:dyDescent="0.3">
      <c r="C295" t="s">
        <v>3</v>
      </c>
      <c r="D295" t="s">
        <v>39</v>
      </c>
      <c r="E295" t="s">
        <v>29</v>
      </c>
      <c r="F295" s="4">
        <v>3640</v>
      </c>
      <c r="G295" s="5">
        <v>51</v>
      </c>
    </row>
    <row r="296" spans="3:7" hidden="1" x14ac:dyDescent="0.3">
      <c r="C296" t="s">
        <v>3</v>
      </c>
      <c r="D296" t="s">
        <v>34</v>
      </c>
      <c r="E296" t="s">
        <v>28</v>
      </c>
      <c r="F296" s="4">
        <v>3689</v>
      </c>
      <c r="G296" s="5">
        <v>312</v>
      </c>
    </row>
    <row r="297" spans="3:7" hidden="1" x14ac:dyDescent="0.3">
      <c r="C297" t="s">
        <v>8</v>
      </c>
      <c r="D297" t="s">
        <v>38</v>
      </c>
      <c r="E297" t="s">
        <v>32</v>
      </c>
      <c r="F297" s="4">
        <v>3752</v>
      </c>
      <c r="G297" s="5">
        <v>213</v>
      </c>
    </row>
    <row r="298" spans="3:7" hidden="1" x14ac:dyDescent="0.3">
      <c r="C298" t="s">
        <v>6</v>
      </c>
      <c r="D298" t="s">
        <v>34</v>
      </c>
      <c r="E298" t="s">
        <v>17</v>
      </c>
      <c r="F298" s="4">
        <v>3759</v>
      </c>
      <c r="G298" s="5">
        <v>150</v>
      </c>
    </row>
    <row r="299" spans="3:7" hidden="1" x14ac:dyDescent="0.3">
      <c r="C299" t="s">
        <v>3</v>
      </c>
      <c r="D299" t="s">
        <v>36</v>
      </c>
      <c r="E299" t="s">
        <v>23</v>
      </c>
      <c r="F299" s="4">
        <v>3773</v>
      </c>
      <c r="G299" s="5">
        <v>165</v>
      </c>
    </row>
    <row r="300" spans="3:7" hidden="1" x14ac:dyDescent="0.3">
      <c r="C300" t="s">
        <v>40</v>
      </c>
      <c r="D300" t="s">
        <v>34</v>
      </c>
      <c r="E300" t="s">
        <v>33</v>
      </c>
      <c r="F300" s="4">
        <v>3794</v>
      </c>
      <c r="G300" s="5">
        <v>159</v>
      </c>
    </row>
    <row r="301" spans="3:7" hidden="1" x14ac:dyDescent="0.3">
      <c r="C301" t="s">
        <v>10</v>
      </c>
      <c r="D301" t="s">
        <v>35</v>
      </c>
      <c r="E301" t="s">
        <v>18</v>
      </c>
      <c r="F301" s="4">
        <v>3808</v>
      </c>
      <c r="G301" s="5">
        <v>279</v>
      </c>
    </row>
    <row r="302" spans="3:7" hidden="1" x14ac:dyDescent="0.3">
      <c r="C302" t="s">
        <v>7</v>
      </c>
      <c r="D302" t="s">
        <v>34</v>
      </c>
      <c r="E302" t="s">
        <v>15</v>
      </c>
      <c r="F302" s="4">
        <v>3829</v>
      </c>
      <c r="G302" s="5">
        <v>24</v>
      </c>
    </row>
    <row r="303" spans="3:7" hidden="1" x14ac:dyDescent="0.3">
      <c r="C303" t="s">
        <v>9</v>
      </c>
      <c r="D303" t="s">
        <v>38</v>
      </c>
      <c r="E303" t="s">
        <v>25</v>
      </c>
      <c r="F303" s="4">
        <v>3850</v>
      </c>
      <c r="G303" s="5">
        <v>102</v>
      </c>
    </row>
    <row r="304" spans="3:7" hidden="1" x14ac:dyDescent="0.3">
      <c r="C304" t="s">
        <v>6</v>
      </c>
      <c r="D304" t="s">
        <v>35</v>
      </c>
      <c r="E304" t="s">
        <v>27</v>
      </c>
      <c r="F304" s="4">
        <v>3864</v>
      </c>
      <c r="G304" s="5">
        <v>177</v>
      </c>
    </row>
    <row r="305" spans="3:7" hidden="1" x14ac:dyDescent="0.3">
      <c r="C305" t="s">
        <v>9</v>
      </c>
      <c r="D305" t="s">
        <v>39</v>
      </c>
      <c r="E305" t="s">
        <v>24</v>
      </c>
      <c r="F305" s="4">
        <v>3920</v>
      </c>
      <c r="G305" s="5">
        <v>306</v>
      </c>
    </row>
    <row r="306" spans="3:7" hidden="1" x14ac:dyDescent="0.3">
      <c r="C306" t="s">
        <v>41</v>
      </c>
      <c r="D306" t="s">
        <v>39</v>
      </c>
      <c r="E306" t="s">
        <v>14</v>
      </c>
      <c r="F306" s="4">
        <v>3976</v>
      </c>
      <c r="G306" s="5">
        <v>72</v>
      </c>
    </row>
    <row r="307" spans="3:7" hidden="1" x14ac:dyDescent="0.3">
      <c r="C307" t="s">
        <v>3</v>
      </c>
      <c r="D307" t="s">
        <v>37</v>
      </c>
      <c r="E307" t="s">
        <v>17</v>
      </c>
      <c r="F307" s="4">
        <v>3983</v>
      </c>
      <c r="G307" s="5">
        <v>144</v>
      </c>
    </row>
    <row r="308" spans="3:7" x14ac:dyDescent="0.3">
      <c r="C308" t="s">
        <v>41</v>
      </c>
      <c r="D308" t="s">
        <v>35</v>
      </c>
      <c r="E308" t="s">
        <v>15</v>
      </c>
      <c r="F308" s="4">
        <v>2114</v>
      </c>
      <c r="G308" s="5">
        <v>186</v>
      </c>
    </row>
    <row r="309" spans="3:7" x14ac:dyDescent="0.3">
      <c r="C309" t="s">
        <v>10</v>
      </c>
      <c r="D309" t="s">
        <v>36</v>
      </c>
      <c r="E309" t="s">
        <v>23</v>
      </c>
      <c r="F309" s="4">
        <v>2317</v>
      </c>
      <c r="G309" s="5">
        <v>261</v>
      </c>
    </row>
    <row r="310" spans="3:7" x14ac:dyDescent="0.3">
      <c r="C310" t="s">
        <v>3</v>
      </c>
      <c r="D310" t="s">
        <v>35</v>
      </c>
      <c r="E310" t="s">
        <v>14</v>
      </c>
      <c r="F310" s="4">
        <v>2415</v>
      </c>
      <c r="G310" s="5">
        <v>255</v>
      </c>
    </row>
    <row r="311" spans="3:7" hidden="1" x14ac:dyDescent="0.3">
      <c r="C311" t="s">
        <v>10</v>
      </c>
      <c r="D311" t="s">
        <v>34</v>
      </c>
      <c r="E311" t="s">
        <v>22</v>
      </c>
      <c r="F311" s="4">
        <v>4053</v>
      </c>
      <c r="G311" s="5">
        <v>24</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conditionalFormatting sqref="F11:F311">
    <cfRule type="top10" dxfId="6" priority="4" rank="10"/>
  </conditionalFormatting>
  <conditionalFormatting sqref="F12:F311">
    <cfRule type="duplicateValues" dxfId="5" priority="3"/>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6B476-1DEB-42CB-BCC1-EA8B23262BE4}">
  <dimension ref="A1:Z658"/>
  <sheetViews>
    <sheetView showGridLines="0" zoomScale="62" zoomScaleNormal="24" workbookViewId="0">
      <selection activeCell="C11" sqref="C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x14ac:dyDescent="0.3">
      <c r="C12" t="s">
        <v>8</v>
      </c>
      <c r="D12" t="s">
        <v>35</v>
      </c>
      <c r="E12" t="s">
        <v>32</v>
      </c>
      <c r="F12" s="4">
        <v>6706</v>
      </c>
      <c r="G12" s="5">
        <v>459</v>
      </c>
      <c r="J12" s="7">
        <v>1</v>
      </c>
      <c r="K12" s="8" t="s">
        <v>43</v>
      </c>
      <c r="Y12" t="s">
        <v>13</v>
      </c>
      <c r="Z12" s="11">
        <v>9.33</v>
      </c>
    </row>
    <row r="13" spans="1:26" x14ac:dyDescent="0.3">
      <c r="C13" t="s">
        <v>6</v>
      </c>
      <c r="D13" t="s">
        <v>37</v>
      </c>
      <c r="E13" t="s">
        <v>28</v>
      </c>
      <c r="F13" s="4">
        <v>3556</v>
      </c>
      <c r="G13" s="5">
        <v>459</v>
      </c>
      <c r="J13" s="7">
        <v>2</v>
      </c>
      <c r="K13" s="8" t="s">
        <v>52</v>
      </c>
      <c r="Y13" t="s">
        <v>14</v>
      </c>
      <c r="Z13" s="11">
        <v>11.7</v>
      </c>
    </row>
    <row r="14" spans="1:26" x14ac:dyDescent="0.3">
      <c r="C14" t="s">
        <v>3</v>
      </c>
      <c r="D14" t="s">
        <v>37</v>
      </c>
      <c r="E14" t="s">
        <v>4</v>
      </c>
      <c r="F14" s="4">
        <v>938</v>
      </c>
      <c r="G14" s="5">
        <v>366</v>
      </c>
      <c r="J14" s="7">
        <v>3</v>
      </c>
      <c r="K14" s="8" t="s">
        <v>44</v>
      </c>
      <c r="Y14" t="s">
        <v>4</v>
      </c>
      <c r="Z14" s="11">
        <v>11.88</v>
      </c>
    </row>
    <row r="15" spans="1:26" x14ac:dyDescent="0.3">
      <c r="C15" t="s">
        <v>6</v>
      </c>
      <c r="D15" t="s">
        <v>34</v>
      </c>
      <c r="E15" t="s">
        <v>30</v>
      </c>
      <c r="F15" s="4">
        <v>3402</v>
      </c>
      <c r="G15" s="5">
        <v>366</v>
      </c>
      <c r="J15" s="7">
        <v>4</v>
      </c>
      <c r="K15" s="8" t="s">
        <v>45</v>
      </c>
      <c r="Y15" t="s">
        <v>15</v>
      </c>
      <c r="Z15" s="11">
        <v>11.73</v>
      </c>
    </row>
    <row r="16" spans="1:26" x14ac:dyDescent="0.3">
      <c r="C16" t="s">
        <v>2</v>
      </c>
      <c r="D16" t="s">
        <v>38</v>
      </c>
      <c r="E16" t="s">
        <v>31</v>
      </c>
      <c r="F16" s="4">
        <v>4326</v>
      </c>
      <c r="G16" s="5">
        <v>348</v>
      </c>
      <c r="J16" s="7">
        <v>5</v>
      </c>
      <c r="K16" s="8" t="s">
        <v>53</v>
      </c>
      <c r="Y16" t="s">
        <v>16</v>
      </c>
      <c r="Z16" s="11">
        <v>8.7899999999999991</v>
      </c>
    </row>
    <row r="17" spans="3:26" x14ac:dyDescent="0.3">
      <c r="C17" t="s">
        <v>5</v>
      </c>
      <c r="D17" t="s">
        <v>36</v>
      </c>
      <c r="E17" t="s">
        <v>17</v>
      </c>
      <c r="F17" s="4">
        <v>3339</v>
      </c>
      <c r="G17" s="5">
        <v>348</v>
      </c>
      <c r="J17" s="7">
        <v>6</v>
      </c>
      <c r="K17" s="8" t="s">
        <v>54</v>
      </c>
      <c r="Y17" t="s">
        <v>17</v>
      </c>
      <c r="Z17" s="11">
        <v>3.11</v>
      </c>
    </row>
    <row r="18" spans="3:26" x14ac:dyDescent="0.3">
      <c r="C18" t="s">
        <v>7</v>
      </c>
      <c r="D18" t="s">
        <v>38</v>
      </c>
      <c r="E18" t="s">
        <v>30</v>
      </c>
      <c r="F18" s="4">
        <v>10129</v>
      </c>
      <c r="G18" s="5">
        <v>312</v>
      </c>
      <c r="J18" s="7">
        <v>7</v>
      </c>
      <c r="K18" s="8" t="s">
        <v>48</v>
      </c>
      <c r="Y18" t="s">
        <v>18</v>
      </c>
      <c r="Z18" s="11">
        <v>6.47</v>
      </c>
    </row>
    <row r="19" spans="3:26" x14ac:dyDescent="0.3">
      <c r="C19" t="s">
        <v>3</v>
      </c>
      <c r="D19" t="s">
        <v>34</v>
      </c>
      <c r="E19" t="s">
        <v>28</v>
      </c>
      <c r="F19" s="4">
        <v>3689</v>
      </c>
      <c r="G19" s="5">
        <v>312</v>
      </c>
      <c r="J19" s="7">
        <v>8</v>
      </c>
      <c r="K19" s="8" t="s">
        <v>51</v>
      </c>
      <c r="Y19" t="s">
        <v>19</v>
      </c>
      <c r="Z19" s="11">
        <v>7.64</v>
      </c>
    </row>
    <row r="20" spans="3:26" x14ac:dyDescent="0.3">
      <c r="C20" t="s">
        <v>3</v>
      </c>
      <c r="D20" t="s">
        <v>35</v>
      </c>
      <c r="E20" t="s">
        <v>33</v>
      </c>
      <c r="F20" s="4">
        <v>819</v>
      </c>
      <c r="G20" s="5">
        <v>306</v>
      </c>
      <c r="J20" s="7">
        <v>9</v>
      </c>
      <c r="K20" s="8" t="s">
        <v>46</v>
      </c>
      <c r="Y20" t="s">
        <v>20</v>
      </c>
      <c r="Z20" s="11">
        <v>10.62</v>
      </c>
    </row>
    <row r="21" spans="3:26" x14ac:dyDescent="0.3">
      <c r="C21" t="s">
        <v>40</v>
      </c>
      <c r="D21" t="s">
        <v>36</v>
      </c>
      <c r="E21" t="s">
        <v>27</v>
      </c>
      <c r="F21" s="4">
        <v>3164</v>
      </c>
      <c r="G21" s="5">
        <v>306</v>
      </c>
      <c r="J21" s="7">
        <v>10</v>
      </c>
      <c r="K21" s="8" t="s">
        <v>47</v>
      </c>
      <c r="Y21" t="s">
        <v>21</v>
      </c>
      <c r="Z21" s="11">
        <v>9</v>
      </c>
    </row>
    <row r="22" spans="3:26" x14ac:dyDescent="0.3">
      <c r="C22" t="s">
        <v>9</v>
      </c>
      <c r="D22" t="s">
        <v>39</v>
      </c>
      <c r="E22" t="s">
        <v>24</v>
      </c>
      <c r="F22" s="4">
        <v>3920</v>
      </c>
      <c r="G22" s="5">
        <v>306</v>
      </c>
      <c r="Y22" t="s">
        <v>22</v>
      </c>
      <c r="Z22" s="11">
        <v>9.77</v>
      </c>
    </row>
    <row r="23" spans="3:26" x14ac:dyDescent="0.3">
      <c r="C23" t="s">
        <v>10</v>
      </c>
      <c r="D23" t="s">
        <v>36</v>
      </c>
      <c r="E23" t="s">
        <v>32</v>
      </c>
      <c r="F23" s="4">
        <v>6657</v>
      </c>
      <c r="G23" s="5">
        <v>303</v>
      </c>
      <c r="Y23" t="s">
        <v>23</v>
      </c>
      <c r="Z23" s="11">
        <v>6.49</v>
      </c>
    </row>
    <row r="24" spans="3:26" x14ac:dyDescent="0.3">
      <c r="C24" t="s">
        <v>3</v>
      </c>
      <c r="D24" t="s">
        <v>38</v>
      </c>
      <c r="E24" t="s">
        <v>26</v>
      </c>
      <c r="F24" s="4">
        <v>8841</v>
      </c>
      <c r="G24" s="5">
        <v>303</v>
      </c>
      <c r="Y24" t="s">
        <v>24</v>
      </c>
      <c r="Z24" s="11">
        <v>4.97</v>
      </c>
    </row>
    <row r="25" spans="3:26" x14ac:dyDescent="0.3">
      <c r="C25" t="s">
        <v>2</v>
      </c>
      <c r="D25" t="s">
        <v>35</v>
      </c>
      <c r="E25" t="s">
        <v>17</v>
      </c>
      <c r="F25" s="4">
        <v>1589</v>
      </c>
      <c r="G25" s="5">
        <v>303</v>
      </c>
      <c r="Y25" t="s">
        <v>25</v>
      </c>
      <c r="Z25" s="11">
        <v>13.15</v>
      </c>
    </row>
    <row r="26" spans="3:26" x14ac:dyDescent="0.3">
      <c r="C26" t="s">
        <v>8</v>
      </c>
      <c r="D26" t="s">
        <v>35</v>
      </c>
      <c r="E26" t="s">
        <v>27</v>
      </c>
      <c r="F26" s="4">
        <v>4753</v>
      </c>
      <c r="G26" s="5">
        <v>300</v>
      </c>
      <c r="Y26" t="s">
        <v>26</v>
      </c>
      <c r="Z26" s="11">
        <v>5.6</v>
      </c>
    </row>
    <row r="27" spans="3:26" x14ac:dyDescent="0.3">
      <c r="C27" t="s">
        <v>7</v>
      </c>
      <c r="D27" t="s">
        <v>36</v>
      </c>
      <c r="E27" t="s">
        <v>19</v>
      </c>
      <c r="F27" s="4">
        <v>2870</v>
      </c>
      <c r="G27" s="5">
        <v>300</v>
      </c>
      <c r="Y27" t="s">
        <v>27</v>
      </c>
      <c r="Z27" s="11">
        <v>16.73</v>
      </c>
    </row>
    <row r="28" spans="3:26" x14ac:dyDescent="0.3">
      <c r="C28" t="s">
        <v>7</v>
      </c>
      <c r="D28" t="s">
        <v>35</v>
      </c>
      <c r="E28" t="s">
        <v>28</v>
      </c>
      <c r="F28" s="4">
        <v>5194</v>
      </c>
      <c r="G28" s="5">
        <v>288</v>
      </c>
      <c r="Y28" t="s">
        <v>28</v>
      </c>
      <c r="Z28" s="11">
        <v>10.38</v>
      </c>
    </row>
    <row r="29" spans="3:26" x14ac:dyDescent="0.3">
      <c r="C29" t="s">
        <v>41</v>
      </c>
      <c r="D29" t="s">
        <v>36</v>
      </c>
      <c r="E29" t="s">
        <v>18</v>
      </c>
      <c r="F29" s="4">
        <v>9632</v>
      </c>
      <c r="G29" s="5">
        <v>288</v>
      </c>
      <c r="Y29" t="s">
        <v>29</v>
      </c>
      <c r="Z29" s="11">
        <v>7.16</v>
      </c>
    </row>
    <row r="30" spans="3:26" x14ac:dyDescent="0.3">
      <c r="C30" t="s">
        <v>10</v>
      </c>
      <c r="D30" t="s">
        <v>37</v>
      </c>
      <c r="E30" t="s">
        <v>21</v>
      </c>
      <c r="F30" s="4">
        <v>245</v>
      </c>
      <c r="G30" s="5">
        <v>288</v>
      </c>
      <c r="Y30" t="s">
        <v>30</v>
      </c>
      <c r="Z30" s="11">
        <v>14.49</v>
      </c>
    </row>
    <row r="31" spans="3:26" x14ac:dyDescent="0.3">
      <c r="C31" t="s">
        <v>8</v>
      </c>
      <c r="D31" t="s">
        <v>34</v>
      </c>
      <c r="E31" t="s">
        <v>31</v>
      </c>
      <c r="F31" s="4">
        <v>3507</v>
      </c>
      <c r="G31" s="5">
        <v>288</v>
      </c>
      <c r="Y31" t="s">
        <v>31</v>
      </c>
      <c r="Z31" s="11">
        <v>5.79</v>
      </c>
    </row>
    <row r="32" spans="3:26" x14ac:dyDescent="0.3">
      <c r="C32" t="s">
        <v>10</v>
      </c>
      <c r="D32" t="s">
        <v>39</v>
      </c>
      <c r="E32" t="s">
        <v>21</v>
      </c>
      <c r="F32" s="4">
        <v>4858</v>
      </c>
      <c r="G32" s="5">
        <v>279</v>
      </c>
      <c r="Y32" t="s">
        <v>32</v>
      </c>
      <c r="Z32" s="11">
        <v>8.65</v>
      </c>
    </row>
    <row r="33" spans="3:26" x14ac:dyDescent="0.3">
      <c r="C33" t="s">
        <v>10</v>
      </c>
      <c r="D33" t="s">
        <v>35</v>
      </c>
      <c r="E33" t="s">
        <v>18</v>
      </c>
      <c r="F33" s="4">
        <v>3808</v>
      </c>
      <c r="G33" s="5">
        <v>279</v>
      </c>
      <c r="Y33" t="s">
        <v>33</v>
      </c>
      <c r="Z33" s="11">
        <v>12.37</v>
      </c>
    </row>
    <row r="34" spans="3:26" x14ac:dyDescent="0.3">
      <c r="C34" t="s">
        <v>3</v>
      </c>
      <c r="D34" t="s">
        <v>35</v>
      </c>
      <c r="E34" t="s">
        <v>15</v>
      </c>
      <c r="F34" s="4">
        <v>6657</v>
      </c>
      <c r="G34" s="5">
        <v>276</v>
      </c>
    </row>
    <row r="35" spans="3:26" x14ac:dyDescent="0.3">
      <c r="C35" t="s">
        <v>3</v>
      </c>
      <c r="D35" t="s">
        <v>34</v>
      </c>
      <c r="E35" t="s">
        <v>14</v>
      </c>
      <c r="F35" s="4">
        <v>7259</v>
      </c>
      <c r="G35" s="5">
        <v>276</v>
      </c>
    </row>
    <row r="36" spans="3:26" x14ac:dyDescent="0.3">
      <c r="C36" t="s">
        <v>6</v>
      </c>
      <c r="D36" t="s">
        <v>35</v>
      </c>
      <c r="E36" t="s">
        <v>20</v>
      </c>
      <c r="F36" s="4">
        <v>1071</v>
      </c>
      <c r="G36" s="5">
        <v>270</v>
      </c>
    </row>
    <row r="37" spans="3:26" x14ac:dyDescent="0.3">
      <c r="C37" t="s">
        <v>7</v>
      </c>
      <c r="D37" t="s">
        <v>38</v>
      </c>
      <c r="E37" t="s">
        <v>18</v>
      </c>
      <c r="F37" s="4">
        <v>1778</v>
      </c>
      <c r="G37" s="5">
        <v>270</v>
      </c>
    </row>
    <row r="38" spans="3:26" x14ac:dyDescent="0.3">
      <c r="C38" t="s">
        <v>7</v>
      </c>
      <c r="D38" t="s">
        <v>36</v>
      </c>
      <c r="E38" t="s">
        <v>29</v>
      </c>
      <c r="F38" s="4">
        <v>5551</v>
      </c>
      <c r="G38" s="5">
        <v>252</v>
      </c>
    </row>
    <row r="39" spans="3:26" x14ac:dyDescent="0.3">
      <c r="C39" t="s">
        <v>7</v>
      </c>
      <c r="D39" t="s">
        <v>35</v>
      </c>
      <c r="E39" t="s">
        <v>30</v>
      </c>
      <c r="F39" s="4">
        <v>6755</v>
      </c>
      <c r="G39" s="5">
        <v>252</v>
      </c>
    </row>
    <row r="40" spans="3:26" x14ac:dyDescent="0.3">
      <c r="C40" t="s">
        <v>7</v>
      </c>
      <c r="D40" t="s">
        <v>39</v>
      </c>
      <c r="E40" t="s">
        <v>17</v>
      </c>
      <c r="F40" s="4">
        <v>4438</v>
      </c>
      <c r="G40" s="5">
        <v>246</v>
      </c>
    </row>
    <row r="41" spans="3:26" x14ac:dyDescent="0.3">
      <c r="C41" t="s">
        <v>5</v>
      </c>
      <c r="D41" t="s">
        <v>35</v>
      </c>
      <c r="E41" t="s">
        <v>31</v>
      </c>
      <c r="F41" s="4">
        <v>4753</v>
      </c>
      <c r="G41" s="5">
        <v>246</v>
      </c>
    </row>
    <row r="42" spans="3:26" x14ac:dyDescent="0.3">
      <c r="C42" t="s">
        <v>9</v>
      </c>
      <c r="D42" t="s">
        <v>37</v>
      </c>
      <c r="E42" t="s">
        <v>26</v>
      </c>
      <c r="F42" s="4">
        <v>2856</v>
      </c>
      <c r="G42" s="5">
        <v>246</v>
      </c>
    </row>
    <row r="43" spans="3:26" x14ac:dyDescent="0.3">
      <c r="C43" t="s">
        <v>2</v>
      </c>
      <c r="D43" t="s">
        <v>36</v>
      </c>
      <c r="E43" t="s">
        <v>31</v>
      </c>
      <c r="F43" s="4">
        <v>3094</v>
      </c>
      <c r="G43" s="5">
        <v>246</v>
      </c>
    </row>
    <row r="44" spans="3:26" x14ac:dyDescent="0.3">
      <c r="C44" t="s">
        <v>7</v>
      </c>
      <c r="D44" t="s">
        <v>35</v>
      </c>
      <c r="E44" t="s">
        <v>19</v>
      </c>
      <c r="F44" s="4">
        <v>4585</v>
      </c>
      <c r="G44" s="5">
        <v>240</v>
      </c>
    </row>
    <row r="45" spans="3:26" x14ac:dyDescent="0.3">
      <c r="C45" t="s">
        <v>41</v>
      </c>
      <c r="D45" t="s">
        <v>37</v>
      </c>
      <c r="E45" t="s">
        <v>30</v>
      </c>
      <c r="F45" s="4">
        <v>1526</v>
      </c>
      <c r="G45" s="5">
        <v>240</v>
      </c>
    </row>
    <row r="46" spans="3:26" x14ac:dyDescent="0.3">
      <c r="C46" t="s">
        <v>40</v>
      </c>
      <c r="D46" t="s">
        <v>35</v>
      </c>
      <c r="E46" t="s">
        <v>32</v>
      </c>
      <c r="F46" s="4">
        <v>12348</v>
      </c>
      <c r="G46" s="5">
        <v>234</v>
      </c>
    </row>
    <row r="47" spans="3:26" x14ac:dyDescent="0.3">
      <c r="C47" t="s">
        <v>8</v>
      </c>
      <c r="D47" t="s">
        <v>38</v>
      </c>
      <c r="E47" t="s">
        <v>23</v>
      </c>
      <c r="F47" s="4">
        <v>1701</v>
      </c>
      <c r="G47" s="5">
        <v>234</v>
      </c>
    </row>
    <row r="48" spans="3:26" x14ac:dyDescent="0.3">
      <c r="C48" t="s">
        <v>3</v>
      </c>
      <c r="D48" t="s">
        <v>35</v>
      </c>
      <c r="E48" t="s">
        <v>25</v>
      </c>
      <c r="F48" s="4">
        <v>2464</v>
      </c>
      <c r="G48" s="5">
        <v>234</v>
      </c>
    </row>
    <row r="49" spans="3:7" x14ac:dyDescent="0.3">
      <c r="C49" t="s">
        <v>41</v>
      </c>
      <c r="D49" t="s">
        <v>36</v>
      </c>
      <c r="E49" t="s">
        <v>13</v>
      </c>
      <c r="F49" s="4">
        <v>10311</v>
      </c>
      <c r="G49" s="5">
        <v>231</v>
      </c>
    </row>
    <row r="50" spans="3:7" x14ac:dyDescent="0.3">
      <c r="C50" t="s">
        <v>41</v>
      </c>
      <c r="D50" t="s">
        <v>37</v>
      </c>
      <c r="E50" t="s">
        <v>15</v>
      </c>
      <c r="F50" s="4">
        <v>714</v>
      </c>
      <c r="G50" s="5">
        <v>231</v>
      </c>
    </row>
    <row r="51" spans="3:7" x14ac:dyDescent="0.3">
      <c r="C51" t="s">
        <v>7</v>
      </c>
      <c r="D51" t="s">
        <v>37</v>
      </c>
      <c r="E51" t="s">
        <v>14</v>
      </c>
      <c r="F51" s="4">
        <v>6608</v>
      </c>
      <c r="G51" s="5">
        <v>225</v>
      </c>
    </row>
    <row r="52" spans="3:7" x14ac:dyDescent="0.3">
      <c r="C52" t="s">
        <v>41</v>
      </c>
      <c r="D52" t="s">
        <v>34</v>
      </c>
      <c r="E52" t="s">
        <v>16</v>
      </c>
      <c r="F52" s="4">
        <v>1274</v>
      </c>
      <c r="G52" s="5">
        <v>225</v>
      </c>
    </row>
    <row r="53" spans="3:7" x14ac:dyDescent="0.3">
      <c r="C53" t="s">
        <v>40</v>
      </c>
      <c r="D53" t="s">
        <v>39</v>
      </c>
      <c r="E53" t="s">
        <v>28</v>
      </c>
      <c r="F53" s="4">
        <v>3101</v>
      </c>
      <c r="G53" s="5">
        <v>225</v>
      </c>
    </row>
    <row r="54" spans="3:7" x14ac:dyDescent="0.3">
      <c r="C54" t="s">
        <v>2</v>
      </c>
      <c r="D54" t="s">
        <v>39</v>
      </c>
      <c r="E54" t="s">
        <v>21</v>
      </c>
      <c r="F54" s="4">
        <v>7651</v>
      </c>
      <c r="G54" s="5">
        <v>213</v>
      </c>
    </row>
    <row r="55" spans="3:7" x14ac:dyDescent="0.3">
      <c r="C55" t="s">
        <v>8</v>
      </c>
      <c r="D55" t="s">
        <v>38</v>
      </c>
      <c r="E55" t="s">
        <v>32</v>
      </c>
      <c r="F55" s="4">
        <v>3752</v>
      </c>
      <c r="G55" s="5">
        <v>213</v>
      </c>
    </row>
    <row r="56" spans="3:7" x14ac:dyDescent="0.3">
      <c r="C56" t="s">
        <v>8</v>
      </c>
      <c r="D56" t="s">
        <v>35</v>
      </c>
      <c r="E56" t="s">
        <v>22</v>
      </c>
      <c r="F56" s="4">
        <v>5012</v>
      </c>
      <c r="G56" s="5">
        <v>210</v>
      </c>
    </row>
    <row r="57" spans="3:7" x14ac:dyDescent="0.3">
      <c r="C57" t="s">
        <v>8</v>
      </c>
      <c r="D57" t="s">
        <v>39</v>
      </c>
      <c r="E57" t="s">
        <v>31</v>
      </c>
      <c r="F57" s="4">
        <v>8890</v>
      </c>
      <c r="G57" s="5">
        <v>210</v>
      </c>
    </row>
    <row r="58" spans="3:7" x14ac:dyDescent="0.3">
      <c r="C58" t="s">
        <v>6</v>
      </c>
      <c r="D58" t="s">
        <v>34</v>
      </c>
      <c r="E58" t="s">
        <v>27</v>
      </c>
      <c r="F58" s="4">
        <v>4242</v>
      </c>
      <c r="G58" s="5">
        <v>207</v>
      </c>
    </row>
    <row r="59" spans="3:7" x14ac:dyDescent="0.3">
      <c r="C59" t="s">
        <v>7</v>
      </c>
      <c r="D59" t="s">
        <v>37</v>
      </c>
      <c r="E59" t="s">
        <v>22</v>
      </c>
      <c r="F59" s="4">
        <v>9835</v>
      </c>
      <c r="G59" s="5">
        <v>207</v>
      </c>
    </row>
    <row r="60" spans="3:7" x14ac:dyDescent="0.3">
      <c r="C60" t="s">
        <v>9</v>
      </c>
      <c r="D60" t="s">
        <v>37</v>
      </c>
      <c r="E60" t="s">
        <v>4</v>
      </c>
      <c r="F60" s="4">
        <v>259</v>
      </c>
      <c r="G60" s="5">
        <v>207</v>
      </c>
    </row>
    <row r="61" spans="3:7" x14ac:dyDescent="0.3">
      <c r="C61" t="s">
        <v>10</v>
      </c>
      <c r="D61" t="s">
        <v>34</v>
      </c>
      <c r="E61" t="s">
        <v>19</v>
      </c>
      <c r="F61" s="4">
        <v>5355</v>
      </c>
      <c r="G61" s="5">
        <v>204</v>
      </c>
    </row>
    <row r="62" spans="3:7" x14ac:dyDescent="0.3">
      <c r="C62" t="s">
        <v>9</v>
      </c>
      <c r="D62" t="s">
        <v>36</v>
      </c>
      <c r="E62" t="s">
        <v>27</v>
      </c>
      <c r="F62" s="4">
        <v>11522</v>
      </c>
      <c r="G62" s="5">
        <v>204</v>
      </c>
    </row>
    <row r="63" spans="3:7" x14ac:dyDescent="0.3">
      <c r="C63" t="s">
        <v>41</v>
      </c>
      <c r="D63" t="s">
        <v>36</v>
      </c>
      <c r="E63" t="s">
        <v>26</v>
      </c>
      <c r="F63" s="4">
        <v>98</v>
      </c>
      <c r="G63" s="5">
        <v>204</v>
      </c>
    </row>
    <row r="64" spans="3:7" x14ac:dyDescent="0.3">
      <c r="C64" t="s">
        <v>8</v>
      </c>
      <c r="D64" t="s">
        <v>37</v>
      </c>
      <c r="E64" t="s">
        <v>19</v>
      </c>
      <c r="F64" s="4">
        <v>1771</v>
      </c>
      <c r="G64" s="5">
        <v>204</v>
      </c>
    </row>
    <row r="65" spans="3:7" x14ac:dyDescent="0.3">
      <c r="C65" t="s">
        <v>9</v>
      </c>
      <c r="D65" t="s">
        <v>39</v>
      </c>
      <c r="E65" t="s">
        <v>18</v>
      </c>
      <c r="F65" s="4">
        <v>2639</v>
      </c>
      <c r="G65" s="5">
        <v>204</v>
      </c>
    </row>
    <row r="66" spans="3:7" x14ac:dyDescent="0.3">
      <c r="C66" t="s">
        <v>40</v>
      </c>
      <c r="D66" t="s">
        <v>36</v>
      </c>
      <c r="E66" t="s">
        <v>13</v>
      </c>
      <c r="F66" s="4">
        <v>4424</v>
      </c>
      <c r="G66" s="5">
        <v>201</v>
      </c>
    </row>
    <row r="67" spans="3:7" x14ac:dyDescent="0.3">
      <c r="C67" t="s">
        <v>5</v>
      </c>
      <c r="D67" t="s">
        <v>34</v>
      </c>
      <c r="E67" t="s">
        <v>15</v>
      </c>
      <c r="F67" s="4">
        <v>7280</v>
      </c>
      <c r="G67" s="5">
        <v>201</v>
      </c>
    </row>
    <row r="68" spans="3:7" x14ac:dyDescent="0.3">
      <c r="C68" t="s">
        <v>5</v>
      </c>
      <c r="D68" t="s">
        <v>35</v>
      </c>
      <c r="E68" t="s">
        <v>15</v>
      </c>
      <c r="F68" s="4">
        <v>13391</v>
      </c>
      <c r="G68" s="5">
        <v>201</v>
      </c>
    </row>
    <row r="69" spans="3:7" x14ac:dyDescent="0.3">
      <c r="C69" t="s">
        <v>2</v>
      </c>
      <c r="D69" t="s">
        <v>37</v>
      </c>
      <c r="E69" t="s">
        <v>17</v>
      </c>
      <c r="F69" s="4">
        <v>9926</v>
      </c>
      <c r="G69" s="5">
        <v>201</v>
      </c>
    </row>
    <row r="70" spans="3:7" x14ac:dyDescent="0.3">
      <c r="C70" t="s">
        <v>5</v>
      </c>
      <c r="D70" t="s">
        <v>34</v>
      </c>
      <c r="E70" t="s">
        <v>19</v>
      </c>
      <c r="F70" s="4">
        <v>861</v>
      </c>
      <c r="G70" s="5">
        <v>195</v>
      </c>
    </row>
    <row r="71" spans="3:7" x14ac:dyDescent="0.3">
      <c r="C71" t="s">
        <v>8</v>
      </c>
      <c r="D71" t="s">
        <v>37</v>
      </c>
      <c r="E71" t="s">
        <v>22</v>
      </c>
      <c r="F71" s="4">
        <v>1890</v>
      </c>
      <c r="G71" s="5">
        <v>195</v>
      </c>
    </row>
    <row r="72" spans="3:7" x14ac:dyDescent="0.3">
      <c r="C72" t="s">
        <v>10</v>
      </c>
      <c r="D72" t="s">
        <v>35</v>
      </c>
      <c r="E72" t="s">
        <v>20</v>
      </c>
      <c r="F72" s="4">
        <v>1974</v>
      </c>
      <c r="G72" s="5">
        <v>195</v>
      </c>
    </row>
    <row r="73" spans="3:7" x14ac:dyDescent="0.3">
      <c r="C73" t="s">
        <v>6</v>
      </c>
      <c r="D73" t="s">
        <v>37</v>
      </c>
      <c r="E73" t="s">
        <v>23</v>
      </c>
      <c r="F73" s="4">
        <v>4949</v>
      </c>
      <c r="G73" s="5">
        <v>189</v>
      </c>
    </row>
    <row r="74" spans="3:7" x14ac:dyDescent="0.3">
      <c r="C74" t="s">
        <v>7</v>
      </c>
      <c r="D74" t="s">
        <v>34</v>
      </c>
      <c r="E74" t="s">
        <v>24</v>
      </c>
      <c r="F74" s="4">
        <v>8862</v>
      </c>
      <c r="G74" s="5">
        <v>189</v>
      </c>
    </row>
    <row r="75" spans="3:7" x14ac:dyDescent="0.3">
      <c r="C75" t="s">
        <v>9</v>
      </c>
      <c r="D75" t="s">
        <v>34</v>
      </c>
      <c r="E75" t="s">
        <v>16</v>
      </c>
      <c r="F75" s="4">
        <v>938</v>
      </c>
      <c r="G75" s="5">
        <v>189</v>
      </c>
    </row>
    <row r="76" spans="3:7" x14ac:dyDescent="0.3">
      <c r="C76" t="s">
        <v>9</v>
      </c>
      <c r="D76" t="s">
        <v>36</v>
      </c>
      <c r="E76" t="s">
        <v>32</v>
      </c>
      <c r="F76" s="4">
        <v>2954</v>
      </c>
      <c r="G76" s="5">
        <v>189</v>
      </c>
    </row>
    <row r="77" spans="3:7" x14ac:dyDescent="0.3">
      <c r="C77" t="s">
        <v>2</v>
      </c>
      <c r="D77" t="s">
        <v>38</v>
      </c>
      <c r="E77" t="s">
        <v>28</v>
      </c>
      <c r="F77" s="4">
        <v>6580</v>
      </c>
      <c r="G77" s="5">
        <v>183</v>
      </c>
    </row>
    <row r="78" spans="3:7" x14ac:dyDescent="0.3">
      <c r="C78" t="s">
        <v>8</v>
      </c>
      <c r="D78" t="s">
        <v>39</v>
      </c>
      <c r="E78" t="s">
        <v>30</v>
      </c>
      <c r="F78" s="4">
        <v>7021</v>
      </c>
      <c r="G78" s="5">
        <v>183</v>
      </c>
    </row>
    <row r="79" spans="3:7" x14ac:dyDescent="0.3">
      <c r="C79" t="s">
        <v>7</v>
      </c>
      <c r="D79" t="s">
        <v>36</v>
      </c>
      <c r="E79" t="s">
        <v>18</v>
      </c>
      <c r="F79" s="4">
        <v>2646</v>
      </c>
      <c r="G79" s="5">
        <v>177</v>
      </c>
    </row>
    <row r="80" spans="3:7" x14ac:dyDescent="0.3">
      <c r="C80" t="s">
        <v>41</v>
      </c>
      <c r="D80" t="s">
        <v>37</v>
      </c>
      <c r="E80" t="s">
        <v>26</v>
      </c>
      <c r="F80" s="4">
        <v>2324</v>
      </c>
      <c r="G80" s="5">
        <v>177</v>
      </c>
    </row>
    <row r="81" spans="3:7" x14ac:dyDescent="0.3">
      <c r="C81" t="s">
        <v>6</v>
      </c>
      <c r="D81" t="s">
        <v>35</v>
      </c>
      <c r="E81" t="s">
        <v>27</v>
      </c>
      <c r="F81" s="4">
        <v>3864</v>
      </c>
      <c r="G81" s="5">
        <v>177</v>
      </c>
    </row>
    <row r="82" spans="3:7" x14ac:dyDescent="0.3">
      <c r="C82" t="s">
        <v>40</v>
      </c>
      <c r="D82" t="s">
        <v>35</v>
      </c>
      <c r="E82" t="s">
        <v>16</v>
      </c>
      <c r="F82" s="4">
        <v>4725</v>
      </c>
      <c r="G82" s="5">
        <v>174</v>
      </c>
    </row>
    <row r="83" spans="3:7" x14ac:dyDescent="0.3">
      <c r="C83" t="s">
        <v>41</v>
      </c>
      <c r="D83" t="s">
        <v>36</v>
      </c>
      <c r="E83" t="s">
        <v>30</v>
      </c>
      <c r="F83" s="4">
        <v>6118</v>
      </c>
      <c r="G83" s="5">
        <v>174</v>
      </c>
    </row>
    <row r="84" spans="3:7" x14ac:dyDescent="0.3">
      <c r="C84" t="s">
        <v>41</v>
      </c>
      <c r="D84" t="s">
        <v>34</v>
      </c>
      <c r="E84" t="s">
        <v>33</v>
      </c>
      <c r="F84" s="4">
        <v>7847</v>
      </c>
      <c r="G84" s="5">
        <v>174</v>
      </c>
    </row>
    <row r="85" spans="3:7" x14ac:dyDescent="0.3">
      <c r="C85" t="s">
        <v>9</v>
      </c>
      <c r="D85" t="s">
        <v>34</v>
      </c>
      <c r="E85" t="s">
        <v>17</v>
      </c>
      <c r="F85" s="4">
        <v>707</v>
      </c>
      <c r="G85" s="5">
        <v>174</v>
      </c>
    </row>
    <row r="86" spans="3:7" x14ac:dyDescent="0.3">
      <c r="C86" t="s">
        <v>3</v>
      </c>
      <c r="D86" t="s">
        <v>39</v>
      </c>
      <c r="E86" t="s">
        <v>26</v>
      </c>
      <c r="F86" s="4">
        <v>4956</v>
      </c>
      <c r="G86" s="5">
        <v>171</v>
      </c>
    </row>
    <row r="87" spans="3:7" x14ac:dyDescent="0.3">
      <c r="C87" t="s">
        <v>5</v>
      </c>
      <c r="D87" t="s">
        <v>39</v>
      </c>
      <c r="E87" t="s">
        <v>24</v>
      </c>
      <c r="F87" s="4">
        <v>4018</v>
      </c>
      <c r="G87" s="5">
        <v>171</v>
      </c>
    </row>
    <row r="88" spans="3:7" x14ac:dyDescent="0.3">
      <c r="C88" t="s">
        <v>5</v>
      </c>
      <c r="D88" t="s">
        <v>38</v>
      </c>
      <c r="E88" t="s">
        <v>19</v>
      </c>
      <c r="F88" s="4">
        <v>5474</v>
      </c>
      <c r="G88" s="5">
        <v>168</v>
      </c>
    </row>
    <row r="89" spans="3:7" x14ac:dyDescent="0.3">
      <c r="C89" t="s">
        <v>3</v>
      </c>
      <c r="D89" t="s">
        <v>39</v>
      </c>
      <c r="E89" t="s">
        <v>16</v>
      </c>
      <c r="F89" s="4">
        <v>21</v>
      </c>
      <c r="G89" s="5">
        <v>168</v>
      </c>
    </row>
    <row r="90" spans="3:7" x14ac:dyDescent="0.3">
      <c r="C90" t="s">
        <v>8</v>
      </c>
      <c r="D90" t="s">
        <v>35</v>
      </c>
      <c r="E90" t="s">
        <v>29</v>
      </c>
      <c r="F90" s="4">
        <v>2023</v>
      </c>
      <c r="G90" s="5">
        <v>168</v>
      </c>
    </row>
    <row r="91" spans="3:7" x14ac:dyDescent="0.3">
      <c r="C91" t="s">
        <v>2</v>
      </c>
      <c r="D91" t="s">
        <v>39</v>
      </c>
      <c r="E91" t="s">
        <v>20</v>
      </c>
      <c r="F91" s="4">
        <v>9443</v>
      </c>
      <c r="G91" s="5">
        <v>162</v>
      </c>
    </row>
    <row r="92" spans="3:7" x14ac:dyDescent="0.3">
      <c r="C92" t="s">
        <v>3</v>
      </c>
      <c r="D92" t="s">
        <v>36</v>
      </c>
      <c r="E92" t="s">
        <v>28</v>
      </c>
      <c r="F92" s="4">
        <v>973</v>
      </c>
      <c r="G92" s="5">
        <v>162</v>
      </c>
    </row>
    <row r="93" spans="3:7" x14ac:dyDescent="0.3">
      <c r="C93" t="s">
        <v>40</v>
      </c>
      <c r="D93" t="s">
        <v>34</v>
      </c>
      <c r="E93" t="s">
        <v>19</v>
      </c>
      <c r="F93" s="4">
        <v>4018</v>
      </c>
      <c r="G93" s="5">
        <v>162</v>
      </c>
    </row>
    <row r="94" spans="3:7" x14ac:dyDescent="0.3">
      <c r="C94" t="s">
        <v>9</v>
      </c>
      <c r="D94" t="s">
        <v>35</v>
      </c>
      <c r="E94" t="s">
        <v>26</v>
      </c>
      <c r="F94" s="4">
        <v>98</v>
      </c>
      <c r="G94" s="5">
        <v>159</v>
      </c>
    </row>
    <row r="95" spans="3:7" x14ac:dyDescent="0.3">
      <c r="C95" t="s">
        <v>40</v>
      </c>
      <c r="D95" t="s">
        <v>34</v>
      </c>
      <c r="E95" t="s">
        <v>33</v>
      </c>
      <c r="F95" s="4">
        <v>3794</v>
      </c>
      <c r="G95" s="5">
        <v>159</v>
      </c>
    </row>
    <row r="96" spans="3:7" x14ac:dyDescent="0.3">
      <c r="C96" t="s">
        <v>9</v>
      </c>
      <c r="D96" t="s">
        <v>37</v>
      </c>
      <c r="E96" t="s">
        <v>25</v>
      </c>
      <c r="F96" s="4">
        <v>4305</v>
      </c>
      <c r="G96" s="5">
        <v>156</v>
      </c>
    </row>
    <row r="97" spans="3:7" x14ac:dyDescent="0.3">
      <c r="C97" t="s">
        <v>6</v>
      </c>
      <c r="D97" t="s">
        <v>36</v>
      </c>
      <c r="E97" t="s">
        <v>17</v>
      </c>
      <c r="F97" s="4">
        <v>4970</v>
      </c>
      <c r="G97" s="5">
        <v>156</v>
      </c>
    </row>
    <row r="98" spans="3:7" x14ac:dyDescent="0.3">
      <c r="C98" t="s">
        <v>40</v>
      </c>
      <c r="D98" t="s">
        <v>34</v>
      </c>
      <c r="E98" t="s">
        <v>17</v>
      </c>
      <c r="F98" s="4">
        <v>5019</v>
      </c>
      <c r="G98" s="5">
        <v>156</v>
      </c>
    </row>
    <row r="99" spans="3:7" x14ac:dyDescent="0.3">
      <c r="C99" t="s">
        <v>8</v>
      </c>
      <c r="D99" t="s">
        <v>36</v>
      </c>
      <c r="E99" t="s">
        <v>23</v>
      </c>
      <c r="F99" s="4">
        <v>5019</v>
      </c>
      <c r="G99" s="5">
        <v>150</v>
      </c>
    </row>
    <row r="100" spans="3:7" x14ac:dyDescent="0.3">
      <c r="C100" t="s">
        <v>9</v>
      </c>
      <c r="D100" t="s">
        <v>34</v>
      </c>
      <c r="E100" t="s">
        <v>28</v>
      </c>
      <c r="F100" s="4">
        <v>14329</v>
      </c>
      <c r="G100" s="5">
        <v>150</v>
      </c>
    </row>
    <row r="101" spans="3:7" x14ac:dyDescent="0.3">
      <c r="C101" t="s">
        <v>8</v>
      </c>
      <c r="D101" t="s">
        <v>37</v>
      </c>
      <c r="E101" t="s">
        <v>30</v>
      </c>
      <c r="F101" s="4">
        <v>42</v>
      </c>
      <c r="G101" s="5">
        <v>150</v>
      </c>
    </row>
    <row r="102" spans="3:7" x14ac:dyDescent="0.3">
      <c r="C102" t="s">
        <v>6</v>
      </c>
      <c r="D102" t="s">
        <v>34</v>
      </c>
      <c r="E102" t="s">
        <v>17</v>
      </c>
      <c r="F102" s="4">
        <v>3759</v>
      </c>
      <c r="G102" s="5">
        <v>150</v>
      </c>
    </row>
    <row r="103" spans="3:7" x14ac:dyDescent="0.3">
      <c r="C103" t="s">
        <v>2</v>
      </c>
      <c r="D103" t="s">
        <v>39</v>
      </c>
      <c r="E103" t="s">
        <v>28</v>
      </c>
      <c r="F103" s="4">
        <v>6027</v>
      </c>
      <c r="G103" s="5">
        <v>144</v>
      </c>
    </row>
    <row r="104" spans="3:7" x14ac:dyDescent="0.3">
      <c r="C104" t="s">
        <v>41</v>
      </c>
      <c r="D104" t="s">
        <v>34</v>
      </c>
      <c r="E104" t="s">
        <v>22</v>
      </c>
      <c r="F104" s="4">
        <v>336</v>
      </c>
      <c r="G104" s="5">
        <v>144</v>
      </c>
    </row>
    <row r="105" spans="3:7" x14ac:dyDescent="0.3">
      <c r="C105" t="s">
        <v>9</v>
      </c>
      <c r="D105" t="s">
        <v>35</v>
      </c>
      <c r="E105" t="s">
        <v>27</v>
      </c>
      <c r="F105" s="4">
        <v>2429</v>
      </c>
      <c r="G105" s="5">
        <v>144</v>
      </c>
    </row>
    <row r="106" spans="3:7" x14ac:dyDescent="0.3">
      <c r="C106" t="s">
        <v>3</v>
      </c>
      <c r="D106" t="s">
        <v>37</v>
      </c>
      <c r="E106" t="s">
        <v>17</v>
      </c>
      <c r="F106" s="4">
        <v>3983</v>
      </c>
      <c r="G106" s="5">
        <v>144</v>
      </c>
    </row>
    <row r="107" spans="3:7" x14ac:dyDescent="0.3">
      <c r="C107" t="s">
        <v>2</v>
      </c>
      <c r="D107" t="s">
        <v>39</v>
      </c>
      <c r="E107" t="s">
        <v>22</v>
      </c>
      <c r="F107" s="4">
        <v>1568</v>
      </c>
      <c r="G107" s="5">
        <v>141</v>
      </c>
    </row>
    <row r="108" spans="3:7" x14ac:dyDescent="0.3">
      <c r="C108" t="s">
        <v>10</v>
      </c>
      <c r="D108" t="s">
        <v>38</v>
      </c>
      <c r="E108" t="s">
        <v>22</v>
      </c>
      <c r="F108" s="4">
        <v>2205</v>
      </c>
      <c r="G108" s="5">
        <v>141</v>
      </c>
    </row>
    <row r="109" spans="3:7" x14ac:dyDescent="0.3">
      <c r="C109" t="s">
        <v>2</v>
      </c>
      <c r="D109" t="s">
        <v>37</v>
      </c>
      <c r="E109" t="s">
        <v>18</v>
      </c>
      <c r="F109" s="4">
        <v>11571</v>
      </c>
      <c r="G109" s="5">
        <v>138</v>
      </c>
    </row>
    <row r="110" spans="3:7" x14ac:dyDescent="0.3">
      <c r="C110" t="s">
        <v>7</v>
      </c>
      <c r="D110" t="s">
        <v>34</v>
      </c>
      <c r="E110" t="s">
        <v>20</v>
      </c>
      <c r="F110" s="4">
        <v>2205</v>
      </c>
      <c r="G110" s="5">
        <v>138</v>
      </c>
    </row>
    <row r="111" spans="3:7" x14ac:dyDescent="0.3">
      <c r="C111" t="s">
        <v>40</v>
      </c>
      <c r="D111" t="s">
        <v>39</v>
      </c>
      <c r="E111" t="s">
        <v>29</v>
      </c>
      <c r="F111" s="4">
        <v>0</v>
      </c>
      <c r="G111" s="5">
        <v>135</v>
      </c>
    </row>
    <row r="112" spans="3:7" x14ac:dyDescent="0.3">
      <c r="C112" t="s">
        <v>6</v>
      </c>
      <c r="D112" t="s">
        <v>38</v>
      </c>
      <c r="E112" t="s">
        <v>33</v>
      </c>
      <c r="F112" s="4">
        <v>959</v>
      </c>
      <c r="G112" s="5">
        <v>135</v>
      </c>
    </row>
    <row r="113" spans="3:7" x14ac:dyDescent="0.3">
      <c r="C113" t="s">
        <v>6</v>
      </c>
      <c r="D113" t="s">
        <v>36</v>
      </c>
      <c r="E113" t="s">
        <v>29</v>
      </c>
      <c r="F113" s="4">
        <v>1400</v>
      </c>
      <c r="G113" s="5">
        <v>135</v>
      </c>
    </row>
    <row r="114" spans="3:7" x14ac:dyDescent="0.3">
      <c r="C114" t="s">
        <v>40</v>
      </c>
      <c r="D114" t="s">
        <v>34</v>
      </c>
      <c r="E114" t="s">
        <v>27</v>
      </c>
      <c r="F114" s="4">
        <v>2289</v>
      </c>
      <c r="G114" s="5">
        <v>135</v>
      </c>
    </row>
    <row r="115" spans="3:7" x14ac:dyDescent="0.3">
      <c r="C115" t="s">
        <v>41</v>
      </c>
      <c r="D115" t="s">
        <v>34</v>
      </c>
      <c r="E115" t="s">
        <v>23</v>
      </c>
      <c r="F115" s="4">
        <v>4935</v>
      </c>
      <c r="G115" s="5">
        <v>126</v>
      </c>
    </row>
    <row r="116" spans="3:7" x14ac:dyDescent="0.3">
      <c r="C116" t="s">
        <v>10</v>
      </c>
      <c r="D116" t="s">
        <v>38</v>
      </c>
      <c r="E116" t="s">
        <v>4</v>
      </c>
      <c r="F116" s="4">
        <v>6860</v>
      </c>
      <c r="G116" s="5">
        <v>126</v>
      </c>
    </row>
    <row r="117" spans="3:7" x14ac:dyDescent="0.3">
      <c r="C117" t="s">
        <v>8</v>
      </c>
      <c r="D117" t="s">
        <v>35</v>
      </c>
      <c r="E117" t="s">
        <v>33</v>
      </c>
      <c r="F117" s="4">
        <v>357</v>
      </c>
      <c r="G117" s="5">
        <v>126</v>
      </c>
    </row>
    <row r="118" spans="3:7" x14ac:dyDescent="0.3">
      <c r="C118" t="s">
        <v>40</v>
      </c>
      <c r="D118" t="s">
        <v>35</v>
      </c>
      <c r="E118" t="s">
        <v>29</v>
      </c>
      <c r="F118" s="4">
        <v>1617</v>
      </c>
      <c r="G118" s="5">
        <v>126</v>
      </c>
    </row>
    <row r="119" spans="3:7" x14ac:dyDescent="0.3">
      <c r="C119" t="s">
        <v>2</v>
      </c>
      <c r="D119" t="s">
        <v>39</v>
      </c>
      <c r="E119" t="s">
        <v>33</v>
      </c>
      <c r="F119" s="4">
        <v>4018</v>
      </c>
      <c r="G119" s="5">
        <v>126</v>
      </c>
    </row>
    <row r="120" spans="3:7" x14ac:dyDescent="0.3">
      <c r="C120" t="s">
        <v>6</v>
      </c>
      <c r="D120" t="s">
        <v>35</v>
      </c>
      <c r="E120" t="s">
        <v>30</v>
      </c>
      <c r="F120" s="4">
        <v>4781</v>
      </c>
      <c r="G120" s="5">
        <v>123</v>
      </c>
    </row>
    <row r="121" spans="3:7" x14ac:dyDescent="0.3">
      <c r="C121" t="s">
        <v>6</v>
      </c>
      <c r="D121" t="s">
        <v>34</v>
      </c>
      <c r="E121" t="s">
        <v>32</v>
      </c>
      <c r="F121" s="4">
        <v>6734</v>
      </c>
      <c r="G121" s="5">
        <v>123</v>
      </c>
    </row>
    <row r="122" spans="3:7" x14ac:dyDescent="0.3">
      <c r="C122" t="s">
        <v>10</v>
      </c>
      <c r="D122" t="s">
        <v>38</v>
      </c>
      <c r="E122" t="s">
        <v>13</v>
      </c>
      <c r="F122" s="4">
        <v>63</v>
      </c>
      <c r="G122" s="5">
        <v>123</v>
      </c>
    </row>
    <row r="123" spans="3:7" x14ac:dyDescent="0.3">
      <c r="C123" t="s">
        <v>6</v>
      </c>
      <c r="D123" t="s">
        <v>38</v>
      </c>
      <c r="E123" t="s">
        <v>13</v>
      </c>
      <c r="F123" s="4">
        <v>2317</v>
      </c>
      <c r="G123" s="5">
        <v>123</v>
      </c>
    </row>
    <row r="124" spans="3:7" x14ac:dyDescent="0.3">
      <c r="C124" t="s">
        <v>41</v>
      </c>
      <c r="D124" t="s">
        <v>37</v>
      </c>
      <c r="E124" t="s">
        <v>20</v>
      </c>
      <c r="F124" s="4">
        <v>3388</v>
      </c>
      <c r="G124" s="5">
        <v>123</v>
      </c>
    </row>
    <row r="125" spans="3:7" x14ac:dyDescent="0.3">
      <c r="C125" t="s">
        <v>2</v>
      </c>
      <c r="D125" t="s">
        <v>34</v>
      </c>
      <c r="E125" t="s">
        <v>19</v>
      </c>
      <c r="F125" s="4">
        <v>7511</v>
      </c>
      <c r="G125" s="5">
        <v>120</v>
      </c>
    </row>
    <row r="126" spans="3:7" x14ac:dyDescent="0.3">
      <c r="C126" t="s">
        <v>6</v>
      </c>
      <c r="D126" t="s">
        <v>36</v>
      </c>
      <c r="E126" t="s">
        <v>4</v>
      </c>
      <c r="F126" s="4">
        <v>10073</v>
      </c>
      <c r="G126" s="5">
        <v>120</v>
      </c>
    </row>
    <row r="127" spans="3:7" x14ac:dyDescent="0.3">
      <c r="C127" t="s">
        <v>9</v>
      </c>
      <c r="D127" t="s">
        <v>38</v>
      </c>
      <c r="E127" t="s">
        <v>16</v>
      </c>
      <c r="F127" s="4">
        <v>2646</v>
      </c>
      <c r="G127" s="5">
        <v>120</v>
      </c>
    </row>
    <row r="128" spans="3:7" x14ac:dyDescent="0.3">
      <c r="C128" t="s">
        <v>2</v>
      </c>
      <c r="D128" t="s">
        <v>39</v>
      </c>
      <c r="E128" t="s">
        <v>16</v>
      </c>
      <c r="F128" s="4">
        <v>2016</v>
      </c>
      <c r="G128" s="5">
        <v>117</v>
      </c>
    </row>
    <row r="129" spans="3:7" x14ac:dyDescent="0.3">
      <c r="C129" t="s">
        <v>7</v>
      </c>
      <c r="D129" t="s">
        <v>36</v>
      </c>
      <c r="E129" t="s">
        <v>31</v>
      </c>
      <c r="F129" s="4">
        <v>2149</v>
      </c>
      <c r="G129" s="5">
        <v>117</v>
      </c>
    </row>
    <row r="130" spans="3:7" x14ac:dyDescent="0.3">
      <c r="C130" t="s">
        <v>3</v>
      </c>
      <c r="D130" t="s">
        <v>34</v>
      </c>
      <c r="E130" t="s">
        <v>23</v>
      </c>
      <c r="F130" s="4">
        <v>2212</v>
      </c>
      <c r="G130" s="5">
        <v>117</v>
      </c>
    </row>
    <row r="131" spans="3:7" x14ac:dyDescent="0.3">
      <c r="C131" t="s">
        <v>40</v>
      </c>
      <c r="D131" t="s">
        <v>37</v>
      </c>
      <c r="E131" t="s">
        <v>30</v>
      </c>
      <c r="F131" s="4">
        <v>1624</v>
      </c>
      <c r="G131" s="5">
        <v>114</v>
      </c>
    </row>
    <row r="132" spans="3:7" x14ac:dyDescent="0.3">
      <c r="C132" t="s">
        <v>9</v>
      </c>
      <c r="D132" t="s">
        <v>36</v>
      </c>
      <c r="E132" t="s">
        <v>25</v>
      </c>
      <c r="F132" s="4">
        <v>2142</v>
      </c>
      <c r="G132" s="5">
        <v>114</v>
      </c>
    </row>
    <row r="133" spans="3:7" x14ac:dyDescent="0.3">
      <c r="C133" t="s">
        <v>7</v>
      </c>
      <c r="D133" t="s">
        <v>35</v>
      </c>
      <c r="E133" t="s">
        <v>24</v>
      </c>
      <c r="F133" s="4">
        <v>2793</v>
      </c>
      <c r="G133" s="5">
        <v>114</v>
      </c>
    </row>
    <row r="134" spans="3:7" x14ac:dyDescent="0.3">
      <c r="C134" t="s">
        <v>40</v>
      </c>
      <c r="D134" t="s">
        <v>38</v>
      </c>
      <c r="E134" t="s">
        <v>4</v>
      </c>
      <c r="F134" s="4">
        <v>6125</v>
      </c>
      <c r="G134" s="5">
        <v>102</v>
      </c>
    </row>
    <row r="135" spans="3:7" x14ac:dyDescent="0.3">
      <c r="C135" t="s">
        <v>41</v>
      </c>
      <c r="D135" t="s">
        <v>37</v>
      </c>
      <c r="E135" t="s">
        <v>24</v>
      </c>
      <c r="F135" s="4">
        <v>6398</v>
      </c>
      <c r="G135" s="5">
        <v>102</v>
      </c>
    </row>
    <row r="136" spans="3:7" x14ac:dyDescent="0.3">
      <c r="C136" t="s">
        <v>3</v>
      </c>
      <c r="D136" t="s">
        <v>39</v>
      </c>
      <c r="E136" t="s">
        <v>28</v>
      </c>
      <c r="F136" s="4">
        <v>1652</v>
      </c>
      <c r="G136" s="5">
        <v>102</v>
      </c>
    </row>
    <row r="137" spans="3:7" x14ac:dyDescent="0.3">
      <c r="C137" t="s">
        <v>6</v>
      </c>
      <c r="D137" t="s">
        <v>37</v>
      </c>
      <c r="E137" t="s">
        <v>18</v>
      </c>
      <c r="F137" s="4">
        <v>1505</v>
      </c>
      <c r="G137" s="5">
        <v>102</v>
      </c>
    </row>
    <row r="138" spans="3:7" x14ac:dyDescent="0.3">
      <c r="C138" t="s">
        <v>5</v>
      </c>
      <c r="D138" t="s">
        <v>34</v>
      </c>
      <c r="E138" t="s">
        <v>29</v>
      </c>
      <c r="F138" s="4">
        <v>2891</v>
      </c>
      <c r="G138" s="5">
        <v>102</v>
      </c>
    </row>
    <row r="139" spans="3:7" x14ac:dyDescent="0.3">
      <c r="C139" t="s">
        <v>9</v>
      </c>
      <c r="D139" t="s">
        <v>38</v>
      </c>
      <c r="E139" t="s">
        <v>25</v>
      </c>
      <c r="F139" s="4">
        <v>3850</v>
      </c>
      <c r="G139" s="5">
        <v>102</v>
      </c>
    </row>
    <row r="140" spans="3:7" x14ac:dyDescent="0.3">
      <c r="C140" t="s">
        <v>41</v>
      </c>
      <c r="D140" t="s">
        <v>35</v>
      </c>
      <c r="E140" t="s">
        <v>19</v>
      </c>
      <c r="F140" s="4">
        <v>609</v>
      </c>
      <c r="G140" s="5">
        <v>99</v>
      </c>
    </row>
    <row r="141" spans="3:7" x14ac:dyDescent="0.3">
      <c r="C141" t="s">
        <v>9</v>
      </c>
      <c r="D141" t="s">
        <v>38</v>
      </c>
      <c r="E141" t="s">
        <v>26</v>
      </c>
      <c r="F141" s="4">
        <v>2436</v>
      </c>
      <c r="G141" s="5">
        <v>99</v>
      </c>
    </row>
    <row r="142" spans="3:7" x14ac:dyDescent="0.3">
      <c r="C142" t="s">
        <v>9</v>
      </c>
      <c r="D142" t="s">
        <v>37</v>
      </c>
      <c r="E142" t="s">
        <v>20</v>
      </c>
      <c r="F142" s="4">
        <v>7273</v>
      </c>
      <c r="G142" s="5">
        <v>96</v>
      </c>
    </row>
    <row r="143" spans="3:7" x14ac:dyDescent="0.3">
      <c r="C143" t="s">
        <v>7</v>
      </c>
      <c r="D143" t="s">
        <v>34</v>
      </c>
      <c r="E143" t="s">
        <v>25</v>
      </c>
      <c r="F143" s="4">
        <v>1568</v>
      </c>
      <c r="G143" s="5">
        <v>96</v>
      </c>
    </row>
    <row r="144" spans="3:7" x14ac:dyDescent="0.3">
      <c r="C144" t="s">
        <v>10</v>
      </c>
      <c r="D144" t="s">
        <v>35</v>
      </c>
      <c r="E144" t="s">
        <v>14</v>
      </c>
      <c r="F144" s="4">
        <v>3472</v>
      </c>
      <c r="G144" s="5">
        <v>96</v>
      </c>
    </row>
    <row r="145" spans="3:7" x14ac:dyDescent="0.3">
      <c r="C145" t="s">
        <v>40</v>
      </c>
      <c r="D145" t="s">
        <v>37</v>
      </c>
      <c r="E145" t="s">
        <v>27</v>
      </c>
      <c r="F145" s="4">
        <v>6132</v>
      </c>
      <c r="G145" s="5">
        <v>93</v>
      </c>
    </row>
    <row r="146" spans="3:7" x14ac:dyDescent="0.3">
      <c r="C146" t="s">
        <v>5</v>
      </c>
      <c r="D146" t="s">
        <v>34</v>
      </c>
      <c r="E146" t="s">
        <v>33</v>
      </c>
      <c r="F146" s="4">
        <v>1652</v>
      </c>
      <c r="G146" s="5">
        <v>93</v>
      </c>
    </row>
    <row r="147" spans="3:7" x14ac:dyDescent="0.3">
      <c r="C147" t="s">
        <v>10</v>
      </c>
      <c r="D147" t="s">
        <v>34</v>
      </c>
      <c r="E147" t="s">
        <v>25</v>
      </c>
      <c r="F147" s="4">
        <v>1428</v>
      </c>
      <c r="G147" s="5">
        <v>93</v>
      </c>
    </row>
    <row r="148" spans="3:7" x14ac:dyDescent="0.3">
      <c r="C148" t="s">
        <v>3</v>
      </c>
      <c r="D148" t="s">
        <v>34</v>
      </c>
      <c r="E148" t="s">
        <v>17</v>
      </c>
      <c r="F148" s="4">
        <v>2919</v>
      </c>
      <c r="G148" s="5">
        <v>93</v>
      </c>
    </row>
    <row r="149" spans="3:7" x14ac:dyDescent="0.3">
      <c r="C149" t="s">
        <v>9</v>
      </c>
      <c r="D149" t="s">
        <v>37</v>
      </c>
      <c r="E149" t="s">
        <v>23</v>
      </c>
      <c r="F149" s="4">
        <v>2737</v>
      </c>
      <c r="G149" s="5">
        <v>93</v>
      </c>
    </row>
    <row r="150" spans="3:7" x14ac:dyDescent="0.3">
      <c r="C150" t="s">
        <v>9</v>
      </c>
      <c r="D150" t="s">
        <v>34</v>
      </c>
      <c r="E150" t="s">
        <v>23</v>
      </c>
      <c r="F150" s="4">
        <v>8155</v>
      </c>
      <c r="G150" s="5">
        <v>90</v>
      </c>
    </row>
    <row r="151" spans="3:7" x14ac:dyDescent="0.3">
      <c r="C151" t="s">
        <v>40</v>
      </c>
      <c r="D151" t="s">
        <v>36</v>
      </c>
      <c r="E151" t="s">
        <v>33</v>
      </c>
      <c r="F151" s="4">
        <v>9772</v>
      </c>
      <c r="G151" s="5">
        <v>90</v>
      </c>
    </row>
    <row r="152" spans="3:7" x14ac:dyDescent="0.3">
      <c r="C152" t="s">
        <v>40</v>
      </c>
      <c r="D152" t="s">
        <v>38</v>
      </c>
      <c r="E152" t="s">
        <v>25</v>
      </c>
      <c r="F152" s="4">
        <v>2541</v>
      </c>
      <c r="G152" s="5">
        <v>90</v>
      </c>
    </row>
    <row r="153" spans="3:7" x14ac:dyDescent="0.3">
      <c r="C153" t="s">
        <v>6</v>
      </c>
      <c r="D153" t="s">
        <v>37</v>
      </c>
      <c r="E153" t="s">
        <v>31</v>
      </c>
      <c r="F153" s="4">
        <v>7693</v>
      </c>
      <c r="G153" s="5">
        <v>87</v>
      </c>
    </row>
    <row r="154" spans="3:7" x14ac:dyDescent="0.3">
      <c r="C154" t="s">
        <v>9</v>
      </c>
      <c r="D154" t="s">
        <v>38</v>
      </c>
      <c r="E154" t="s">
        <v>33</v>
      </c>
      <c r="F154" s="4">
        <v>9506</v>
      </c>
      <c r="G154" s="5">
        <v>87</v>
      </c>
    </row>
    <row r="155" spans="3:7" x14ac:dyDescent="0.3">
      <c r="C155" t="s">
        <v>40</v>
      </c>
      <c r="D155" t="s">
        <v>38</v>
      </c>
      <c r="E155" t="s">
        <v>26</v>
      </c>
      <c r="F155" s="4">
        <v>609</v>
      </c>
      <c r="G155" s="5">
        <v>87</v>
      </c>
    </row>
    <row r="156" spans="3:7" x14ac:dyDescent="0.3">
      <c r="C156" t="s">
        <v>7</v>
      </c>
      <c r="D156" t="s">
        <v>36</v>
      </c>
      <c r="E156" t="s">
        <v>32</v>
      </c>
      <c r="F156" s="4">
        <v>280</v>
      </c>
      <c r="G156" s="5">
        <v>87</v>
      </c>
    </row>
    <row r="157" spans="3:7" x14ac:dyDescent="0.3">
      <c r="C157" t="s">
        <v>8</v>
      </c>
      <c r="D157" t="s">
        <v>37</v>
      </c>
      <c r="E157" t="s">
        <v>21</v>
      </c>
      <c r="F157" s="4">
        <v>434</v>
      </c>
      <c r="G157" s="5">
        <v>87</v>
      </c>
    </row>
    <row r="158" spans="3:7" x14ac:dyDescent="0.3">
      <c r="C158" t="s">
        <v>10</v>
      </c>
      <c r="D158" t="s">
        <v>34</v>
      </c>
      <c r="E158" t="s">
        <v>17</v>
      </c>
      <c r="F158" s="4">
        <v>700</v>
      </c>
      <c r="G158" s="5">
        <v>87</v>
      </c>
    </row>
    <row r="159" spans="3:7" x14ac:dyDescent="0.3">
      <c r="C159" t="s">
        <v>41</v>
      </c>
      <c r="D159" t="s">
        <v>36</v>
      </c>
      <c r="E159" t="s">
        <v>32</v>
      </c>
      <c r="F159" s="4">
        <v>10304</v>
      </c>
      <c r="G159" s="5">
        <v>84</v>
      </c>
    </row>
    <row r="160" spans="3:7" x14ac:dyDescent="0.3">
      <c r="C160" t="s">
        <v>8</v>
      </c>
      <c r="D160" t="s">
        <v>38</v>
      </c>
      <c r="E160" t="s">
        <v>22</v>
      </c>
      <c r="F160" s="4">
        <v>168</v>
      </c>
      <c r="G160" s="5">
        <v>84</v>
      </c>
    </row>
    <row r="161" spans="3:7" x14ac:dyDescent="0.3">
      <c r="C161" t="s">
        <v>5</v>
      </c>
      <c r="D161" t="s">
        <v>35</v>
      </c>
      <c r="E161" t="s">
        <v>22</v>
      </c>
      <c r="F161" s="4">
        <v>490</v>
      </c>
      <c r="G161" s="5">
        <v>84</v>
      </c>
    </row>
    <row r="162" spans="3:7" x14ac:dyDescent="0.3">
      <c r="C162" t="s">
        <v>5</v>
      </c>
      <c r="D162" t="s">
        <v>39</v>
      </c>
      <c r="E162" t="s">
        <v>22</v>
      </c>
      <c r="F162" s="4">
        <v>6909</v>
      </c>
      <c r="G162" s="5">
        <v>81</v>
      </c>
    </row>
    <row r="163" spans="3:7" x14ac:dyDescent="0.3">
      <c r="C163" t="s">
        <v>2</v>
      </c>
      <c r="D163" t="s">
        <v>39</v>
      </c>
      <c r="E163" t="s">
        <v>27</v>
      </c>
      <c r="F163" s="4">
        <v>7812</v>
      </c>
      <c r="G163" s="5">
        <v>81</v>
      </c>
    </row>
    <row r="164" spans="3:7" x14ac:dyDescent="0.3">
      <c r="C164" t="s">
        <v>6</v>
      </c>
      <c r="D164" t="s">
        <v>37</v>
      </c>
      <c r="E164" t="s">
        <v>30</v>
      </c>
      <c r="F164" s="4">
        <v>560</v>
      </c>
      <c r="G164" s="5">
        <v>81</v>
      </c>
    </row>
    <row r="165" spans="3:7" x14ac:dyDescent="0.3">
      <c r="C165" t="s">
        <v>8</v>
      </c>
      <c r="D165" t="s">
        <v>35</v>
      </c>
      <c r="E165" t="s">
        <v>30</v>
      </c>
      <c r="F165" s="4">
        <v>3598</v>
      </c>
      <c r="G165" s="5">
        <v>81</v>
      </c>
    </row>
    <row r="166" spans="3:7" x14ac:dyDescent="0.3">
      <c r="C166" t="s">
        <v>8</v>
      </c>
      <c r="D166" t="s">
        <v>38</v>
      </c>
      <c r="E166" t="s">
        <v>21</v>
      </c>
      <c r="F166" s="4">
        <v>6433</v>
      </c>
      <c r="G166" s="5">
        <v>78</v>
      </c>
    </row>
    <row r="167" spans="3:7" x14ac:dyDescent="0.3">
      <c r="C167" t="s">
        <v>3</v>
      </c>
      <c r="D167" t="s">
        <v>35</v>
      </c>
      <c r="E167" t="s">
        <v>23</v>
      </c>
      <c r="F167" s="4">
        <v>2023</v>
      </c>
      <c r="G167" s="5">
        <v>78</v>
      </c>
    </row>
    <row r="168" spans="3:7" x14ac:dyDescent="0.3">
      <c r="C168" t="s">
        <v>2</v>
      </c>
      <c r="D168" t="s">
        <v>36</v>
      </c>
      <c r="E168" t="s">
        <v>29</v>
      </c>
      <c r="F168" s="4">
        <v>8211</v>
      </c>
      <c r="G168" s="5">
        <v>75</v>
      </c>
    </row>
    <row r="169" spans="3:7" x14ac:dyDescent="0.3">
      <c r="C169" t="s">
        <v>6</v>
      </c>
      <c r="D169" t="s">
        <v>38</v>
      </c>
      <c r="E169" t="s">
        <v>25</v>
      </c>
      <c r="F169" s="4">
        <v>469</v>
      </c>
      <c r="G169" s="5">
        <v>75</v>
      </c>
    </row>
    <row r="170" spans="3:7" x14ac:dyDescent="0.3">
      <c r="C170" t="s">
        <v>5</v>
      </c>
      <c r="D170" t="s">
        <v>37</v>
      </c>
      <c r="E170" t="s">
        <v>22</v>
      </c>
      <c r="F170" s="4">
        <v>518</v>
      </c>
      <c r="G170" s="5">
        <v>75</v>
      </c>
    </row>
    <row r="171" spans="3:7" x14ac:dyDescent="0.3">
      <c r="C171" t="s">
        <v>7</v>
      </c>
      <c r="D171" t="s">
        <v>38</v>
      </c>
      <c r="E171" t="s">
        <v>14</v>
      </c>
      <c r="F171" s="4">
        <v>1281</v>
      </c>
      <c r="G171" s="5">
        <v>75</v>
      </c>
    </row>
    <row r="172" spans="3:7" x14ac:dyDescent="0.3">
      <c r="C172" t="s">
        <v>10</v>
      </c>
      <c r="D172" t="s">
        <v>36</v>
      </c>
      <c r="E172" t="s">
        <v>13</v>
      </c>
      <c r="F172" s="4">
        <v>945</v>
      </c>
      <c r="G172" s="5">
        <v>75</v>
      </c>
    </row>
    <row r="173" spans="3:7" x14ac:dyDescent="0.3">
      <c r="C173" t="s">
        <v>6</v>
      </c>
      <c r="D173" t="s">
        <v>34</v>
      </c>
      <c r="E173" t="s">
        <v>29</v>
      </c>
      <c r="F173" s="4">
        <v>3339</v>
      </c>
      <c r="G173" s="5">
        <v>75</v>
      </c>
    </row>
    <row r="174" spans="3:7" x14ac:dyDescent="0.3">
      <c r="C174" t="s">
        <v>6</v>
      </c>
      <c r="D174" t="s">
        <v>34</v>
      </c>
      <c r="E174" t="s">
        <v>16</v>
      </c>
      <c r="F174" s="4">
        <v>2219</v>
      </c>
      <c r="G174" s="5">
        <v>75</v>
      </c>
    </row>
    <row r="175" spans="3:7" x14ac:dyDescent="0.3">
      <c r="C175" t="s">
        <v>40</v>
      </c>
      <c r="D175" t="s">
        <v>34</v>
      </c>
      <c r="E175" t="s">
        <v>23</v>
      </c>
      <c r="F175" s="4">
        <v>2779</v>
      </c>
      <c r="G175" s="5">
        <v>75</v>
      </c>
    </row>
    <row r="176" spans="3:7" x14ac:dyDescent="0.3">
      <c r="C176" t="s">
        <v>7</v>
      </c>
      <c r="D176" t="s">
        <v>34</v>
      </c>
      <c r="E176" t="s">
        <v>32</v>
      </c>
      <c r="F176" s="4">
        <v>3262</v>
      </c>
      <c r="G176" s="5">
        <v>75</v>
      </c>
    </row>
    <row r="177" spans="3:7" x14ac:dyDescent="0.3">
      <c r="C177" t="s">
        <v>40</v>
      </c>
      <c r="D177" t="s">
        <v>37</v>
      </c>
      <c r="E177" t="s">
        <v>29</v>
      </c>
      <c r="F177" s="4">
        <v>9002</v>
      </c>
      <c r="G177" s="5">
        <v>72</v>
      </c>
    </row>
    <row r="178" spans="3:7" x14ac:dyDescent="0.3">
      <c r="C178" t="s">
        <v>10</v>
      </c>
      <c r="D178" t="s">
        <v>36</v>
      </c>
      <c r="E178" t="s">
        <v>27</v>
      </c>
      <c r="F178" s="4">
        <v>1407</v>
      </c>
      <c r="G178" s="5">
        <v>72</v>
      </c>
    </row>
    <row r="179" spans="3:7" x14ac:dyDescent="0.3">
      <c r="C179" t="s">
        <v>9</v>
      </c>
      <c r="D179" t="s">
        <v>39</v>
      </c>
      <c r="E179" t="s">
        <v>25</v>
      </c>
      <c r="F179" s="4">
        <v>3192</v>
      </c>
      <c r="G179" s="5">
        <v>72</v>
      </c>
    </row>
    <row r="180" spans="3:7" x14ac:dyDescent="0.3">
      <c r="C180" t="s">
        <v>41</v>
      </c>
      <c r="D180" t="s">
        <v>39</v>
      </c>
      <c r="E180" t="s">
        <v>14</v>
      </c>
      <c r="F180" s="4">
        <v>3976</v>
      </c>
      <c r="G180" s="5">
        <v>72</v>
      </c>
    </row>
    <row r="181" spans="3:7" x14ac:dyDescent="0.3">
      <c r="C181" t="s">
        <v>7</v>
      </c>
      <c r="D181" t="s">
        <v>35</v>
      </c>
      <c r="E181" t="s">
        <v>14</v>
      </c>
      <c r="F181" s="4">
        <v>4606</v>
      </c>
      <c r="G181" s="5">
        <v>63</v>
      </c>
    </row>
    <row r="182" spans="3:7" x14ac:dyDescent="0.3">
      <c r="C182" t="s">
        <v>5</v>
      </c>
      <c r="D182" t="s">
        <v>36</v>
      </c>
      <c r="E182" t="s">
        <v>13</v>
      </c>
      <c r="F182" s="4">
        <v>6146</v>
      </c>
      <c r="G182" s="5">
        <v>63</v>
      </c>
    </row>
    <row r="183" spans="3:7" x14ac:dyDescent="0.3">
      <c r="C183" t="s">
        <v>6</v>
      </c>
      <c r="D183" t="s">
        <v>36</v>
      </c>
      <c r="E183" t="s">
        <v>21</v>
      </c>
      <c r="F183" s="4">
        <v>497</v>
      </c>
      <c r="G183" s="5">
        <v>63</v>
      </c>
    </row>
    <row r="184" spans="3:7" x14ac:dyDescent="0.3">
      <c r="C184" t="s">
        <v>6</v>
      </c>
      <c r="D184" t="s">
        <v>39</v>
      </c>
      <c r="E184" t="s">
        <v>30</v>
      </c>
      <c r="F184" s="4">
        <v>1638</v>
      </c>
      <c r="G184" s="5">
        <v>63</v>
      </c>
    </row>
    <row r="185" spans="3:7" x14ac:dyDescent="0.3">
      <c r="C185" t="s">
        <v>8</v>
      </c>
      <c r="D185" t="s">
        <v>38</v>
      </c>
      <c r="E185" t="s">
        <v>27</v>
      </c>
      <c r="F185" s="4">
        <v>2268</v>
      </c>
      <c r="G185" s="5">
        <v>63</v>
      </c>
    </row>
    <row r="186" spans="3:7" x14ac:dyDescent="0.3">
      <c r="C186" t="s">
        <v>7</v>
      </c>
      <c r="D186" t="s">
        <v>37</v>
      </c>
      <c r="E186" t="s">
        <v>30</v>
      </c>
      <c r="F186" s="4">
        <v>6454</v>
      </c>
      <c r="G186" s="5">
        <v>54</v>
      </c>
    </row>
    <row r="187" spans="3:7" x14ac:dyDescent="0.3">
      <c r="C187" t="s">
        <v>5</v>
      </c>
      <c r="D187" t="s">
        <v>38</v>
      </c>
      <c r="E187" t="s">
        <v>13</v>
      </c>
      <c r="F187" s="4">
        <v>7189</v>
      </c>
      <c r="G187" s="5">
        <v>54</v>
      </c>
    </row>
    <row r="188" spans="3:7" x14ac:dyDescent="0.3">
      <c r="C188" t="s">
        <v>2</v>
      </c>
      <c r="D188" t="s">
        <v>34</v>
      </c>
      <c r="E188" t="s">
        <v>13</v>
      </c>
      <c r="F188" s="4">
        <v>252</v>
      </c>
      <c r="G188" s="5">
        <v>54</v>
      </c>
    </row>
    <row r="189" spans="3:7" x14ac:dyDescent="0.3">
      <c r="C189" t="s">
        <v>2</v>
      </c>
      <c r="D189" t="s">
        <v>37</v>
      </c>
      <c r="E189" t="s">
        <v>14</v>
      </c>
      <c r="F189" s="4">
        <v>1057</v>
      </c>
      <c r="G189" s="5">
        <v>54</v>
      </c>
    </row>
    <row r="190" spans="3:7" x14ac:dyDescent="0.3">
      <c r="C190" t="s">
        <v>6</v>
      </c>
      <c r="D190" t="s">
        <v>38</v>
      </c>
      <c r="E190" t="s">
        <v>31</v>
      </c>
      <c r="F190" s="4">
        <v>2681</v>
      </c>
      <c r="G190" s="5">
        <v>54</v>
      </c>
    </row>
    <row r="191" spans="3:7" x14ac:dyDescent="0.3">
      <c r="C191" t="s">
        <v>3</v>
      </c>
      <c r="D191" t="s">
        <v>34</v>
      </c>
      <c r="E191" t="s">
        <v>26</v>
      </c>
      <c r="F191" s="4">
        <v>3108</v>
      </c>
      <c r="G191" s="5">
        <v>54</v>
      </c>
    </row>
    <row r="192" spans="3:7" x14ac:dyDescent="0.3">
      <c r="C192" t="s">
        <v>5</v>
      </c>
      <c r="D192" t="s">
        <v>39</v>
      </c>
      <c r="E192" t="s">
        <v>26</v>
      </c>
      <c r="F192" s="4">
        <v>5236</v>
      </c>
      <c r="G192" s="5">
        <v>51</v>
      </c>
    </row>
    <row r="193" spans="3:7" x14ac:dyDescent="0.3">
      <c r="C193" t="s">
        <v>2</v>
      </c>
      <c r="D193" t="s">
        <v>38</v>
      </c>
      <c r="E193" t="s">
        <v>13</v>
      </c>
      <c r="F193" s="4">
        <v>56</v>
      </c>
      <c r="G193" s="5">
        <v>51</v>
      </c>
    </row>
    <row r="194" spans="3:7" x14ac:dyDescent="0.3">
      <c r="C194" t="s">
        <v>40</v>
      </c>
      <c r="D194" t="s">
        <v>38</v>
      </c>
      <c r="E194" t="s">
        <v>24</v>
      </c>
      <c r="F194" s="4">
        <v>623</v>
      </c>
      <c r="G194" s="5">
        <v>51</v>
      </c>
    </row>
    <row r="195" spans="3:7" x14ac:dyDescent="0.3">
      <c r="C195" t="s">
        <v>3</v>
      </c>
      <c r="D195" t="s">
        <v>39</v>
      </c>
      <c r="E195" t="s">
        <v>29</v>
      </c>
      <c r="F195" s="4">
        <v>3640</v>
      </c>
      <c r="G195" s="5">
        <v>51</v>
      </c>
    </row>
    <row r="196" spans="3:7" x14ac:dyDescent="0.3">
      <c r="C196" t="s">
        <v>7</v>
      </c>
      <c r="D196" t="s">
        <v>37</v>
      </c>
      <c r="E196" t="s">
        <v>33</v>
      </c>
      <c r="F196" s="4">
        <v>6391</v>
      </c>
      <c r="G196" s="5">
        <v>48</v>
      </c>
    </row>
    <row r="197" spans="3:7" x14ac:dyDescent="0.3">
      <c r="C197" t="s">
        <v>40</v>
      </c>
      <c r="D197" t="s">
        <v>34</v>
      </c>
      <c r="E197" t="s">
        <v>26</v>
      </c>
      <c r="F197" s="4">
        <v>6748</v>
      </c>
      <c r="G197" s="5">
        <v>48</v>
      </c>
    </row>
    <row r="198" spans="3:7" x14ac:dyDescent="0.3">
      <c r="C198" t="s">
        <v>5</v>
      </c>
      <c r="D198" t="s">
        <v>37</v>
      </c>
      <c r="E198" t="s">
        <v>31</v>
      </c>
      <c r="F198" s="4">
        <v>182</v>
      </c>
      <c r="G198" s="5">
        <v>48</v>
      </c>
    </row>
    <row r="199" spans="3:7" x14ac:dyDescent="0.3">
      <c r="C199" t="s">
        <v>2</v>
      </c>
      <c r="D199" t="s">
        <v>36</v>
      </c>
      <c r="E199" t="s">
        <v>17</v>
      </c>
      <c r="F199" s="4">
        <v>189</v>
      </c>
      <c r="G199" s="5">
        <v>48</v>
      </c>
    </row>
    <row r="200" spans="3:7" x14ac:dyDescent="0.3">
      <c r="C200" t="s">
        <v>6</v>
      </c>
      <c r="D200" t="s">
        <v>34</v>
      </c>
      <c r="E200" t="s">
        <v>4</v>
      </c>
      <c r="F200" s="4">
        <v>525</v>
      </c>
      <c r="G200" s="5">
        <v>48</v>
      </c>
    </row>
    <row r="201" spans="3:7" x14ac:dyDescent="0.3">
      <c r="C201" t="s">
        <v>40</v>
      </c>
      <c r="D201" t="s">
        <v>35</v>
      </c>
      <c r="E201" t="s">
        <v>24</v>
      </c>
      <c r="F201" s="4">
        <v>1638</v>
      </c>
      <c r="G201" s="5">
        <v>48</v>
      </c>
    </row>
    <row r="202" spans="3:7" x14ac:dyDescent="0.3">
      <c r="C202" t="s">
        <v>7</v>
      </c>
      <c r="D202" t="s">
        <v>34</v>
      </c>
      <c r="E202" t="s">
        <v>33</v>
      </c>
      <c r="F202" s="4">
        <v>2226</v>
      </c>
      <c r="G202" s="5">
        <v>48</v>
      </c>
    </row>
    <row r="203" spans="3:7" x14ac:dyDescent="0.3">
      <c r="C203" t="s">
        <v>8</v>
      </c>
      <c r="D203" t="s">
        <v>37</v>
      </c>
      <c r="E203" t="s">
        <v>26</v>
      </c>
      <c r="F203" s="4">
        <v>6279</v>
      </c>
      <c r="G203" s="5">
        <v>45</v>
      </c>
    </row>
    <row r="204" spans="3:7" x14ac:dyDescent="0.3">
      <c r="C204" t="s">
        <v>5</v>
      </c>
      <c r="D204" t="s">
        <v>38</v>
      </c>
      <c r="E204" t="s">
        <v>25</v>
      </c>
      <c r="F204" s="4">
        <v>7483</v>
      </c>
      <c r="G204" s="5">
        <v>45</v>
      </c>
    </row>
    <row r="205" spans="3:7" x14ac:dyDescent="0.3">
      <c r="C205" t="s">
        <v>40</v>
      </c>
      <c r="D205" t="s">
        <v>38</v>
      </c>
      <c r="E205" t="s">
        <v>29</v>
      </c>
      <c r="F205" s="4">
        <v>2541</v>
      </c>
      <c r="G205" s="5">
        <v>45</v>
      </c>
    </row>
    <row r="206" spans="3:7" x14ac:dyDescent="0.3">
      <c r="C206" t="s">
        <v>9</v>
      </c>
      <c r="D206" t="s">
        <v>37</v>
      </c>
      <c r="E206" t="s">
        <v>28</v>
      </c>
      <c r="F206" s="4">
        <v>2919</v>
      </c>
      <c r="G206" s="5">
        <v>45</v>
      </c>
    </row>
    <row r="207" spans="3:7" x14ac:dyDescent="0.3">
      <c r="C207" t="s">
        <v>40</v>
      </c>
      <c r="D207" t="s">
        <v>39</v>
      </c>
      <c r="E207" t="s">
        <v>15</v>
      </c>
      <c r="F207" s="4">
        <v>5775</v>
      </c>
      <c r="G207" s="5">
        <v>42</v>
      </c>
    </row>
    <row r="208" spans="3:7" x14ac:dyDescent="0.3">
      <c r="C208" t="s">
        <v>3</v>
      </c>
      <c r="D208" t="s">
        <v>34</v>
      </c>
      <c r="E208" t="s">
        <v>25</v>
      </c>
      <c r="F208" s="4">
        <v>6300</v>
      </c>
      <c r="G208" s="5">
        <v>42</v>
      </c>
    </row>
    <row r="209" spans="3:7" x14ac:dyDescent="0.3">
      <c r="C209" t="s">
        <v>7</v>
      </c>
      <c r="D209" t="s">
        <v>36</v>
      </c>
      <c r="E209" t="s">
        <v>22</v>
      </c>
      <c r="F209" s="4">
        <v>8435</v>
      </c>
      <c r="G209" s="5">
        <v>42</v>
      </c>
    </row>
    <row r="210" spans="3:7" x14ac:dyDescent="0.3">
      <c r="C210" t="s">
        <v>2</v>
      </c>
      <c r="D210" t="s">
        <v>37</v>
      </c>
      <c r="E210" t="s">
        <v>15</v>
      </c>
      <c r="F210" s="4">
        <v>2863</v>
      </c>
      <c r="G210" s="5">
        <v>42</v>
      </c>
    </row>
    <row r="211" spans="3:7" x14ac:dyDescent="0.3">
      <c r="C211" t="s">
        <v>7</v>
      </c>
      <c r="D211" t="s">
        <v>34</v>
      </c>
      <c r="E211" t="s">
        <v>17</v>
      </c>
      <c r="F211" s="4">
        <v>7777</v>
      </c>
      <c r="G211" s="5">
        <v>39</v>
      </c>
    </row>
    <row r="212" spans="3:7" x14ac:dyDescent="0.3">
      <c r="C212" t="s">
        <v>5</v>
      </c>
      <c r="D212" t="s">
        <v>36</v>
      </c>
      <c r="E212" t="s">
        <v>16</v>
      </c>
      <c r="F212" s="4">
        <v>16184</v>
      </c>
      <c r="G212" s="5">
        <v>39</v>
      </c>
    </row>
    <row r="213" spans="3:7" x14ac:dyDescent="0.3">
      <c r="C213" t="s">
        <v>41</v>
      </c>
      <c r="D213" t="s">
        <v>34</v>
      </c>
      <c r="E213" t="s">
        <v>17</v>
      </c>
      <c r="F213" s="4">
        <v>1463</v>
      </c>
      <c r="G213" s="5">
        <v>39</v>
      </c>
    </row>
    <row r="214" spans="3:7" x14ac:dyDescent="0.3">
      <c r="C214" t="s">
        <v>40</v>
      </c>
      <c r="D214" t="s">
        <v>38</v>
      </c>
      <c r="E214" t="s">
        <v>31</v>
      </c>
      <c r="F214" s="4">
        <v>1988</v>
      </c>
      <c r="G214" s="5">
        <v>39</v>
      </c>
    </row>
    <row r="215" spans="3:7" x14ac:dyDescent="0.3">
      <c r="C215" t="s">
        <v>3</v>
      </c>
      <c r="D215" t="s">
        <v>36</v>
      </c>
      <c r="E215" t="s">
        <v>25</v>
      </c>
      <c r="F215" s="4">
        <v>3339</v>
      </c>
      <c r="G215" s="5">
        <v>39</v>
      </c>
    </row>
    <row r="216" spans="3:7" x14ac:dyDescent="0.3">
      <c r="C216" t="s">
        <v>2</v>
      </c>
      <c r="D216" t="s">
        <v>39</v>
      </c>
      <c r="E216" t="s">
        <v>15</v>
      </c>
      <c r="F216" s="4">
        <v>4802</v>
      </c>
      <c r="G216" s="5">
        <v>36</v>
      </c>
    </row>
    <row r="217" spans="3:7" x14ac:dyDescent="0.3">
      <c r="C217" t="s">
        <v>6</v>
      </c>
      <c r="D217" t="s">
        <v>38</v>
      </c>
      <c r="E217" t="s">
        <v>21</v>
      </c>
      <c r="F217" s="4">
        <v>7322</v>
      </c>
      <c r="G217" s="5">
        <v>36</v>
      </c>
    </row>
    <row r="218" spans="3:7" x14ac:dyDescent="0.3">
      <c r="C218" t="s">
        <v>3</v>
      </c>
      <c r="D218" t="s">
        <v>36</v>
      </c>
      <c r="E218" t="s">
        <v>16</v>
      </c>
      <c r="F218" s="4">
        <v>9198</v>
      </c>
      <c r="G218" s="5">
        <v>36</v>
      </c>
    </row>
    <row r="219" spans="3:7" x14ac:dyDescent="0.3">
      <c r="C219" t="s">
        <v>40</v>
      </c>
      <c r="D219" t="s">
        <v>36</v>
      </c>
      <c r="E219" t="s">
        <v>4</v>
      </c>
      <c r="F219" s="4">
        <v>217</v>
      </c>
      <c r="G219" s="5">
        <v>36</v>
      </c>
    </row>
    <row r="220" spans="3:7" x14ac:dyDescent="0.3">
      <c r="C220" t="s">
        <v>2</v>
      </c>
      <c r="D220" t="s">
        <v>39</v>
      </c>
      <c r="E220" t="s">
        <v>23</v>
      </c>
      <c r="F220" s="4">
        <v>630</v>
      </c>
      <c r="G220" s="5">
        <v>36</v>
      </c>
    </row>
    <row r="221" spans="3:7" x14ac:dyDescent="0.3">
      <c r="C221" t="s">
        <v>6</v>
      </c>
      <c r="D221" t="s">
        <v>36</v>
      </c>
      <c r="E221" t="s">
        <v>13</v>
      </c>
      <c r="F221" s="4">
        <v>4319</v>
      </c>
      <c r="G221" s="5">
        <v>30</v>
      </c>
    </row>
    <row r="222" spans="3:7" x14ac:dyDescent="0.3">
      <c r="C222" t="s">
        <v>10</v>
      </c>
      <c r="D222" t="s">
        <v>37</v>
      </c>
      <c r="E222" t="s">
        <v>23</v>
      </c>
      <c r="F222" s="4">
        <v>4683</v>
      </c>
      <c r="G222" s="5">
        <v>30</v>
      </c>
    </row>
    <row r="223" spans="3:7" x14ac:dyDescent="0.3">
      <c r="C223" t="s">
        <v>40</v>
      </c>
      <c r="D223" t="s">
        <v>36</v>
      </c>
      <c r="E223" t="s">
        <v>25</v>
      </c>
      <c r="F223" s="4">
        <v>5439</v>
      </c>
      <c r="G223" s="5">
        <v>30</v>
      </c>
    </row>
    <row r="224" spans="3:7" x14ac:dyDescent="0.3">
      <c r="C224" t="s">
        <v>40</v>
      </c>
      <c r="D224" t="s">
        <v>39</v>
      </c>
      <c r="E224" t="s">
        <v>27</v>
      </c>
      <c r="F224" s="4">
        <v>6370</v>
      </c>
      <c r="G224" s="5">
        <v>30</v>
      </c>
    </row>
    <row r="225" spans="3:7" x14ac:dyDescent="0.3">
      <c r="C225" t="s">
        <v>10</v>
      </c>
      <c r="D225" t="s">
        <v>39</v>
      </c>
      <c r="E225" t="s">
        <v>33</v>
      </c>
      <c r="F225" s="4">
        <v>12950</v>
      </c>
      <c r="G225" s="5">
        <v>30</v>
      </c>
    </row>
    <row r="226" spans="3:7" x14ac:dyDescent="0.3">
      <c r="C226" t="s">
        <v>8</v>
      </c>
      <c r="D226" t="s">
        <v>37</v>
      </c>
      <c r="E226" t="s">
        <v>15</v>
      </c>
      <c r="F226" s="4">
        <v>9709</v>
      </c>
      <c r="G226" s="5">
        <v>30</v>
      </c>
    </row>
    <row r="227" spans="3:7" x14ac:dyDescent="0.3">
      <c r="C227" t="s">
        <v>6</v>
      </c>
      <c r="D227" t="s">
        <v>39</v>
      </c>
      <c r="E227" t="s">
        <v>17</v>
      </c>
      <c r="F227" s="4">
        <v>6048</v>
      </c>
      <c r="G227" s="5">
        <v>27</v>
      </c>
    </row>
    <row r="228" spans="3:7" x14ac:dyDescent="0.3">
      <c r="C228" t="s">
        <v>9</v>
      </c>
      <c r="D228" t="s">
        <v>34</v>
      </c>
      <c r="E228" t="s">
        <v>21</v>
      </c>
      <c r="F228" s="4">
        <v>6832</v>
      </c>
      <c r="G228" s="5">
        <v>27</v>
      </c>
    </row>
    <row r="229" spans="3:7" x14ac:dyDescent="0.3">
      <c r="C229" t="s">
        <v>8</v>
      </c>
      <c r="D229" t="s">
        <v>39</v>
      </c>
      <c r="E229" t="s">
        <v>18</v>
      </c>
      <c r="F229" s="4">
        <v>9660</v>
      </c>
      <c r="G229" s="5">
        <v>27</v>
      </c>
    </row>
    <row r="230" spans="3:7" x14ac:dyDescent="0.3">
      <c r="C230" t="s">
        <v>8</v>
      </c>
      <c r="D230" t="s">
        <v>39</v>
      </c>
      <c r="E230" t="s">
        <v>26</v>
      </c>
      <c r="F230" s="4">
        <v>1561</v>
      </c>
      <c r="G230" s="5">
        <v>27</v>
      </c>
    </row>
    <row r="231" spans="3:7" x14ac:dyDescent="0.3">
      <c r="C231" t="s">
        <v>7</v>
      </c>
      <c r="D231" t="s">
        <v>35</v>
      </c>
      <c r="E231" t="s">
        <v>16</v>
      </c>
      <c r="F231" s="4">
        <v>2135</v>
      </c>
      <c r="G231" s="5">
        <v>27</v>
      </c>
    </row>
    <row r="232" spans="3:7" x14ac:dyDescent="0.3">
      <c r="C232" t="s">
        <v>10</v>
      </c>
      <c r="D232" t="s">
        <v>37</v>
      </c>
      <c r="E232" t="s">
        <v>28</v>
      </c>
      <c r="F232" s="4">
        <v>3059</v>
      </c>
      <c r="G232" s="5">
        <v>27</v>
      </c>
    </row>
    <row r="233" spans="3:7" x14ac:dyDescent="0.3">
      <c r="C233" t="s">
        <v>7</v>
      </c>
      <c r="D233" t="s">
        <v>34</v>
      </c>
      <c r="E233" t="s">
        <v>15</v>
      </c>
      <c r="F233" s="4">
        <v>3829</v>
      </c>
      <c r="G233" s="5">
        <v>24</v>
      </c>
    </row>
    <row r="234" spans="3:7" x14ac:dyDescent="0.3">
      <c r="C234" t="s">
        <v>10</v>
      </c>
      <c r="D234" t="s">
        <v>34</v>
      </c>
      <c r="E234" t="s">
        <v>22</v>
      </c>
      <c r="F234" s="4">
        <v>4053</v>
      </c>
      <c r="G234" s="5">
        <v>24</v>
      </c>
    </row>
    <row r="235" spans="3:7" x14ac:dyDescent="0.3">
      <c r="C235" t="s">
        <v>5</v>
      </c>
      <c r="D235" t="s">
        <v>38</v>
      </c>
      <c r="E235" t="s">
        <v>32</v>
      </c>
      <c r="F235" s="4">
        <v>5075</v>
      </c>
      <c r="G235" s="5">
        <v>21</v>
      </c>
    </row>
    <row r="236" spans="3:7" x14ac:dyDescent="0.3">
      <c r="C236" t="s">
        <v>40</v>
      </c>
      <c r="D236" t="s">
        <v>37</v>
      </c>
      <c r="E236" t="s">
        <v>19</v>
      </c>
      <c r="F236" s="4">
        <v>7693</v>
      </c>
      <c r="G236" s="5">
        <v>21</v>
      </c>
    </row>
    <row r="237" spans="3:7" x14ac:dyDescent="0.3">
      <c r="C237" t="s">
        <v>5</v>
      </c>
      <c r="D237" t="s">
        <v>34</v>
      </c>
      <c r="E237" t="s">
        <v>27</v>
      </c>
      <c r="F237" s="4">
        <v>6986</v>
      </c>
      <c r="G237" s="5">
        <v>21</v>
      </c>
    </row>
    <row r="238" spans="3:7" x14ac:dyDescent="0.3">
      <c r="C238" t="s">
        <v>5</v>
      </c>
      <c r="D238" t="s">
        <v>37</v>
      </c>
      <c r="E238" t="s">
        <v>25</v>
      </c>
      <c r="F238" s="4">
        <v>8813</v>
      </c>
      <c r="G238" s="5">
        <v>21</v>
      </c>
    </row>
    <row r="239" spans="3:7" x14ac:dyDescent="0.3">
      <c r="C239" t="s">
        <v>2</v>
      </c>
      <c r="D239" t="s">
        <v>36</v>
      </c>
      <c r="E239" t="s">
        <v>16</v>
      </c>
      <c r="F239" s="4">
        <v>11417</v>
      </c>
      <c r="G239" s="5">
        <v>21</v>
      </c>
    </row>
    <row r="240" spans="3:7" x14ac:dyDescent="0.3">
      <c r="C240" t="s">
        <v>41</v>
      </c>
      <c r="D240" t="s">
        <v>38</v>
      </c>
      <c r="E240" t="s">
        <v>25</v>
      </c>
      <c r="F240" s="4">
        <v>154</v>
      </c>
      <c r="G240" s="5">
        <v>21</v>
      </c>
    </row>
    <row r="241" spans="3:7" x14ac:dyDescent="0.3">
      <c r="C241" t="s">
        <v>7</v>
      </c>
      <c r="D241" t="s">
        <v>35</v>
      </c>
      <c r="E241" t="s">
        <v>27</v>
      </c>
      <c r="F241" s="4">
        <v>2478</v>
      </c>
      <c r="G241" s="5">
        <v>21</v>
      </c>
    </row>
    <row r="242" spans="3:7" x14ac:dyDescent="0.3">
      <c r="C242" t="s">
        <v>2</v>
      </c>
      <c r="D242" t="s">
        <v>37</v>
      </c>
      <c r="E242" t="s">
        <v>19</v>
      </c>
      <c r="F242" s="4">
        <v>238</v>
      </c>
      <c r="G242" s="5">
        <v>18</v>
      </c>
    </row>
    <row r="243" spans="3:7" x14ac:dyDescent="0.3">
      <c r="C243" t="s">
        <v>3</v>
      </c>
      <c r="D243" t="s">
        <v>36</v>
      </c>
      <c r="E243" t="s">
        <v>19</v>
      </c>
      <c r="F243" s="4">
        <v>1281</v>
      </c>
      <c r="G243" s="5">
        <v>18</v>
      </c>
    </row>
    <row r="244" spans="3:7" x14ac:dyDescent="0.3">
      <c r="C244" t="s">
        <v>3</v>
      </c>
      <c r="D244" t="s">
        <v>34</v>
      </c>
      <c r="E244" t="s">
        <v>20</v>
      </c>
      <c r="F244" s="4">
        <v>2583</v>
      </c>
      <c r="G244" s="5">
        <v>18</v>
      </c>
    </row>
    <row r="245" spans="3:7" x14ac:dyDescent="0.3">
      <c r="C245" t="s">
        <v>5</v>
      </c>
      <c r="D245" t="s">
        <v>36</v>
      </c>
      <c r="E245" t="s">
        <v>23</v>
      </c>
      <c r="F245" s="4">
        <v>6314</v>
      </c>
      <c r="G245" s="5">
        <v>15</v>
      </c>
    </row>
    <row r="246" spans="3:7" x14ac:dyDescent="0.3">
      <c r="C246" t="s">
        <v>2</v>
      </c>
      <c r="D246" t="s">
        <v>35</v>
      </c>
      <c r="E246" t="s">
        <v>19</v>
      </c>
      <c r="F246" s="4">
        <v>553</v>
      </c>
      <c r="G246" s="5">
        <v>15</v>
      </c>
    </row>
    <row r="247" spans="3:7" x14ac:dyDescent="0.3">
      <c r="C247" t="s">
        <v>6</v>
      </c>
      <c r="D247" t="s">
        <v>34</v>
      </c>
      <c r="E247" t="s">
        <v>15</v>
      </c>
      <c r="F247" s="4">
        <v>1442</v>
      </c>
      <c r="G247" s="5">
        <v>15</v>
      </c>
    </row>
    <row r="248" spans="3:7" x14ac:dyDescent="0.3">
      <c r="C248" t="s">
        <v>5</v>
      </c>
      <c r="D248" t="s">
        <v>35</v>
      </c>
      <c r="E248" t="s">
        <v>18</v>
      </c>
      <c r="F248" s="4">
        <v>2415</v>
      </c>
      <c r="G248" s="5">
        <v>15</v>
      </c>
    </row>
    <row r="249" spans="3:7" x14ac:dyDescent="0.3">
      <c r="C249" t="s">
        <v>5</v>
      </c>
      <c r="D249" t="s">
        <v>37</v>
      </c>
      <c r="E249" t="s">
        <v>14</v>
      </c>
      <c r="F249" s="4">
        <v>4991</v>
      </c>
      <c r="G249" s="5">
        <v>12</v>
      </c>
    </row>
    <row r="250" spans="3:7" x14ac:dyDescent="0.3">
      <c r="C250" t="s">
        <v>40</v>
      </c>
      <c r="D250" t="s">
        <v>39</v>
      </c>
      <c r="E250" t="s">
        <v>22</v>
      </c>
      <c r="F250" s="4">
        <v>5817</v>
      </c>
      <c r="G250" s="5">
        <v>12</v>
      </c>
    </row>
    <row r="251" spans="3:7" x14ac:dyDescent="0.3">
      <c r="C251" t="s">
        <v>10</v>
      </c>
      <c r="D251" t="s">
        <v>34</v>
      </c>
      <c r="E251" t="s">
        <v>26</v>
      </c>
      <c r="F251" s="4">
        <v>4991</v>
      </c>
      <c r="G251" s="5">
        <v>9</v>
      </c>
    </row>
    <row r="252" spans="3:7" x14ac:dyDescent="0.3">
      <c r="C252" t="s">
        <v>6</v>
      </c>
      <c r="D252" t="s">
        <v>36</v>
      </c>
      <c r="E252" t="s">
        <v>32</v>
      </c>
      <c r="F252" s="4">
        <v>6118</v>
      </c>
      <c r="G252" s="5">
        <v>9</v>
      </c>
    </row>
    <row r="253" spans="3:7" x14ac:dyDescent="0.3">
      <c r="C253" t="s">
        <v>9</v>
      </c>
      <c r="D253" t="s">
        <v>38</v>
      </c>
      <c r="E253" t="s">
        <v>17</v>
      </c>
      <c r="F253" s="4">
        <v>2408</v>
      </c>
      <c r="G253" s="5">
        <v>9</v>
      </c>
    </row>
    <row r="254" spans="3:7" x14ac:dyDescent="0.3">
      <c r="C254" t="s">
        <v>5</v>
      </c>
      <c r="D254" t="s">
        <v>35</v>
      </c>
      <c r="E254" t="s">
        <v>4</v>
      </c>
      <c r="F254" s="4">
        <v>2744</v>
      </c>
      <c r="G254" s="5">
        <v>9</v>
      </c>
    </row>
    <row r="255" spans="3:7" x14ac:dyDescent="0.3">
      <c r="C255" t="s">
        <v>41</v>
      </c>
      <c r="D255" t="s">
        <v>37</v>
      </c>
      <c r="E255" t="s">
        <v>21</v>
      </c>
      <c r="F255" s="4">
        <v>2933</v>
      </c>
      <c r="G255" s="5">
        <v>9</v>
      </c>
    </row>
    <row r="256" spans="3:7" x14ac:dyDescent="0.3">
      <c r="C256" t="s">
        <v>6</v>
      </c>
      <c r="D256" t="s">
        <v>37</v>
      </c>
      <c r="E256" t="s">
        <v>26</v>
      </c>
      <c r="F256" s="4">
        <v>6818</v>
      </c>
      <c r="G256" s="5">
        <v>6</v>
      </c>
    </row>
    <row r="257" spans="3:7" x14ac:dyDescent="0.3">
      <c r="C257" t="s">
        <v>6</v>
      </c>
      <c r="D257" t="s">
        <v>38</v>
      </c>
      <c r="E257" t="s">
        <v>16</v>
      </c>
      <c r="F257" s="4">
        <v>938</v>
      </c>
      <c r="G257" s="5">
        <v>6</v>
      </c>
    </row>
    <row r="258" spans="3:7" x14ac:dyDescent="0.3">
      <c r="C258" t="s">
        <v>10</v>
      </c>
      <c r="D258" t="s">
        <v>35</v>
      </c>
      <c r="E258" t="s">
        <v>15</v>
      </c>
      <c r="F258" s="4">
        <v>2562</v>
      </c>
      <c r="G258" s="5">
        <v>6</v>
      </c>
    </row>
    <row r="259" spans="3:7" x14ac:dyDescent="0.3">
      <c r="C259" t="s">
        <v>41</v>
      </c>
      <c r="D259" t="s">
        <v>38</v>
      </c>
      <c r="E259" t="s">
        <v>22</v>
      </c>
      <c r="F259" s="4">
        <v>5915</v>
      </c>
      <c r="G259" s="5">
        <v>3</v>
      </c>
    </row>
    <row r="260" spans="3:7" x14ac:dyDescent="0.3">
      <c r="C260" t="s">
        <v>5</v>
      </c>
      <c r="D260" t="s">
        <v>36</v>
      </c>
      <c r="E260" t="s">
        <v>18</v>
      </c>
      <c r="F260" s="4">
        <v>6111</v>
      </c>
      <c r="G260" s="5">
        <v>3</v>
      </c>
    </row>
    <row r="261" spans="3:7" x14ac:dyDescent="0.3">
      <c r="C261" t="s">
        <v>6</v>
      </c>
      <c r="D261" t="s">
        <v>39</v>
      </c>
      <c r="E261" t="s">
        <v>24</v>
      </c>
      <c r="F261" s="4">
        <v>2989</v>
      </c>
      <c r="G261" s="5">
        <v>3</v>
      </c>
    </row>
    <row r="262" spans="3:7" x14ac:dyDescent="0.3">
      <c r="C262" t="s">
        <v>2</v>
      </c>
      <c r="D262" t="s">
        <v>38</v>
      </c>
      <c r="E262" t="s">
        <v>4</v>
      </c>
      <c r="F262" s="4">
        <v>3549</v>
      </c>
      <c r="G262" s="5">
        <v>3</v>
      </c>
    </row>
    <row r="263" spans="3:7" x14ac:dyDescent="0.3">
      <c r="C263" t="s">
        <v>10</v>
      </c>
      <c r="D263" t="s">
        <v>38</v>
      </c>
      <c r="E263" t="s">
        <v>14</v>
      </c>
      <c r="F263" s="4">
        <v>5586</v>
      </c>
      <c r="G263" s="5">
        <v>525</v>
      </c>
    </row>
    <row r="264" spans="3:7" x14ac:dyDescent="0.3">
      <c r="C264" t="s">
        <v>2</v>
      </c>
      <c r="D264" t="s">
        <v>36</v>
      </c>
      <c r="E264" t="s">
        <v>27</v>
      </c>
      <c r="F264" s="4">
        <v>798</v>
      </c>
      <c r="G264" s="5">
        <v>519</v>
      </c>
    </row>
    <row r="265" spans="3:7" x14ac:dyDescent="0.3">
      <c r="C265" t="s">
        <v>8</v>
      </c>
      <c r="D265" t="s">
        <v>38</v>
      </c>
      <c r="E265" t="s">
        <v>13</v>
      </c>
      <c r="F265" s="4">
        <v>819</v>
      </c>
      <c r="G265" s="5">
        <v>510</v>
      </c>
    </row>
    <row r="266" spans="3:7" x14ac:dyDescent="0.3">
      <c r="C266" t="s">
        <v>3</v>
      </c>
      <c r="D266" t="s">
        <v>34</v>
      </c>
      <c r="E266" t="s">
        <v>32</v>
      </c>
      <c r="F266" s="4">
        <v>7777</v>
      </c>
      <c r="G266" s="5">
        <v>504</v>
      </c>
    </row>
    <row r="267" spans="3:7" x14ac:dyDescent="0.3">
      <c r="C267" t="s">
        <v>9</v>
      </c>
      <c r="D267" t="s">
        <v>34</v>
      </c>
      <c r="E267" t="s">
        <v>20</v>
      </c>
      <c r="F267" s="4">
        <v>8463</v>
      </c>
      <c r="G267" s="5">
        <v>492</v>
      </c>
    </row>
    <row r="268" spans="3:7" x14ac:dyDescent="0.3">
      <c r="C268" t="s">
        <v>2</v>
      </c>
      <c r="D268" t="s">
        <v>39</v>
      </c>
      <c r="E268" t="s">
        <v>25</v>
      </c>
      <c r="F268" s="4">
        <v>1785</v>
      </c>
      <c r="G268" s="5">
        <v>462</v>
      </c>
    </row>
    <row r="269" spans="3:7" x14ac:dyDescent="0.3">
      <c r="C269" t="s">
        <v>6</v>
      </c>
      <c r="D269" t="s">
        <v>34</v>
      </c>
      <c r="E269" t="s">
        <v>26</v>
      </c>
      <c r="F269" s="4">
        <v>8008</v>
      </c>
      <c r="G269" s="5">
        <v>456</v>
      </c>
    </row>
    <row r="270" spans="3:7" x14ac:dyDescent="0.3">
      <c r="C270" t="s">
        <v>40</v>
      </c>
      <c r="D270" t="s">
        <v>35</v>
      </c>
      <c r="E270" t="s">
        <v>30</v>
      </c>
      <c r="F270" s="4">
        <v>2275</v>
      </c>
      <c r="G270" s="5">
        <v>447</v>
      </c>
    </row>
    <row r="271" spans="3:7" x14ac:dyDescent="0.3">
      <c r="C271" t="s">
        <v>40</v>
      </c>
      <c r="D271" t="s">
        <v>35</v>
      </c>
      <c r="E271" t="s">
        <v>33</v>
      </c>
      <c r="F271" s="4">
        <v>8869</v>
      </c>
      <c r="G271" s="5">
        <v>432</v>
      </c>
    </row>
    <row r="272" spans="3:7" x14ac:dyDescent="0.3">
      <c r="C272" t="s">
        <v>6</v>
      </c>
      <c r="D272" t="s">
        <v>39</v>
      </c>
      <c r="E272" t="s">
        <v>25</v>
      </c>
      <c r="F272" s="4">
        <v>2100</v>
      </c>
      <c r="G272" s="5">
        <v>414</v>
      </c>
    </row>
    <row r="273" spans="3:7" x14ac:dyDescent="0.3">
      <c r="C273" t="s">
        <v>6</v>
      </c>
      <c r="D273" t="s">
        <v>37</v>
      </c>
      <c r="E273" t="s">
        <v>16</v>
      </c>
      <c r="F273" s="4">
        <v>1904</v>
      </c>
      <c r="G273" s="5">
        <v>405</v>
      </c>
    </row>
    <row r="274" spans="3:7" x14ac:dyDescent="0.3">
      <c r="C274" t="s">
        <v>6</v>
      </c>
      <c r="D274" t="s">
        <v>35</v>
      </c>
      <c r="E274" t="s">
        <v>4</v>
      </c>
      <c r="F274" s="4">
        <v>1302</v>
      </c>
      <c r="G274" s="5">
        <v>402</v>
      </c>
    </row>
    <row r="275" spans="3:7" x14ac:dyDescent="0.3">
      <c r="C275" t="s">
        <v>6</v>
      </c>
      <c r="D275" t="s">
        <v>39</v>
      </c>
      <c r="E275" t="s">
        <v>29</v>
      </c>
      <c r="F275" s="4">
        <v>3052</v>
      </c>
      <c r="G275" s="5">
        <v>378</v>
      </c>
    </row>
    <row r="276" spans="3:7" x14ac:dyDescent="0.3">
      <c r="C276" t="s">
        <v>40</v>
      </c>
      <c r="D276" t="s">
        <v>35</v>
      </c>
      <c r="E276" t="s">
        <v>22</v>
      </c>
      <c r="F276" s="4">
        <v>6853</v>
      </c>
      <c r="G276" s="5">
        <v>372</v>
      </c>
    </row>
    <row r="277" spans="3:7" x14ac:dyDescent="0.3">
      <c r="C277" t="s">
        <v>7</v>
      </c>
      <c r="D277" t="s">
        <v>34</v>
      </c>
      <c r="E277" t="s">
        <v>14</v>
      </c>
      <c r="F277" s="4">
        <v>1932</v>
      </c>
      <c r="G277" s="5">
        <v>369</v>
      </c>
    </row>
    <row r="278" spans="3:7" x14ac:dyDescent="0.3">
      <c r="C278" t="s">
        <v>8</v>
      </c>
      <c r="D278" t="s">
        <v>35</v>
      </c>
      <c r="E278" t="s">
        <v>20</v>
      </c>
      <c r="F278" s="4">
        <v>2702</v>
      </c>
      <c r="G278" s="5">
        <v>363</v>
      </c>
    </row>
    <row r="279" spans="3:7" x14ac:dyDescent="0.3">
      <c r="C279" t="s">
        <v>5</v>
      </c>
      <c r="D279" t="s">
        <v>35</v>
      </c>
      <c r="E279" t="s">
        <v>29</v>
      </c>
      <c r="F279" s="4">
        <v>4480</v>
      </c>
      <c r="G279" s="5">
        <v>357</v>
      </c>
    </row>
    <row r="280" spans="3:7" x14ac:dyDescent="0.3">
      <c r="C280" t="s">
        <v>10</v>
      </c>
      <c r="D280" t="s">
        <v>36</v>
      </c>
      <c r="E280" t="s">
        <v>29</v>
      </c>
      <c r="F280" s="4">
        <v>2471</v>
      </c>
      <c r="G280" s="5">
        <v>342</v>
      </c>
    </row>
    <row r="281" spans="3:7" x14ac:dyDescent="0.3">
      <c r="C281" t="s">
        <v>5</v>
      </c>
      <c r="D281" t="s">
        <v>34</v>
      </c>
      <c r="E281" t="s">
        <v>20</v>
      </c>
      <c r="F281" s="4">
        <v>15610</v>
      </c>
      <c r="G281" s="5">
        <v>339</v>
      </c>
    </row>
    <row r="282" spans="3:7" x14ac:dyDescent="0.3">
      <c r="C282" t="s">
        <v>7</v>
      </c>
      <c r="D282" t="s">
        <v>37</v>
      </c>
      <c r="E282" t="s">
        <v>16</v>
      </c>
      <c r="F282" s="4">
        <v>4487</v>
      </c>
      <c r="G282" s="5">
        <v>333</v>
      </c>
    </row>
    <row r="283" spans="3:7" x14ac:dyDescent="0.3">
      <c r="C283" t="s">
        <v>3</v>
      </c>
      <c r="D283" t="s">
        <v>37</v>
      </c>
      <c r="E283" t="s">
        <v>28</v>
      </c>
      <c r="F283" s="4">
        <v>7308</v>
      </c>
      <c r="G283" s="5">
        <v>327</v>
      </c>
    </row>
    <row r="284" spans="3:7" x14ac:dyDescent="0.3">
      <c r="C284" t="s">
        <v>3</v>
      </c>
      <c r="D284" t="s">
        <v>37</v>
      </c>
      <c r="E284" t="s">
        <v>29</v>
      </c>
      <c r="F284" s="4">
        <v>4592</v>
      </c>
      <c r="G284" s="5">
        <v>324</v>
      </c>
    </row>
    <row r="285" spans="3:7" x14ac:dyDescent="0.3">
      <c r="C285" t="s">
        <v>41</v>
      </c>
      <c r="D285" t="s">
        <v>36</v>
      </c>
      <c r="E285" t="s">
        <v>28</v>
      </c>
      <c r="F285" s="4">
        <v>854</v>
      </c>
      <c r="G285" s="5">
        <v>309</v>
      </c>
    </row>
    <row r="286" spans="3:7" x14ac:dyDescent="0.3">
      <c r="C286" t="s">
        <v>40</v>
      </c>
      <c r="D286" t="s">
        <v>38</v>
      </c>
      <c r="E286" t="s">
        <v>13</v>
      </c>
      <c r="F286" s="4">
        <v>5670</v>
      </c>
      <c r="G286" s="5">
        <v>297</v>
      </c>
    </row>
    <row r="287" spans="3:7" x14ac:dyDescent="0.3">
      <c r="C287" t="s">
        <v>6</v>
      </c>
      <c r="D287" t="s">
        <v>38</v>
      </c>
      <c r="E287" t="s">
        <v>27</v>
      </c>
      <c r="F287" s="4">
        <v>1134</v>
      </c>
      <c r="G287" s="5">
        <v>282</v>
      </c>
    </row>
    <row r="288" spans="3:7" x14ac:dyDescent="0.3">
      <c r="C288" t="s">
        <v>9</v>
      </c>
      <c r="D288" t="s">
        <v>37</v>
      </c>
      <c r="E288" t="s">
        <v>29</v>
      </c>
      <c r="F288" s="4">
        <v>1085</v>
      </c>
      <c r="G288" s="5">
        <v>273</v>
      </c>
    </row>
    <row r="289" spans="3:7" x14ac:dyDescent="0.3">
      <c r="C289" t="s">
        <v>10</v>
      </c>
      <c r="D289" t="s">
        <v>36</v>
      </c>
      <c r="E289" t="s">
        <v>23</v>
      </c>
      <c r="F289" s="4">
        <v>2317</v>
      </c>
      <c r="G289" s="5">
        <v>261</v>
      </c>
    </row>
    <row r="290" spans="3:7" x14ac:dyDescent="0.3">
      <c r="C290" t="s">
        <v>7</v>
      </c>
      <c r="D290" t="s">
        <v>38</v>
      </c>
      <c r="E290" t="s">
        <v>28</v>
      </c>
      <c r="F290" s="4">
        <v>5677</v>
      </c>
      <c r="G290" s="5">
        <v>258</v>
      </c>
    </row>
    <row r="291" spans="3:7" x14ac:dyDescent="0.3">
      <c r="C291" t="s">
        <v>3</v>
      </c>
      <c r="D291" t="s">
        <v>35</v>
      </c>
      <c r="E291" t="s">
        <v>14</v>
      </c>
      <c r="F291" s="4">
        <v>2415</v>
      </c>
      <c r="G291" s="5">
        <v>255</v>
      </c>
    </row>
    <row r="292" spans="3:7" x14ac:dyDescent="0.3">
      <c r="C292" t="s">
        <v>5</v>
      </c>
      <c r="D292" t="s">
        <v>39</v>
      </c>
      <c r="E292" t="s">
        <v>18</v>
      </c>
      <c r="F292" s="4">
        <v>385</v>
      </c>
      <c r="G292" s="5">
        <v>249</v>
      </c>
    </row>
    <row r="293" spans="3:7" x14ac:dyDescent="0.3">
      <c r="C293" t="s">
        <v>9</v>
      </c>
      <c r="D293" t="s">
        <v>35</v>
      </c>
      <c r="E293" t="s">
        <v>15</v>
      </c>
      <c r="F293" s="4">
        <v>7833</v>
      </c>
      <c r="G293" s="5">
        <v>243</v>
      </c>
    </row>
    <row r="294" spans="3:7" x14ac:dyDescent="0.3">
      <c r="C294" t="s">
        <v>5</v>
      </c>
      <c r="D294" t="s">
        <v>34</v>
      </c>
      <c r="E294" t="s">
        <v>22</v>
      </c>
      <c r="F294" s="4">
        <v>6279</v>
      </c>
      <c r="G294" s="5">
        <v>237</v>
      </c>
    </row>
    <row r="295" spans="3:7" x14ac:dyDescent="0.3">
      <c r="C295" t="s">
        <v>10</v>
      </c>
      <c r="D295" t="s">
        <v>35</v>
      </c>
      <c r="E295" t="s">
        <v>21</v>
      </c>
      <c r="F295" s="4">
        <v>567</v>
      </c>
      <c r="G295" s="5">
        <v>228</v>
      </c>
    </row>
    <row r="296" spans="3:7" x14ac:dyDescent="0.3">
      <c r="C296" t="s">
        <v>8</v>
      </c>
      <c r="D296" t="s">
        <v>34</v>
      </c>
      <c r="E296" t="s">
        <v>16</v>
      </c>
      <c r="F296" s="4">
        <v>2009</v>
      </c>
      <c r="G296" s="5">
        <v>219</v>
      </c>
    </row>
    <row r="297" spans="3:7" x14ac:dyDescent="0.3">
      <c r="C297" t="s">
        <v>41</v>
      </c>
      <c r="D297" t="s">
        <v>35</v>
      </c>
      <c r="E297" t="s">
        <v>28</v>
      </c>
      <c r="F297" s="4">
        <v>7455</v>
      </c>
      <c r="G297" s="5">
        <v>216</v>
      </c>
    </row>
    <row r="298" spans="3:7" x14ac:dyDescent="0.3">
      <c r="C298" t="s">
        <v>7</v>
      </c>
      <c r="D298" t="s">
        <v>39</v>
      </c>
      <c r="E298" t="s">
        <v>27</v>
      </c>
      <c r="F298" s="4">
        <v>966</v>
      </c>
      <c r="G298" s="5">
        <v>198</v>
      </c>
    </row>
    <row r="299" spans="3:7" x14ac:dyDescent="0.3">
      <c r="C299" t="s">
        <v>41</v>
      </c>
      <c r="D299" t="s">
        <v>36</v>
      </c>
      <c r="E299" t="s">
        <v>19</v>
      </c>
      <c r="F299" s="4">
        <v>1925</v>
      </c>
      <c r="G299" s="5">
        <v>192</v>
      </c>
    </row>
    <row r="300" spans="3:7" x14ac:dyDescent="0.3">
      <c r="C300" t="s">
        <v>41</v>
      </c>
      <c r="D300" t="s">
        <v>35</v>
      </c>
      <c r="E300" t="s">
        <v>15</v>
      </c>
      <c r="F300" s="4">
        <v>2114</v>
      </c>
      <c r="G300" s="5">
        <v>186</v>
      </c>
    </row>
    <row r="301" spans="3:7" x14ac:dyDescent="0.3">
      <c r="C301" t="s">
        <v>3</v>
      </c>
      <c r="D301" t="s">
        <v>36</v>
      </c>
      <c r="E301" t="s">
        <v>23</v>
      </c>
      <c r="F301" s="4">
        <v>3773</v>
      </c>
      <c r="G301" s="5">
        <v>165</v>
      </c>
    </row>
    <row r="302" spans="3:7" x14ac:dyDescent="0.3">
      <c r="C302" t="s">
        <v>2</v>
      </c>
      <c r="D302" t="s">
        <v>38</v>
      </c>
      <c r="E302" t="s">
        <v>23</v>
      </c>
      <c r="F302" s="4">
        <v>4417</v>
      </c>
      <c r="G302" s="5">
        <v>153</v>
      </c>
    </row>
    <row r="303" spans="3:7" x14ac:dyDescent="0.3">
      <c r="C303" t="s">
        <v>9</v>
      </c>
      <c r="D303" t="s">
        <v>35</v>
      </c>
      <c r="E303" t="s">
        <v>4</v>
      </c>
      <c r="F303" s="4">
        <v>959</v>
      </c>
      <c r="G303" s="5">
        <v>147</v>
      </c>
    </row>
    <row r="304" spans="3:7" x14ac:dyDescent="0.3">
      <c r="C304" t="s">
        <v>41</v>
      </c>
      <c r="D304" t="s">
        <v>35</v>
      </c>
      <c r="E304" t="s">
        <v>27</v>
      </c>
      <c r="F304" s="4">
        <v>847</v>
      </c>
      <c r="G304" s="5">
        <v>129</v>
      </c>
    </row>
    <row r="305" spans="3:7" x14ac:dyDescent="0.3">
      <c r="C305" t="s">
        <v>7</v>
      </c>
      <c r="D305" t="s">
        <v>37</v>
      </c>
      <c r="E305" t="s">
        <v>17</v>
      </c>
      <c r="F305" s="4">
        <v>4487</v>
      </c>
      <c r="G305" s="5">
        <v>111</v>
      </c>
    </row>
    <row r="306" spans="3:7" x14ac:dyDescent="0.3">
      <c r="C306" t="s">
        <v>5</v>
      </c>
      <c r="D306" t="s">
        <v>36</v>
      </c>
      <c r="E306" t="s">
        <v>30</v>
      </c>
      <c r="F306" s="4">
        <v>1526</v>
      </c>
      <c r="G306" s="5">
        <v>105</v>
      </c>
    </row>
    <row r="307" spans="3:7" x14ac:dyDescent="0.3">
      <c r="C307" t="s">
        <v>41</v>
      </c>
      <c r="D307" t="s">
        <v>35</v>
      </c>
      <c r="E307" t="s">
        <v>13</v>
      </c>
      <c r="F307" s="4">
        <v>4760</v>
      </c>
      <c r="G307" s="5">
        <v>69</v>
      </c>
    </row>
    <row r="308" spans="3:7" x14ac:dyDescent="0.3">
      <c r="C308" t="s">
        <v>3</v>
      </c>
      <c r="D308" t="s">
        <v>35</v>
      </c>
      <c r="E308" t="s">
        <v>29</v>
      </c>
      <c r="F308" s="4">
        <v>2114</v>
      </c>
      <c r="G308" s="5">
        <v>66</v>
      </c>
    </row>
    <row r="309" spans="3:7" x14ac:dyDescent="0.3">
      <c r="C309" t="s">
        <v>9</v>
      </c>
      <c r="D309" t="s">
        <v>38</v>
      </c>
      <c r="E309" t="s">
        <v>24</v>
      </c>
      <c r="F309" s="4">
        <v>4137</v>
      </c>
      <c r="G309" s="5">
        <v>60</v>
      </c>
    </row>
    <row r="310" spans="3:7" x14ac:dyDescent="0.3">
      <c r="C310" t="s">
        <v>9</v>
      </c>
      <c r="D310" t="s">
        <v>36</v>
      </c>
      <c r="E310" t="s">
        <v>30</v>
      </c>
      <c r="F310" s="4">
        <v>9051</v>
      </c>
      <c r="G310" s="5">
        <v>57</v>
      </c>
    </row>
    <row r="311" spans="3:7" x14ac:dyDescent="0.3">
      <c r="C311" t="s">
        <v>7</v>
      </c>
      <c r="D311" t="s">
        <v>37</v>
      </c>
      <c r="E311" t="s">
        <v>26</v>
      </c>
      <c r="F311" s="4">
        <v>5306</v>
      </c>
      <c r="G311" s="5">
        <v>0</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conditionalFormatting sqref="F11:F311">
    <cfRule type="top10" dxfId="4" priority="3" rank="10"/>
  </conditionalFormatting>
  <conditionalFormatting sqref="F12:F311">
    <cfRule type="duplicateValues" dxfId="3" priority="2"/>
  </conditionalFormatting>
  <conditionalFormatting sqref="G12:G311">
    <cfRule type="duplicateValues" dxfId="2"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3247-A9FD-4B15-8B93-1EA04CFC2F86}">
  <dimension ref="B2:F8"/>
  <sheetViews>
    <sheetView workbookViewId="0">
      <selection activeCell="F3" sqref="F3"/>
    </sheetView>
  </sheetViews>
  <sheetFormatPr defaultRowHeight="14.4" x14ac:dyDescent="0.3"/>
  <cols>
    <col min="2" max="2" width="9.6640625" customWidth="1"/>
    <col min="3" max="3" width="12.44140625" bestFit="1" customWidth="1"/>
    <col min="4" max="4" width="10.44140625" customWidth="1"/>
    <col min="6" max="6" width="10.44140625" customWidth="1"/>
  </cols>
  <sheetData>
    <row r="2" spans="2:6" x14ac:dyDescent="0.3">
      <c r="B2" s="13" t="s">
        <v>61</v>
      </c>
      <c r="C2" s="13" t="s">
        <v>1</v>
      </c>
      <c r="D2" t="s">
        <v>94</v>
      </c>
      <c r="E2" s="13" t="s">
        <v>49</v>
      </c>
      <c r="F2" t="s">
        <v>95</v>
      </c>
    </row>
    <row r="3" spans="2:6" x14ac:dyDescent="0.3">
      <c r="B3" t="s">
        <v>37</v>
      </c>
      <c r="C3" s="18">
        <f>SUMIFS(DATA[Amount],DATA[Geography],B3)</f>
        <v>218813</v>
      </c>
      <c r="D3">
        <f>C3</f>
        <v>218813</v>
      </c>
      <c r="E3" s="14">
        <f>SUMIFS(DATA[Units],DATA[Geography],B3)</f>
        <v>7431</v>
      </c>
      <c r="F3" s="12">
        <f>E3</f>
        <v>7431</v>
      </c>
    </row>
    <row r="4" spans="2:6" x14ac:dyDescent="0.3">
      <c r="B4" t="s">
        <v>35</v>
      </c>
      <c r="C4" s="18">
        <f>SUMIFS(DATA[Amount],DATA[Geography],B4)</f>
        <v>189434</v>
      </c>
      <c r="D4">
        <f t="shared" ref="D4:D8" si="0">C4</f>
        <v>189434</v>
      </c>
      <c r="E4" s="14">
        <f>SUMIFS(DATA[Units],DATA[Geography],B4)</f>
        <v>10158</v>
      </c>
      <c r="F4" s="12">
        <f t="shared" ref="F4:F8" si="1">E4</f>
        <v>10158</v>
      </c>
    </row>
    <row r="5" spans="2:6" x14ac:dyDescent="0.3">
      <c r="B5" t="s">
        <v>36</v>
      </c>
      <c r="C5" s="18">
        <f>SUMIFS(DATA[Amount],DATA[Geography],B5)</f>
        <v>237944</v>
      </c>
      <c r="D5">
        <f t="shared" si="0"/>
        <v>237944</v>
      </c>
      <c r="E5" s="14">
        <f>SUMIFS(DATA[Units],DATA[Geography],B5)</f>
        <v>7302</v>
      </c>
      <c r="F5" s="12">
        <f t="shared" si="1"/>
        <v>7302</v>
      </c>
    </row>
    <row r="6" spans="2:6" x14ac:dyDescent="0.3">
      <c r="B6" t="s">
        <v>39</v>
      </c>
      <c r="C6" s="18">
        <f>SUMIFS(DATA[Amount],DATA[Geography],B6)</f>
        <v>173530</v>
      </c>
      <c r="D6">
        <f t="shared" si="0"/>
        <v>173530</v>
      </c>
      <c r="E6" s="14">
        <f>SUMIFS(DATA[Units],DATA[Geography],B6)</f>
        <v>5745</v>
      </c>
      <c r="F6" s="12">
        <f t="shared" si="1"/>
        <v>5745</v>
      </c>
    </row>
    <row r="7" spans="2:6" x14ac:dyDescent="0.3">
      <c r="B7" t="s">
        <v>38</v>
      </c>
      <c r="C7" s="18">
        <f>SUMIFS(DATA[Amount],DATA[Geography],B7)</f>
        <v>168679</v>
      </c>
      <c r="D7">
        <f t="shared" si="0"/>
        <v>168679</v>
      </c>
      <c r="E7" s="14">
        <f>SUMIFS(DATA[Units],DATA[Geography],B7)</f>
        <v>6264</v>
      </c>
      <c r="F7" s="12">
        <f t="shared" si="1"/>
        <v>6264</v>
      </c>
    </row>
    <row r="8" spans="2:6" x14ac:dyDescent="0.3">
      <c r="B8" t="s">
        <v>34</v>
      </c>
      <c r="C8" s="18">
        <f>SUMIFS(DATA[Amount],DATA[Geography],B8)</f>
        <v>252469</v>
      </c>
      <c r="D8">
        <f t="shared" si="0"/>
        <v>252469</v>
      </c>
      <c r="E8" s="14">
        <f>SUMIFS(DATA[Units],DATA[Geography],B8)</f>
        <v>8760</v>
      </c>
      <c r="F8" s="12">
        <f t="shared" si="1"/>
        <v>8760</v>
      </c>
    </row>
  </sheetData>
  <conditionalFormatting sqref="D3:D8">
    <cfRule type="dataBar" priority="2">
      <dataBar showValue="0">
        <cfvo type="min"/>
        <cfvo type="max"/>
        <color rgb="FFFFB628"/>
      </dataBar>
      <extLst>
        <ext xmlns:x14="http://schemas.microsoft.com/office/spreadsheetml/2009/9/main" uri="{B025F937-C7B1-47D3-B67F-A62EFF666E3E}">
          <x14:id>{5CD079FA-A3C7-48B4-ADDC-21860D6CCE4E}</x14:id>
        </ext>
      </extLst>
    </cfRule>
  </conditionalFormatting>
  <conditionalFormatting sqref="F3:F8">
    <cfRule type="dataBar" priority="1">
      <dataBar showValue="0">
        <cfvo type="min"/>
        <cfvo type="max"/>
        <color rgb="FFD6007B"/>
      </dataBar>
      <extLst>
        <ext xmlns:x14="http://schemas.microsoft.com/office/spreadsheetml/2009/9/main" uri="{B025F937-C7B1-47D3-B67F-A62EFF666E3E}">
          <x14:id>{2832CBC0-0166-448A-B233-6302E0D7D915}</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CD079FA-A3C7-48B4-ADDC-21860D6CCE4E}">
            <x14:dataBar minLength="0" maxLength="100" gradient="0">
              <x14:cfvo type="autoMin"/>
              <x14:cfvo type="autoMax"/>
              <x14:negativeFillColor rgb="FFFF0000"/>
              <x14:axisColor rgb="FF000000"/>
            </x14:dataBar>
          </x14:cfRule>
          <xm:sqref>D3:D8</xm:sqref>
        </x14:conditionalFormatting>
        <x14:conditionalFormatting xmlns:xm="http://schemas.microsoft.com/office/excel/2006/main">
          <x14:cfRule type="dataBar" id="{2832CBC0-0166-448A-B233-6302E0D7D915}">
            <x14:dataBar minLength="0" maxLength="100" gradient="0">
              <x14:cfvo type="autoMin"/>
              <x14:cfvo type="autoMax"/>
              <x14:negativeFillColor rgb="FFFF0000"/>
              <x14:axisColor rgb="FF000000"/>
            </x14:dataBar>
          </x14:cfRule>
          <xm:sqref>F3:F8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67EE-3308-425A-98EE-4180227DAE3C}">
  <dimension ref="A1:D7"/>
  <sheetViews>
    <sheetView workbookViewId="0">
      <selection sqref="A1:A1048576"/>
    </sheetView>
  </sheetViews>
  <sheetFormatPr defaultRowHeight="14.4" x14ac:dyDescent="0.3"/>
  <cols>
    <col min="1" max="1" width="12.44140625" bestFit="1" customWidth="1"/>
    <col min="2" max="2" width="13.6640625" bestFit="1" customWidth="1"/>
    <col min="3" max="3" width="16.88671875" bestFit="1" customWidth="1"/>
    <col min="4" max="4" width="11.33203125" bestFit="1" customWidth="1"/>
  </cols>
  <sheetData>
    <row r="1" spans="1:4" x14ac:dyDescent="0.3">
      <c r="A1" s="15" t="s">
        <v>62</v>
      </c>
      <c r="B1" t="s">
        <v>63</v>
      </c>
      <c r="C1" t="s">
        <v>65</v>
      </c>
      <c r="D1" t="s">
        <v>64</v>
      </c>
    </row>
    <row r="2" spans="1:4" x14ac:dyDescent="0.3">
      <c r="A2" s="16" t="s">
        <v>38</v>
      </c>
      <c r="B2" s="17">
        <v>168679</v>
      </c>
      <c r="C2">
        <v>168679</v>
      </c>
      <c r="D2">
        <v>6264</v>
      </c>
    </row>
    <row r="3" spans="1:4" x14ac:dyDescent="0.3">
      <c r="A3" s="16" t="s">
        <v>36</v>
      </c>
      <c r="B3" s="17">
        <v>237944</v>
      </c>
      <c r="C3">
        <v>237944</v>
      </c>
      <c r="D3">
        <v>7302</v>
      </c>
    </row>
    <row r="4" spans="1:4" x14ac:dyDescent="0.3">
      <c r="A4" s="16" t="s">
        <v>34</v>
      </c>
      <c r="B4" s="17">
        <v>252469</v>
      </c>
      <c r="C4">
        <v>252469</v>
      </c>
      <c r="D4">
        <v>8760</v>
      </c>
    </row>
    <row r="5" spans="1:4" x14ac:dyDescent="0.3">
      <c r="A5" s="16" t="s">
        <v>37</v>
      </c>
      <c r="B5" s="17">
        <v>218813</v>
      </c>
      <c r="C5">
        <v>218813</v>
      </c>
      <c r="D5">
        <v>7431</v>
      </c>
    </row>
    <row r="6" spans="1:4" x14ac:dyDescent="0.3">
      <c r="A6" s="16" t="s">
        <v>39</v>
      </c>
      <c r="B6" s="17">
        <v>173530</v>
      </c>
      <c r="C6">
        <v>173530</v>
      </c>
      <c r="D6">
        <v>5745</v>
      </c>
    </row>
    <row r="7" spans="1:4" x14ac:dyDescent="0.3">
      <c r="A7" s="16" t="s">
        <v>35</v>
      </c>
      <c r="B7" s="17">
        <v>189434</v>
      </c>
      <c r="C7">
        <v>189434</v>
      </c>
      <c r="D7">
        <v>10158</v>
      </c>
    </row>
  </sheetData>
  <sortState xmlns:xlrd2="http://schemas.microsoft.com/office/spreadsheetml/2017/richdata2" columnSort="1" ref="A1:D8">
    <sortCondition ref="B1"/>
  </sortState>
  <conditionalFormatting pivot="1" sqref="C2:C7">
    <cfRule type="dataBar" priority="1">
      <dataBar showValue="0">
        <cfvo type="min"/>
        <cfvo type="max"/>
        <color rgb="FF008AEF"/>
      </dataBar>
      <extLst>
        <ext xmlns:x14="http://schemas.microsoft.com/office/spreadsheetml/2009/9/main" uri="{B025F937-C7B1-47D3-B67F-A62EFF666E3E}">
          <x14:id>{5D00A96C-FA30-45AD-A017-37CE03EE68E4}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00A96C-FA30-45AD-A017-37CE03EE68E4}">
            <x14:dataBar minLength="0" maxLength="100" gradient="0">
              <x14:cfvo type="autoMin"/>
              <x14:cfvo type="autoMax"/>
              <x14:negativeFillColor rgb="FFFF0000"/>
              <x14:axisColor rgb="FF000000"/>
            </x14:dataBar>
          </x14:cfRule>
          <xm:sqref>C2:C7</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D85C-276A-4B67-B3E0-8661F93683B7}">
  <dimension ref="A1:B23"/>
  <sheetViews>
    <sheetView workbookViewId="0">
      <selection activeCell="B1" sqref="B1"/>
    </sheetView>
  </sheetViews>
  <sheetFormatPr defaultRowHeight="14.4" x14ac:dyDescent="0.3"/>
  <cols>
    <col min="1" max="1" width="20.21875" bestFit="1" customWidth="1"/>
    <col min="2" max="2" width="9.21875" bestFit="1" customWidth="1"/>
    <col min="3" max="3" width="14.44140625" bestFit="1" customWidth="1"/>
    <col min="4" max="4" width="9.21875" bestFit="1" customWidth="1"/>
  </cols>
  <sheetData>
    <row r="1" spans="1:2" x14ac:dyDescent="0.3">
      <c r="A1" s="15" t="s">
        <v>62</v>
      </c>
      <c r="B1" t="s">
        <v>66</v>
      </c>
    </row>
    <row r="2" spans="1:2" x14ac:dyDescent="0.3">
      <c r="A2" s="16" t="s">
        <v>14</v>
      </c>
      <c r="B2" s="19">
        <v>21.356577645895154</v>
      </c>
    </row>
    <row r="3" spans="1:2" x14ac:dyDescent="0.3">
      <c r="A3" s="16" t="s">
        <v>30</v>
      </c>
      <c r="B3" s="19">
        <v>23.733047822983583</v>
      </c>
    </row>
    <row r="4" spans="1:2" x14ac:dyDescent="0.3">
      <c r="A4" s="16" t="s">
        <v>24</v>
      </c>
      <c r="B4" s="19">
        <v>33.88697318007663</v>
      </c>
    </row>
    <row r="5" spans="1:2" x14ac:dyDescent="0.3">
      <c r="A5" s="16" t="s">
        <v>19</v>
      </c>
      <c r="B5" s="19">
        <v>22.87525562372188</v>
      </c>
    </row>
    <row r="6" spans="1:2" x14ac:dyDescent="0.3">
      <c r="A6" s="16" t="s">
        <v>22</v>
      </c>
      <c r="B6" s="19">
        <v>32.301656920077974</v>
      </c>
    </row>
    <row r="7" spans="1:2" x14ac:dyDescent="0.3">
      <c r="A7" s="16" t="s">
        <v>4</v>
      </c>
      <c r="B7" s="19">
        <v>21.424648786717754</v>
      </c>
    </row>
    <row r="8" spans="1:2" x14ac:dyDescent="0.3">
      <c r="A8" s="16" t="s">
        <v>26</v>
      </c>
      <c r="B8" s="19">
        <v>32.807189542483663</v>
      </c>
    </row>
    <row r="9" spans="1:2" x14ac:dyDescent="0.3">
      <c r="A9" s="16" t="s">
        <v>28</v>
      </c>
      <c r="B9" s="19">
        <v>22.567196757093857</v>
      </c>
    </row>
    <row r="10" spans="1:2" x14ac:dyDescent="0.3">
      <c r="A10" s="16" t="s">
        <v>32</v>
      </c>
      <c r="B10" s="19">
        <v>31.276401564537156</v>
      </c>
    </row>
    <row r="11" spans="1:2" x14ac:dyDescent="0.3">
      <c r="A11" s="16" t="s">
        <v>18</v>
      </c>
      <c r="B11" s="19">
        <v>29.765981735159816</v>
      </c>
    </row>
    <row r="12" spans="1:2" x14ac:dyDescent="0.3">
      <c r="A12" s="16" t="s">
        <v>17</v>
      </c>
      <c r="B12" s="19">
        <v>27.336336336336338</v>
      </c>
    </row>
    <row r="13" spans="1:2" x14ac:dyDescent="0.3">
      <c r="A13" s="16" t="s">
        <v>23</v>
      </c>
      <c r="B13" s="19">
        <v>31.260485651214129</v>
      </c>
    </row>
    <row r="14" spans="1:2" x14ac:dyDescent="0.3">
      <c r="A14" s="16" t="s">
        <v>29</v>
      </c>
      <c r="B14" s="19">
        <v>19.492271505376344</v>
      </c>
    </row>
    <row r="15" spans="1:2" x14ac:dyDescent="0.3">
      <c r="A15" s="16" t="s">
        <v>13</v>
      </c>
      <c r="B15" s="19">
        <v>25.130781499202552</v>
      </c>
    </row>
    <row r="16" spans="1:2" x14ac:dyDescent="0.3">
      <c r="A16" s="16" t="s">
        <v>16</v>
      </c>
      <c r="B16" s="19">
        <v>28.835190343546891</v>
      </c>
    </row>
    <row r="17" spans="1:2" x14ac:dyDescent="0.3">
      <c r="A17" s="16" t="s">
        <v>20</v>
      </c>
      <c r="B17" s="19">
        <v>24.9143897996357</v>
      </c>
    </row>
    <row r="18" spans="1:2" x14ac:dyDescent="0.3">
      <c r="A18" s="16" t="s">
        <v>27</v>
      </c>
      <c r="B18" s="19">
        <v>23.293427230046948</v>
      </c>
    </row>
    <row r="19" spans="1:2" x14ac:dyDescent="0.3">
      <c r="A19" s="16" t="s">
        <v>33</v>
      </c>
      <c r="B19" s="19">
        <v>37.303128371089535</v>
      </c>
    </row>
    <row r="20" spans="1:2" x14ac:dyDescent="0.3">
      <c r="A20" s="16" t="s">
        <v>15</v>
      </c>
      <c r="B20" s="19">
        <v>44.990867579908674</v>
      </c>
    </row>
    <row r="21" spans="1:2" x14ac:dyDescent="0.3">
      <c r="A21" s="16" t="s">
        <v>31</v>
      </c>
      <c r="B21" s="19">
        <v>23.329174093879978</v>
      </c>
    </row>
    <row r="22" spans="1:2" x14ac:dyDescent="0.3">
      <c r="A22" s="16" t="s">
        <v>21</v>
      </c>
      <c r="B22" s="19">
        <v>28.877675840978593</v>
      </c>
    </row>
    <row r="23" spans="1:2" x14ac:dyDescent="0.3">
      <c r="A23" s="16" t="s">
        <v>25</v>
      </c>
      <c r="B23" s="19">
        <v>27.242165242165242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23B85-C71A-4011-B4D2-5AEFBE8D46DA}">
  <dimension ref="A3:E303"/>
  <sheetViews>
    <sheetView topLeftCell="A3" workbookViewId="0">
      <selection activeCell="T22" sqref="T22"/>
    </sheetView>
  </sheetViews>
  <sheetFormatPr defaultRowHeight="14.4" x14ac:dyDescent="0.3"/>
  <sheetData>
    <row r="3" spans="1:5" x14ac:dyDescent="0.3">
      <c r="A3" s="6" t="s">
        <v>11</v>
      </c>
      <c r="B3" s="6" t="s">
        <v>12</v>
      </c>
      <c r="C3" s="6" t="s">
        <v>0</v>
      </c>
      <c r="D3" s="10" t="s">
        <v>1</v>
      </c>
      <c r="E3" s="10" t="s">
        <v>49</v>
      </c>
    </row>
    <row r="4" spans="1:5" x14ac:dyDescent="0.3">
      <c r="A4" t="s">
        <v>40</v>
      </c>
      <c r="B4" t="s">
        <v>37</v>
      </c>
      <c r="C4" t="s">
        <v>30</v>
      </c>
      <c r="D4" s="4">
        <v>1624</v>
      </c>
      <c r="E4" s="5">
        <v>114</v>
      </c>
    </row>
    <row r="5" spans="1:5" x14ac:dyDescent="0.3">
      <c r="A5" t="s">
        <v>8</v>
      </c>
      <c r="B5" t="s">
        <v>35</v>
      </c>
      <c r="C5" t="s">
        <v>32</v>
      </c>
      <c r="D5" s="4">
        <v>6706</v>
      </c>
      <c r="E5" s="5">
        <v>459</v>
      </c>
    </row>
    <row r="6" spans="1:5" x14ac:dyDescent="0.3">
      <c r="A6" t="s">
        <v>9</v>
      </c>
      <c r="B6" t="s">
        <v>35</v>
      </c>
      <c r="C6" t="s">
        <v>4</v>
      </c>
      <c r="D6" s="4">
        <v>959</v>
      </c>
      <c r="E6" s="5">
        <v>147</v>
      </c>
    </row>
    <row r="7" spans="1:5" x14ac:dyDescent="0.3">
      <c r="A7" t="s">
        <v>41</v>
      </c>
      <c r="B7" t="s">
        <v>36</v>
      </c>
      <c r="C7" t="s">
        <v>18</v>
      </c>
      <c r="D7" s="4">
        <v>9632</v>
      </c>
      <c r="E7" s="5">
        <v>288</v>
      </c>
    </row>
    <row r="8" spans="1:5" x14ac:dyDescent="0.3">
      <c r="A8" t="s">
        <v>6</v>
      </c>
      <c r="B8" t="s">
        <v>39</v>
      </c>
      <c r="C8" t="s">
        <v>25</v>
      </c>
      <c r="D8" s="4">
        <v>2100</v>
      </c>
      <c r="E8" s="5">
        <v>414</v>
      </c>
    </row>
    <row r="9" spans="1:5" x14ac:dyDescent="0.3">
      <c r="A9" t="s">
        <v>40</v>
      </c>
      <c r="B9" t="s">
        <v>35</v>
      </c>
      <c r="C9" t="s">
        <v>33</v>
      </c>
      <c r="D9" s="4">
        <v>8869</v>
      </c>
      <c r="E9" s="5">
        <v>432</v>
      </c>
    </row>
    <row r="10" spans="1:5" x14ac:dyDescent="0.3">
      <c r="A10" t="s">
        <v>6</v>
      </c>
      <c r="B10" t="s">
        <v>38</v>
      </c>
      <c r="C10" t="s">
        <v>31</v>
      </c>
      <c r="D10" s="4">
        <v>2681</v>
      </c>
      <c r="E10" s="5">
        <v>54</v>
      </c>
    </row>
    <row r="11" spans="1:5" x14ac:dyDescent="0.3">
      <c r="A11" t="s">
        <v>8</v>
      </c>
      <c r="B11" t="s">
        <v>35</v>
      </c>
      <c r="C11" t="s">
        <v>22</v>
      </c>
      <c r="D11" s="4">
        <v>5012</v>
      </c>
      <c r="E11" s="5">
        <v>210</v>
      </c>
    </row>
    <row r="12" spans="1:5" x14ac:dyDescent="0.3">
      <c r="A12" t="s">
        <v>7</v>
      </c>
      <c r="B12" t="s">
        <v>38</v>
      </c>
      <c r="C12" t="s">
        <v>14</v>
      </c>
      <c r="D12" s="4">
        <v>1281</v>
      </c>
      <c r="E12" s="5">
        <v>75</v>
      </c>
    </row>
    <row r="13" spans="1:5" x14ac:dyDescent="0.3">
      <c r="A13" t="s">
        <v>5</v>
      </c>
      <c r="B13" t="s">
        <v>37</v>
      </c>
      <c r="C13" t="s">
        <v>14</v>
      </c>
      <c r="D13" s="4">
        <v>4991</v>
      </c>
      <c r="E13" s="5">
        <v>12</v>
      </c>
    </row>
    <row r="14" spans="1:5" x14ac:dyDescent="0.3">
      <c r="A14" t="s">
        <v>2</v>
      </c>
      <c r="B14" t="s">
        <v>39</v>
      </c>
      <c r="C14" t="s">
        <v>25</v>
      </c>
      <c r="D14" s="4">
        <v>1785</v>
      </c>
      <c r="E14" s="5">
        <v>462</v>
      </c>
    </row>
    <row r="15" spans="1:5" x14ac:dyDescent="0.3">
      <c r="A15" t="s">
        <v>3</v>
      </c>
      <c r="B15" t="s">
        <v>37</v>
      </c>
      <c r="C15" t="s">
        <v>17</v>
      </c>
      <c r="D15" s="4">
        <v>3983</v>
      </c>
      <c r="E15" s="5">
        <v>144</v>
      </c>
    </row>
    <row r="16" spans="1:5" x14ac:dyDescent="0.3">
      <c r="A16" t="s">
        <v>9</v>
      </c>
      <c r="B16" t="s">
        <v>38</v>
      </c>
      <c r="C16" t="s">
        <v>16</v>
      </c>
      <c r="D16" s="4">
        <v>2646</v>
      </c>
      <c r="E16" s="5">
        <v>120</v>
      </c>
    </row>
    <row r="17" spans="1:5" x14ac:dyDescent="0.3">
      <c r="A17" t="s">
        <v>2</v>
      </c>
      <c r="B17" t="s">
        <v>34</v>
      </c>
      <c r="C17" t="s">
        <v>13</v>
      </c>
      <c r="D17" s="4">
        <v>252</v>
      </c>
      <c r="E17" s="5">
        <v>54</v>
      </c>
    </row>
    <row r="18" spans="1:5" x14ac:dyDescent="0.3">
      <c r="A18" t="s">
        <v>3</v>
      </c>
      <c r="B18" t="s">
        <v>35</v>
      </c>
      <c r="C18" t="s">
        <v>25</v>
      </c>
      <c r="D18" s="4">
        <v>2464</v>
      </c>
      <c r="E18" s="5">
        <v>234</v>
      </c>
    </row>
    <row r="19" spans="1:5" x14ac:dyDescent="0.3">
      <c r="A19" t="s">
        <v>3</v>
      </c>
      <c r="B19" t="s">
        <v>35</v>
      </c>
      <c r="C19" t="s">
        <v>29</v>
      </c>
      <c r="D19" s="4">
        <v>2114</v>
      </c>
      <c r="E19" s="5">
        <v>66</v>
      </c>
    </row>
    <row r="20" spans="1:5" x14ac:dyDescent="0.3">
      <c r="A20" t="s">
        <v>6</v>
      </c>
      <c r="B20" t="s">
        <v>37</v>
      </c>
      <c r="C20" t="s">
        <v>31</v>
      </c>
      <c r="D20" s="4">
        <v>7693</v>
      </c>
      <c r="E20" s="5">
        <v>87</v>
      </c>
    </row>
    <row r="21" spans="1:5" x14ac:dyDescent="0.3">
      <c r="A21" t="s">
        <v>5</v>
      </c>
      <c r="B21" t="s">
        <v>34</v>
      </c>
      <c r="C21" t="s">
        <v>20</v>
      </c>
      <c r="D21" s="4">
        <v>15610</v>
      </c>
      <c r="E21" s="5">
        <v>339</v>
      </c>
    </row>
    <row r="22" spans="1:5" x14ac:dyDescent="0.3">
      <c r="A22" t="s">
        <v>41</v>
      </c>
      <c r="B22" t="s">
        <v>34</v>
      </c>
      <c r="C22" t="s">
        <v>22</v>
      </c>
      <c r="D22" s="4">
        <v>336</v>
      </c>
      <c r="E22" s="5">
        <v>144</v>
      </c>
    </row>
    <row r="23" spans="1:5" x14ac:dyDescent="0.3">
      <c r="A23" t="s">
        <v>2</v>
      </c>
      <c r="B23" t="s">
        <v>39</v>
      </c>
      <c r="C23" t="s">
        <v>20</v>
      </c>
      <c r="D23" s="4">
        <v>9443</v>
      </c>
      <c r="E23" s="5">
        <v>162</v>
      </c>
    </row>
    <row r="24" spans="1:5" x14ac:dyDescent="0.3">
      <c r="A24" t="s">
        <v>9</v>
      </c>
      <c r="B24" t="s">
        <v>34</v>
      </c>
      <c r="C24" t="s">
        <v>23</v>
      </c>
      <c r="D24" s="4">
        <v>8155</v>
      </c>
      <c r="E24" s="5">
        <v>90</v>
      </c>
    </row>
    <row r="25" spans="1:5" x14ac:dyDescent="0.3">
      <c r="A25" t="s">
        <v>8</v>
      </c>
      <c r="B25" t="s">
        <v>38</v>
      </c>
      <c r="C25" t="s">
        <v>23</v>
      </c>
      <c r="D25" s="4">
        <v>1701</v>
      </c>
      <c r="E25" s="5">
        <v>234</v>
      </c>
    </row>
    <row r="26" spans="1:5" x14ac:dyDescent="0.3">
      <c r="A26" t="s">
        <v>10</v>
      </c>
      <c r="B26" t="s">
        <v>38</v>
      </c>
      <c r="C26" t="s">
        <v>22</v>
      </c>
      <c r="D26" s="4">
        <v>2205</v>
      </c>
      <c r="E26" s="5">
        <v>141</v>
      </c>
    </row>
    <row r="27" spans="1:5" x14ac:dyDescent="0.3">
      <c r="A27" t="s">
        <v>8</v>
      </c>
      <c r="B27" t="s">
        <v>37</v>
      </c>
      <c r="C27" t="s">
        <v>19</v>
      </c>
      <c r="D27" s="4">
        <v>1771</v>
      </c>
      <c r="E27" s="5">
        <v>204</v>
      </c>
    </row>
    <row r="28" spans="1:5" x14ac:dyDescent="0.3">
      <c r="A28" t="s">
        <v>41</v>
      </c>
      <c r="B28" t="s">
        <v>35</v>
      </c>
      <c r="C28" t="s">
        <v>15</v>
      </c>
      <c r="D28" s="4">
        <v>2114</v>
      </c>
      <c r="E28" s="5">
        <v>186</v>
      </c>
    </row>
    <row r="29" spans="1:5" x14ac:dyDescent="0.3">
      <c r="A29" t="s">
        <v>41</v>
      </c>
      <c r="B29" t="s">
        <v>36</v>
      </c>
      <c r="C29" t="s">
        <v>13</v>
      </c>
      <c r="D29" s="4">
        <v>10311</v>
      </c>
      <c r="E29" s="5">
        <v>231</v>
      </c>
    </row>
    <row r="30" spans="1:5" x14ac:dyDescent="0.3">
      <c r="A30" t="s">
        <v>3</v>
      </c>
      <c r="B30" t="s">
        <v>39</v>
      </c>
      <c r="C30" t="s">
        <v>16</v>
      </c>
      <c r="D30" s="4">
        <v>21</v>
      </c>
      <c r="E30" s="5">
        <v>168</v>
      </c>
    </row>
    <row r="31" spans="1:5" x14ac:dyDescent="0.3">
      <c r="A31" t="s">
        <v>10</v>
      </c>
      <c r="B31" t="s">
        <v>35</v>
      </c>
      <c r="C31" t="s">
        <v>20</v>
      </c>
      <c r="D31" s="4">
        <v>1974</v>
      </c>
      <c r="E31" s="5">
        <v>195</v>
      </c>
    </row>
    <row r="32" spans="1:5" x14ac:dyDescent="0.3">
      <c r="A32" t="s">
        <v>5</v>
      </c>
      <c r="B32" t="s">
        <v>36</v>
      </c>
      <c r="C32" t="s">
        <v>23</v>
      </c>
      <c r="D32" s="4">
        <v>6314</v>
      </c>
      <c r="E32" s="5">
        <v>15</v>
      </c>
    </row>
    <row r="33" spans="1:5" x14ac:dyDescent="0.3">
      <c r="A33" t="s">
        <v>10</v>
      </c>
      <c r="B33" t="s">
        <v>37</v>
      </c>
      <c r="C33" t="s">
        <v>23</v>
      </c>
      <c r="D33" s="4">
        <v>4683</v>
      </c>
      <c r="E33" s="5">
        <v>30</v>
      </c>
    </row>
    <row r="34" spans="1:5" x14ac:dyDescent="0.3">
      <c r="A34" t="s">
        <v>41</v>
      </c>
      <c r="B34" t="s">
        <v>37</v>
      </c>
      <c r="C34" t="s">
        <v>24</v>
      </c>
      <c r="D34" s="4">
        <v>6398</v>
      </c>
      <c r="E34" s="5">
        <v>102</v>
      </c>
    </row>
    <row r="35" spans="1:5" x14ac:dyDescent="0.3">
      <c r="A35" t="s">
        <v>2</v>
      </c>
      <c r="B35" t="s">
        <v>35</v>
      </c>
      <c r="C35" t="s">
        <v>19</v>
      </c>
      <c r="D35" s="4">
        <v>553</v>
      </c>
      <c r="E35" s="5">
        <v>15</v>
      </c>
    </row>
    <row r="36" spans="1:5" x14ac:dyDescent="0.3">
      <c r="A36" t="s">
        <v>8</v>
      </c>
      <c r="B36" t="s">
        <v>39</v>
      </c>
      <c r="C36" t="s">
        <v>30</v>
      </c>
      <c r="D36" s="4">
        <v>7021</v>
      </c>
      <c r="E36" s="5">
        <v>183</v>
      </c>
    </row>
    <row r="37" spans="1:5" x14ac:dyDescent="0.3">
      <c r="A37" t="s">
        <v>40</v>
      </c>
      <c r="B37" t="s">
        <v>39</v>
      </c>
      <c r="C37" t="s">
        <v>22</v>
      </c>
      <c r="D37" s="4">
        <v>5817</v>
      </c>
      <c r="E37" s="5">
        <v>12</v>
      </c>
    </row>
    <row r="38" spans="1:5" x14ac:dyDescent="0.3">
      <c r="A38" t="s">
        <v>41</v>
      </c>
      <c r="B38" t="s">
        <v>39</v>
      </c>
      <c r="C38" t="s">
        <v>14</v>
      </c>
      <c r="D38" s="4">
        <v>3976</v>
      </c>
      <c r="E38" s="5">
        <v>72</v>
      </c>
    </row>
    <row r="39" spans="1:5" x14ac:dyDescent="0.3">
      <c r="A39" t="s">
        <v>6</v>
      </c>
      <c r="B39" t="s">
        <v>38</v>
      </c>
      <c r="C39" t="s">
        <v>27</v>
      </c>
      <c r="D39" s="4">
        <v>1134</v>
      </c>
      <c r="E39" s="5">
        <v>282</v>
      </c>
    </row>
    <row r="40" spans="1:5" x14ac:dyDescent="0.3">
      <c r="A40" t="s">
        <v>2</v>
      </c>
      <c r="B40" t="s">
        <v>39</v>
      </c>
      <c r="C40" t="s">
        <v>28</v>
      </c>
      <c r="D40" s="4">
        <v>6027</v>
      </c>
      <c r="E40" s="5">
        <v>144</v>
      </c>
    </row>
    <row r="41" spans="1:5" x14ac:dyDescent="0.3">
      <c r="A41" t="s">
        <v>6</v>
      </c>
      <c r="B41" t="s">
        <v>37</v>
      </c>
      <c r="C41" t="s">
        <v>16</v>
      </c>
      <c r="D41" s="4">
        <v>1904</v>
      </c>
      <c r="E41" s="5">
        <v>405</v>
      </c>
    </row>
    <row r="42" spans="1:5" x14ac:dyDescent="0.3">
      <c r="A42" t="s">
        <v>7</v>
      </c>
      <c r="B42" t="s">
        <v>34</v>
      </c>
      <c r="C42" t="s">
        <v>32</v>
      </c>
      <c r="D42" s="4">
        <v>3262</v>
      </c>
      <c r="E42" s="5">
        <v>75</v>
      </c>
    </row>
    <row r="43" spans="1:5" x14ac:dyDescent="0.3">
      <c r="A43" t="s">
        <v>40</v>
      </c>
      <c r="B43" t="s">
        <v>34</v>
      </c>
      <c r="C43" t="s">
        <v>27</v>
      </c>
      <c r="D43" s="4">
        <v>2289</v>
      </c>
      <c r="E43" s="5">
        <v>135</v>
      </c>
    </row>
    <row r="44" spans="1:5" x14ac:dyDescent="0.3">
      <c r="A44" t="s">
        <v>5</v>
      </c>
      <c r="B44" t="s">
        <v>34</v>
      </c>
      <c r="C44" t="s">
        <v>27</v>
      </c>
      <c r="D44" s="4">
        <v>6986</v>
      </c>
      <c r="E44" s="5">
        <v>21</v>
      </c>
    </row>
    <row r="45" spans="1:5" x14ac:dyDescent="0.3">
      <c r="A45" t="s">
        <v>2</v>
      </c>
      <c r="B45" t="s">
        <v>38</v>
      </c>
      <c r="C45" t="s">
        <v>23</v>
      </c>
      <c r="D45" s="4">
        <v>4417</v>
      </c>
      <c r="E45" s="5">
        <v>153</v>
      </c>
    </row>
    <row r="46" spans="1:5" x14ac:dyDescent="0.3">
      <c r="A46" t="s">
        <v>6</v>
      </c>
      <c r="B46" t="s">
        <v>34</v>
      </c>
      <c r="C46" t="s">
        <v>15</v>
      </c>
      <c r="D46" s="4">
        <v>1442</v>
      </c>
      <c r="E46" s="5">
        <v>15</v>
      </c>
    </row>
    <row r="47" spans="1:5" x14ac:dyDescent="0.3">
      <c r="A47" t="s">
        <v>3</v>
      </c>
      <c r="B47" t="s">
        <v>35</v>
      </c>
      <c r="C47" t="s">
        <v>14</v>
      </c>
      <c r="D47" s="4">
        <v>2415</v>
      </c>
      <c r="E47" s="5">
        <v>255</v>
      </c>
    </row>
    <row r="48" spans="1:5" x14ac:dyDescent="0.3">
      <c r="A48" t="s">
        <v>2</v>
      </c>
      <c r="B48" t="s">
        <v>37</v>
      </c>
      <c r="C48" t="s">
        <v>19</v>
      </c>
      <c r="D48" s="4">
        <v>238</v>
      </c>
      <c r="E48" s="5">
        <v>18</v>
      </c>
    </row>
    <row r="49" spans="1:5" x14ac:dyDescent="0.3">
      <c r="A49" t="s">
        <v>6</v>
      </c>
      <c r="B49" t="s">
        <v>37</v>
      </c>
      <c r="C49" t="s">
        <v>23</v>
      </c>
      <c r="D49" s="4">
        <v>4949</v>
      </c>
      <c r="E49" s="5">
        <v>189</v>
      </c>
    </row>
    <row r="50" spans="1:5" x14ac:dyDescent="0.3">
      <c r="A50" t="s">
        <v>5</v>
      </c>
      <c r="B50" t="s">
        <v>38</v>
      </c>
      <c r="C50" t="s">
        <v>32</v>
      </c>
      <c r="D50" s="4">
        <v>5075</v>
      </c>
      <c r="E50" s="5">
        <v>21</v>
      </c>
    </row>
    <row r="51" spans="1:5" x14ac:dyDescent="0.3">
      <c r="A51" t="s">
        <v>3</v>
      </c>
      <c r="B51" t="s">
        <v>36</v>
      </c>
      <c r="C51" t="s">
        <v>16</v>
      </c>
      <c r="D51" s="4">
        <v>9198</v>
      </c>
      <c r="E51" s="5">
        <v>36</v>
      </c>
    </row>
    <row r="52" spans="1:5" x14ac:dyDescent="0.3">
      <c r="A52" t="s">
        <v>6</v>
      </c>
      <c r="B52" t="s">
        <v>34</v>
      </c>
      <c r="C52" t="s">
        <v>29</v>
      </c>
      <c r="D52" s="4">
        <v>3339</v>
      </c>
      <c r="E52" s="5">
        <v>75</v>
      </c>
    </row>
    <row r="53" spans="1:5" x14ac:dyDescent="0.3">
      <c r="A53" t="s">
        <v>40</v>
      </c>
      <c r="B53" t="s">
        <v>34</v>
      </c>
      <c r="C53" t="s">
        <v>17</v>
      </c>
      <c r="D53" s="4">
        <v>5019</v>
      </c>
      <c r="E53" s="5">
        <v>156</v>
      </c>
    </row>
    <row r="54" spans="1:5" x14ac:dyDescent="0.3">
      <c r="A54" t="s">
        <v>5</v>
      </c>
      <c r="B54" t="s">
        <v>36</v>
      </c>
      <c r="C54" t="s">
        <v>16</v>
      </c>
      <c r="D54" s="4">
        <v>16184</v>
      </c>
      <c r="E54" s="5">
        <v>39</v>
      </c>
    </row>
    <row r="55" spans="1:5" x14ac:dyDescent="0.3">
      <c r="A55" t="s">
        <v>6</v>
      </c>
      <c r="B55" t="s">
        <v>36</v>
      </c>
      <c r="C55" t="s">
        <v>21</v>
      </c>
      <c r="D55" s="4">
        <v>497</v>
      </c>
      <c r="E55" s="5">
        <v>63</v>
      </c>
    </row>
    <row r="56" spans="1:5" x14ac:dyDescent="0.3">
      <c r="A56" t="s">
        <v>2</v>
      </c>
      <c r="B56" t="s">
        <v>36</v>
      </c>
      <c r="C56" t="s">
        <v>29</v>
      </c>
      <c r="D56" s="4">
        <v>8211</v>
      </c>
      <c r="E56" s="5">
        <v>75</v>
      </c>
    </row>
    <row r="57" spans="1:5" x14ac:dyDescent="0.3">
      <c r="A57" t="s">
        <v>2</v>
      </c>
      <c r="B57" t="s">
        <v>38</v>
      </c>
      <c r="C57" t="s">
        <v>28</v>
      </c>
      <c r="D57" s="4">
        <v>6580</v>
      </c>
      <c r="E57" s="5">
        <v>183</v>
      </c>
    </row>
    <row r="58" spans="1:5" x14ac:dyDescent="0.3">
      <c r="A58" t="s">
        <v>41</v>
      </c>
      <c r="B58" t="s">
        <v>35</v>
      </c>
      <c r="C58" t="s">
        <v>13</v>
      </c>
      <c r="D58" s="4">
        <v>4760</v>
      </c>
      <c r="E58" s="5">
        <v>69</v>
      </c>
    </row>
    <row r="59" spans="1:5" x14ac:dyDescent="0.3">
      <c r="A59" t="s">
        <v>40</v>
      </c>
      <c r="B59" t="s">
        <v>36</v>
      </c>
      <c r="C59" t="s">
        <v>25</v>
      </c>
      <c r="D59" s="4">
        <v>5439</v>
      </c>
      <c r="E59" s="5">
        <v>30</v>
      </c>
    </row>
    <row r="60" spans="1:5" x14ac:dyDescent="0.3">
      <c r="A60" t="s">
        <v>41</v>
      </c>
      <c r="B60" t="s">
        <v>34</v>
      </c>
      <c r="C60" t="s">
        <v>17</v>
      </c>
      <c r="D60" s="4">
        <v>1463</v>
      </c>
      <c r="E60" s="5">
        <v>39</v>
      </c>
    </row>
    <row r="61" spans="1:5" x14ac:dyDescent="0.3">
      <c r="A61" t="s">
        <v>3</v>
      </c>
      <c r="B61" t="s">
        <v>34</v>
      </c>
      <c r="C61" t="s">
        <v>32</v>
      </c>
      <c r="D61" s="4">
        <v>7777</v>
      </c>
      <c r="E61" s="5">
        <v>504</v>
      </c>
    </row>
    <row r="62" spans="1:5" x14ac:dyDescent="0.3">
      <c r="A62" t="s">
        <v>9</v>
      </c>
      <c r="B62" t="s">
        <v>37</v>
      </c>
      <c r="C62" t="s">
        <v>29</v>
      </c>
      <c r="D62" s="4">
        <v>1085</v>
      </c>
      <c r="E62" s="5">
        <v>273</v>
      </c>
    </row>
    <row r="63" spans="1:5" x14ac:dyDescent="0.3">
      <c r="A63" t="s">
        <v>5</v>
      </c>
      <c r="B63" t="s">
        <v>37</v>
      </c>
      <c r="C63" t="s">
        <v>31</v>
      </c>
      <c r="D63" s="4">
        <v>182</v>
      </c>
      <c r="E63" s="5">
        <v>48</v>
      </c>
    </row>
    <row r="64" spans="1:5" x14ac:dyDescent="0.3">
      <c r="A64" t="s">
        <v>6</v>
      </c>
      <c r="B64" t="s">
        <v>34</v>
      </c>
      <c r="C64" t="s">
        <v>27</v>
      </c>
      <c r="D64" s="4">
        <v>4242</v>
      </c>
      <c r="E64" s="5">
        <v>207</v>
      </c>
    </row>
    <row r="65" spans="1:5" x14ac:dyDescent="0.3">
      <c r="A65" t="s">
        <v>6</v>
      </c>
      <c r="B65" t="s">
        <v>36</v>
      </c>
      <c r="C65" t="s">
        <v>32</v>
      </c>
      <c r="D65" s="4">
        <v>6118</v>
      </c>
      <c r="E65" s="5">
        <v>9</v>
      </c>
    </row>
    <row r="66" spans="1:5" x14ac:dyDescent="0.3">
      <c r="A66" t="s">
        <v>10</v>
      </c>
      <c r="B66" t="s">
        <v>36</v>
      </c>
      <c r="C66" t="s">
        <v>23</v>
      </c>
      <c r="D66" s="4">
        <v>2317</v>
      </c>
      <c r="E66" s="5">
        <v>261</v>
      </c>
    </row>
    <row r="67" spans="1:5" x14ac:dyDescent="0.3">
      <c r="A67" t="s">
        <v>6</v>
      </c>
      <c r="B67" t="s">
        <v>38</v>
      </c>
      <c r="C67" t="s">
        <v>16</v>
      </c>
      <c r="D67" s="4">
        <v>938</v>
      </c>
      <c r="E67" s="5">
        <v>6</v>
      </c>
    </row>
    <row r="68" spans="1:5" x14ac:dyDescent="0.3">
      <c r="A68" t="s">
        <v>8</v>
      </c>
      <c r="B68" t="s">
        <v>37</v>
      </c>
      <c r="C68" t="s">
        <v>15</v>
      </c>
      <c r="D68" s="4">
        <v>9709</v>
      </c>
      <c r="E68" s="5">
        <v>30</v>
      </c>
    </row>
    <row r="69" spans="1:5" x14ac:dyDescent="0.3">
      <c r="A69" t="s">
        <v>7</v>
      </c>
      <c r="B69" t="s">
        <v>34</v>
      </c>
      <c r="C69" t="s">
        <v>20</v>
      </c>
      <c r="D69" s="4">
        <v>2205</v>
      </c>
      <c r="E69" s="5">
        <v>138</v>
      </c>
    </row>
    <row r="70" spans="1:5" x14ac:dyDescent="0.3">
      <c r="A70" t="s">
        <v>7</v>
      </c>
      <c r="B70" t="s">
        <v>37</v>
      </c>
      <c r="C70" t="s">
        <v>17</v>
      </c>
      <c r="D70" s="4">
        <v>4487</v>
      </c>
      <c r="E70" s="5">
        <v>111</v>
      </c>
    </row>
    <row r="71" spans="1:5" x14ac:dyDescent="0.3">
      <c r="A71" t="s">
        <v>5</v>
      </c>
      <c r="B71" t="s">
        <v>35</v>
      </c>
      <c r="C71" t="s">
        <v>18</v>
      </c>
      <c r="D71" s="4">
        <v>2415</v>
      </c>
      <c r="E71" s="5">
        <v>15</v>
      </c>
    </row>
    <row r="72" spans="1:5" x14ac:dyDescent="0.3">
      <c r="A72" t="s">
        <v>40</v>
      </c>
      <c r="B72" t="s">
        <v>34</v>
      </c>
      <c r="C72" t="s">
        <v>19</v>
      </c>
      <c r="D72" s="4">
        <v>4018</v>
      </c>
      <c r="E72" s="5">
        <v>162</v>
      </c>
    </row>
    <row r="73" spans="1:5" x14ac:dyDescent="0.3">
      <c r="A73" t="s">
        <v>5</v>
      </c>
      <c r="B73" t="s">
        <v>34</v>
      </c>
      <c r="C73" t="s">
        <v>19</v>
      </c>
      <c r="D73" s="4">
        <v>861</v>
      </c>
      <c r="E73" s="5">
        <v>195</v>
      </c>
    </row>
    <row r="74" spans="1:5" x14ac:dyDescent="0.3">
      <c r="A74" t="s">
        <v>10</v>
      </c>
      <c r="B74" t="s">
        <v>38</v>
      </c>
      <c r="C74" t="s">
        <v>14</v>
      </c>
      <c r="D74" s="4">
        <v>5586</v>
      </c>
      <c r="E74" s="5">
        <v>525</v>
      </c>
    </row>
    <row r="75" spans="1:5" x14ac:dyDescent="0.3">
      <c r="A75" t="s">
        <v>7</v>
      </c>
      <c r="B75" t="s">
        <v>34</v>
      </c>
      <c r="C75" t="s">
        <v>33</v>
      </c>
      <c r="D75" s="4">
        <v>2226</v>
      </c>
      <c r="E75" s="5">
        <v>48</v>
      </c>
    </row>
    <row r="76" spans="1:5" x14ac:dyDescent="0.3">
      <c r="A76" t="s">
        <v>9</v>
      </c>
      <c r="B76" t="s">
        <v>34</v>
      </c>
      <c r="C76" t="s">
        <v>28</v>
      </c>
      <c r="D76" s="4">
        <v>14329</v>
      </c>
      <c r="E76" s="5">
        <v>150</v>
      </c>
    </row>
    <row r="77" spans="1:5" x14ac:dyDescent="0.3">
      <c r="A77" t="s">
        <v>9</v>
      </c>
      <c r="B77" t="s">
        <v>34</v>
      </c>
      <c r="C77" t="s">
        <v>20</v>
      </c>
      <c r="D77" s="4">
        <v>8463</v>
      </c>
      <c r="E77" s="5">
        <v>492</v>
      </c>
    </row>
    <row r="78" spans="1:5" x14ac:dyDescent="0.3">
      <c r="A78" t="s">
        <v>5</v>
      </c>
      <c r="B78" t="s">
        <v>34</v>
      </c>
      <c r="C78" t="s">
        <v>29</v>
      </c>
      <c r="D78" s="4">
        <v>2891</v>
      </c>
      <c r="E78" s="5">
        <v>102</v>
      </c>
    </row>
    <row r="79" spans="1:5" x14ac:dyDescent="0.3">
      <c r="A79" t="s">
        <v>3</v>
      </c>
      <c r="B79" t="s">
        <v>36</v>
      </c>
      <c r="C79" t="s">
        <v>23</v>
      </c>
      <c r="D79" s="4">
        <v>3773</v>
      </c>
      <c r="E79" s="5">
        <v>165</v>
      </c>
    </row>
    <row r="80" spans="1:5" x14ac:dyDescent="0.3">
      <c r="A80" t="s">
        <v>41</v>
      </c>
      <c r="B80" t="s">
        <v>36</v>
      </c>
      <c r="C80" t="s">
        <v>28</v>
      </c>
      <c r="D80" s="4">
        <v>854</v>
      </c>
      <c r="E80" s="5">
        <v>309</v>
      </c>
    </row>
    <row r="81" spans="1:5" x14ac:dyDescent="0.3">
      <c r="A81" t="s">
        <v>6</v>
      </c>
      <c r="B81" t="s">
        <v>36</v>
      </c>
      <c r="C81" t="s">
        <v>17</v>
      </c>
      <c r="D81" s="4">
        <v>4970</v>
      </c>
      <c r="E81" s="5">
        <v>156</v>
      </c>
    </row>
    <row r="82" spans="1:5" x14ac:dyDescent="0.3">
      <c r="A82" t="s">
        <v>9</v>
      </c>
      <c r="B82" t="s">
        <v>35</v>
      </c>
      <c r="C82" t="s">
        <v>26</v>
      </c>
      <c r="D82" s="4">
        <v>98</v>
      </c>
      <c r="E82" s="5">
        <v>159</v>
      </c>
    </row>
    <row r="83" spans="1:5" x14ac:dyDescent="0.3">
      <c r="A83" t="s">
        <v>5</v>
      </c>
      <c r="B83" t="s">
        <v>35</v>
      </c>
      <c r="C83" t="s">
        <v>15</v>
      </c>
      <c r="D83" s="4">
        <v>13391</v>
      </c>
      <c r="E83" s="5">
        <v>201</v>
      </c>
    </row>
    <row r="84" spans="1:5" x14ac:dyDescent="0.3">
      <c r="A84" t="s">
        <v>8</v>
      </c>
      <c r="B84" t="s">
        <v>39</v>
      </c>
      <c r="C84" t="s">
        <v>31</v>
      </c>
      <c r="D84" s="4">
        <v>8890</v>
      </c>
      <c r="E84" s="5">
        <v>210</v>
      </c>
    </row>
    <row r="85" spans="1:5" x14ac:dyDescent="0.3">
      <c r="A85" t="s">
        <v>2</v>
      </c>
      <c r="B85" t="s">
        <v>38</v>
      </c>
      <c r="C85" t="s">
        <v>13</v>
      </c>
      <c r="D85" s="4">
        <v>56</v>
      </c>
      <c r="E85" s="5">
        <v>51</v>
      </c>
    </row>
    <row r="86" spans="1:5" x14ac:dyDescent="0.3">
      <c r="A86" t="s">
        <v>3</v>
      </c>
      <c r="B86" t="s">
        <v>36</v>
      </c>
      <c r="C86" t="s">
        <v>25</v>
      </c>
      <c r="D86" s="4">
        <v>3339</v>
      </c>
      <c r="E86" s="5">
        <v>39</v>
      </c>
    </row>
    <row r="87" spans="1:5" x14ac:dyDescent="0.3">
      <c r="A87" t="s">
        <v>10</v>
      </c>
      <c r="B87" t="s">
        <v>35</v>
      </c>
      <c r="C87" t="s">
        <v>18</v>
      </c>
      <c r="D87" s="4">
        <v>3808</v>
      </c>
      <c r="E87" s="5">
        <v>279</v>
      </c>
    </row>
    <row r="88" spans="1:5" x14ac:dyDescent="0.3">
      <c r="A88" t="s">
        <v>10</v>
      </c>
      <c r="B88" t="s">
        <v>38</v>
      </c>
      <c r="C88" t="s">
        <v>13</v>
      </c>
      <c r="D88" s="4">
        <v>63</v>
      </c>
      <c r="E88" s="5">
        <v>123</v>
      </c>
    </row>
    <row r="89" spans="1:5" x14ac:dyDescent="0.3">
      <c r="A89" t="s">
        <v>2</v>
      </c>
      <c r="B89" t="s">
        <v>39</v>
      </c>
      <c r="C89" t="s">
        <v>27</v>
      </c>
      <c r="D89" s="4">
        <v>7812</v>
      </c>
      <c r="E89" s="5">
        <v>81</v>
      </c>
    </row>
    <row r="90" spans="1:5" x14ac:dyDescent="0.3">
      <c r="A90" t="s">
        <v>40</v>
      </c>
      <c r="B90" t="s">
        <v>37</v>
      </c>
      <c r="C90" t="s">
        <v>19</v>
      </c>
      <c r="D90" s="4">
        <v>7693</v>
      </c>
      <c r="E90" s="5">
        <v>21</v>
      </c>
    </row>
    <row r="91" spans="1:5" x14ac:dyDescent="0.3">
      <c r="A91" t="s">
        <v>3</v>
      </c>
      <c r="B91" t="s">
        <v>36</v>
      </c>
      <c r="C91" t="s">
        <v>28</v>
      </c>
      <c r="D91" s="4">
        <v>973</v>
      </c>
      <c r="E91" s="5">
        <v>162</v>
      </c>
    </row>
    <row r="92" spans="1:5" x14ac:dyDescent="0.3">
      <c r="A92" t="s">
        <v>10</v>
      </c>
      <c r="B92" t="s">
        <v>35</v>
      </c>
      <c r="C92" t="s">
        <v>21</v>
      </c>
      <c r="D92" s="4">
        <v>567</v>
      </c>
      <c r="E92" s="5">
        <v>228</v>
      </c>
    </row>
    <row r="93" spans="1:5" x14ac:dyDescent="0.3">
      <c r="A93" t="s">
        <v>10</v>
      </c>
      <c r="B93" t="s">
        <v>36</v>
      </c>
      <c r="C93" t="s">
        <v>29</v>
      </c>
      <c r="D93" s="4">
        <v>2471</v>
      </c>
      <c r="E93" s="5">
        <v>342</v>
      </c>
    </row>
    <row r="94" spans="1:5" x14ac:dyDescent="0.3">
      <c r="A94" t="s">
        <v>5</v>
      </c>
      <c r="B94" t="s">
        <v>38</v>
      </c>
      <c r="C94" t="s">
        <v>13</v>
      </c>
      <c r="D94" s="4">
        <v>7189</v>
      </c>
      <c r="E94" s="5">
        <v>54</v>
      </c>
    </row>
    <row r="95" spans="1:5" x14ac:dyDescent="0.3">
      <c r="A95" t="s">
        <v>41</v>
      </c>
      <c r="B95" t="s">
        <v>35</v>
      </c>
      <c r="C95" t="s">
        <v>28</v>
      </c>
      <c r="D95" s="4">
        <v>7455</v>
      </c>
      <c r="E95" s="5">
        <v>216</v>
      </c>
    </row>
    <row r="96" spans="1:5" x14ac:dyDescent="0.3">
      <c r="A96" t="s">
        <v>3</v>
      </c>
      <c r="B96" t="s">
        <v>34</v>
      </c>
      <c r="C96" t="s">
        <v>26</v>
      </c>
      <c r="D96" s="4">
        <v>3108</v>
      </c>
      <c r="E96" s="5">
        <v>54</v>
      </c>
    </row>
    <row r="97" spans="1:5" x14ac:dyDescent="0.3">
      <c r="A97" t="s">
        <v>6</v>
      </c>
      <c r="B97" t="s">
        <v>38</v>
      </c>
      <c r="C97" t="s">
        <v>25</v>
      </c>
      <c r="D97" s="4">
        <v>469</v>
      </c>
      <c r="E97" s="5">
        <v>75</v>
      </c>
    </row>
    <row r="98" spans="1:5" x14ac:dyDescent="0.3">
      <c r="A98" t="s">
        <v>9</v>
      </c>
      <c r="B98" t="s">
        <v>37</v>
      </c>
      <c r="C98" t="s">
        <v>23</v>
      </c>
      <c r="D98" s="4">
        <v>2737</v>
      </c>
      <c r="E98" s="5">
        <v>93</v>
      </c>
    </row>
    <row r="99" spans="1:5" x14ac:dyDescent="0.3">
      <c r="A99" t="s">
        <v>9</v>
      </c>
      <c r="B99" t="s">
        <v>37</v>
      </c>
      <c r="C99" t="s">
        <v>25</v>
      </c>
      <c r="D99" s="4">
        <v>4305</v>
      </c>
      <c r="E99" s="5">
        <v>156</v>
      </c>
    </row>
    <row r="100" spans="1:5" x14ac:dyDescent="0.3">
      <c r="A100" t="s">
        <v>9</v>
      </c>
      <c r="B100" t="s">
        <v>38</v>
      </c>
      <c r="C100" t="s">
        <v>17</v>
      </c>
      <c r="D100" s="4">
        <v>2408</v>
      </c>
      <c r="E100" s="5">
        <v>9</v>
      </c>
    </row>
    <row r="101" spans="1:5" x14ac:dyDescent="0.3">
      <c r="A101" t="s">
        <v>3</v>
      </c>
      <c r="B101" t="s">
        <v>36</v>
      </c>
      <c r="C101" t="s">
        <v>19</v>
      </c>
      <c r="D101" s="4">
        <v>1281</v>
      </c>
      <c r="E101" s="5">
        <v>18</v>
      </c>
    </row>
    <row r="102" spans="1:5" x14ac:dyDescent="0.3">
      <c r="A102" t="s">
        <v>40</v>
      </c>
      <c r="B102" t="s">
        <v>35</v>
      </c>
      <c r="C102" t="s">
        <v>32</v>
      </c>
      <c r="D102" s="4">
        <v>12348</v>
      </c>
      <c r="E102" s="5">
        <v>234</v>
      </c>
    </row>
    <row r="103" spans="1:5" x14ac:dyDescent="0.3">
      <c r="A103" t="s">
        <v>3</v>
      </c>
      <c r="B103" t="s">
        <v>34</v>
      </c>
      <c r="C103" t="s">
        <v>28</v>
      </c>
      <c r="D103" s="4">
        <v>3689</v>
      </c>
      <c r="E103" s="5">
        <v>312</v>
      </c>
    </row>
    <row r="104" spans="1:5" x14ac:dyDescent="0.3">
      <c r="A104" t="s">
        <v>7</v>
      </c>
      <c r="B104" t="s">
        <v>36</v>
      </c>
      <c r="C104" t="s">
        <v>19</v>
      </c>
      <c r="D104" s="4">
        <v>2870</v>
      </c>
      <c r="E104" s="5">
        <v>300</v>
      </c>
    </row>
    <row r="105" spans="1:5" x14ac:dyDescent="0.3">
      <c r="A105" t="s">
        <v>2</v>
      </c>
      <c r="B105" t="s">
        <v>36</v>
      </c>
      <c r="C105" t="s">
        <v>27</v>
      </c>
      <c r="D105" s="4">
        <v>798</v>
      </c>
      <c r="E105" s="5">
        <v>519</v>
      </c>
    </row>
    <row r="106" spans="1:5" x14ac:dyDescent="0.3">
      <c r="A106" t="s">
        <v>41</v>
      </c>
      <c r="B106" t="s">
        <v>37</v>
      </c>
      <c r="C106" t="s">
        <v>21</v>
      </c>
      <c r="D106" s="4">
        <v>2933</v>
      </c>
      <c r="E106" s="5">
        <v>9</v>
      </c>
    </row>
    <row r="107" spans="1:5" x14ac:dyDescent="0.3">
      <c r="A107" t="s">
        <v>5</v>
      </c>
      <c r="B107" t="s">
        <v>35</v>
      </c>
      <c r="C107" t="s">
        <v>4</v>
      </c>
      <c r="D107" s="4">
        <v>2744</v>
      </c>
      <c r="E107" s="5">
        <v>9</v>
      </c>
    </row>
    <row r="108" spans="1:5" x14ac:dyDescent="0.3">
      <c r="A108" t="s">
        <v>40</v>
      </c>
      <c r="B108" t="s">
        <v>36</v>
      </c>
      <c r="C108" t="s">
        <v>33</v>
      </c>
      <c r="D108" s="4">
        <v>9772</v>
      </c>
      <c r="E108" s="5">
        <v>90</v>
      </c>
    </row>
    <row r="109" spans="1:5" x14ac:dyDescent="0.3">
      <c r="A109" t="s">
        <v>7</v>
      </c>
      <c r="B109" t="s">
        <v>34</v>
      </c>
      <c r="C109" t="s">
        <v>25</v>
      </c>
      <c r="D109" s="4">
        <v>1568</v>
      </c>
      <c r="E109" s="5">
        <v>96</v>
      </c>
    </row>
    <row r="110" spans="1:5" x14ac:dyDescent="0.3">
      <c r="A110" t="s">
        <v>2</v>
      </c>
      <c r="B110" t="s">
        <v>36</v>
      </c>
      <c r="C110" t="s">
        <v>16</v>
      </c>
      <c r="D110" s="4">
        <v>11417</v>
      </c>
      <c r="E110" s="5">
        <v>21</v>
      </c>
    </row>
    <row r="111" spans="1:5" x14ac:dyDescent="0.3">
      <c r="A111" t="s">
        <v>40</v>
      </c>
      <c r="B111" t="s">
        <v>34</v>
      </c>
      <c r="C111" t="s">
        <v>26</v>
      </c>
      <c r="D111" s="4">
        <v>6748</v>
      </c>
      <c r="E111" s="5">
        <v>48</v>
      </c>
    </row>
    <row r="112" spans="1:5" x14ac:dyDescent="0.3">
      <c r="A112" t="s">
        <v>10</v>
      </c>
      <c r="B112" t="s">
        <v>36</v>
      </c>
      <c r="C112" t="s">
        <v>27</v>
      </c>
      <c r="D112" s="4">
        <v>1407</v>
      </c>
      <c r="E112" s="5">
        <v>72</v>
      </c>
    </row>
    <row r="113" spans="1:5" x14ac:dyDescent="0.3">
      <c r="A113" t="s">
        <v>8</v>
      </c>
      <c r="B113" t="s">
        <v>35</v>
      </c>
      <c r="C113" t="s">
        <v>29</v>
      </c>
      <c r="D113" s="4">
        <v>2023</v>
      </c>
      <c r="E113" s="5">
        <v>168</v>
      </c>
    </row>
    <row r="114" spans="1:5" x14ac:dyDescent="0.3">
      <c r="A114" t="s">
        <v>5</v>
      </c>
      <c r="B114" t="s">
        <v>39</v>
      </c>
      <c r="C114" t="s">
        <v>26</v>
      </c>
      <c r="D114" s="4">
        <v>5236</v>
      </c>
      <c r="E114" s="5">
        <v>51</v>
      </c>
    </row>
    <row r="115" spans="1:5" x14ac:dyDescent="0.3">
      <c r="A115" t="s">
        <v>41</v>
      </c>
      <c r="B115" t="s">
        <v>36</v>
      </c>
      <c r="C115" t="s">
        <v>19</v>
      </c>
      <c r="D115" s="4">
        <v>1925</v>
      </c>
      <c r="E115" s="5">
        <v>192</v>
      </c>
    </row>
    <row r="116" spans="1:5" x14ac:dyDescent="0.3">
      <c r="A116" t="s">
        <v>7</v>
      </c>
      <c r="B116" t="s">
        <v>37</v>
      </c>
      <c r="C116" t="s">
        <v>14</v>
      </c>
      <c r="D116" s="4">
        <v>6608</v>
      </c>
      <c r="E116" s="5">
        <v>225</v>
      </c>
    </row>
    <row r="117" spans="1:5" x14ac:dyDescent="0.3">
      <c r="A117" t="s">
        <v>6</v>
      </c>
      <c r="B117" t="s">
        <v>34</v>
      </c>
      <c r="C117" t="s">
        <v>26</v>
      </c>
      <c r="D117" s="4">
        <v>8008</v>
      </c>
      <c r="E117" s="5">
        <v>456</v>
      </c>
    </row>
    <row r="118" spans="1:5" x14ac:dyDescent="0.3">
      <c r="A118" t="s">
        <v>10</v>
      </c>
      <c r="B118" t="s">
        <v>34</v>
      </c>
      <c r="C118" t="s">
        <v>25</v>
      </c>
      <c r="D118" s="4">
        <v>1428</v>
      </c>
      <c r="E118" s="5">
        <v>93</v>
      </c>
    </row>
    <row r="119" spans="1:5" x14ac:dyDescent="0.3">
      <c r="A119" t="s">
        <v>6</v>
      </c>
      <c r="B119" t="s">
        <v>34</v>
      </c>
      <c r="C119" t="s">
        <v>4</v>
      </c>
      <c r="D119" s="4">
        <v>525</v>
      </c>
      <c r="E119" s="5">
        <v>48</v>
      </c>
    </row>
    <row r="120" spans="1:5" x14ac:dyDescent="0.3">
      <c r="A120" t="s">
        <v>6</v>
      </c>
      <c r="B120" t="s">
        <v>37</v>
      </c>
      <c r="C120" t="s">
        <v>18</v>
      </c>
      <c r="D120" s="4">
        <v>1505</v>
      </c>
      <c r="E120" s="5">
        <v>102</v>
      </c>
    </row>
    <row r="121" spans="1:5" x14ac:dyDescent="0.3">
      <c r="A121" t="s">
        <v>7</v>
      </c>
      <c r="B121" t="s">
        <v>35</v>
      </c>
      <c r="C121" t="s">
        <v>30</v>
      </c>
      <c r="D121" s="4">
        <v>6755</v>
      </c>
      <c r="E121" s="5">
        <v>252</v>
      </c>
    </row>
    <row r="122" spans="1:5" x14ac:dyDescent="0.3">
      <c r="A122" t="s">
        <v>2</v>
      </c>
      <c r="B122" t="s">
        <v>37</v>
      </c>
      <c r="C122" t="s">
        <v>18</v>
      </c>
      <c r="D122" s="4">
        <v>11571</v>
      </c>
      <c r="E122" s="5">
        <v>138</v>
      </c>
    </row>
    <row r="123" spans="1:5" x14ac:dyDescent="0.3">
      <c r="A123" t="s">
        <v>40</v>
      </c>
      <c r="B123" t="s">
        <v>38</v>
      </c>
      <c r="C123" t="s">
        <v>25</v>
      </c>
      <c r="D123" s="4">
        <v>2541</v>
      </c>
      <c r="E123" s="5">
        <v>90</v>
      </c>
    </row>
    <row r="124" spans="1:5" x14ac:dyDescent="0.3">
      <c r="A124" t="s">
        <v>41</v>
      </c>
      <c r="B124" t="s">
        <v>37</v>
      </c>
      <c r="C124" t="s">
        <v>30</v>
      </c>
      <c r="D124" s="4">
        <v>1526</v>
      </c>
      <c r="E124" s="5">
        <v>240</v>
      </c>
    </row>
    <row r="125" spans="1:5" x14ac:dyDescent="0.3">
      <c r="A125" t="s">
        <v>40</v>
      </c>
      <c r="B125" t="s">
        <v>38</v>
      </c>
      <c r="C125" t="s">
        <v>4</v>
      </c>
      <c r="D125" s="4">
        <v>6125</v>
      </c>
      <c r="E125" s="5">
        <v>102</v>
      </c>
    </row>
    <row r="126" spans="1:5" x14ac:dyDescent="0.3">
      <c r="A126" t="s">
        <v>41</v>
      </c>
      <c r="B126" t="s">
        <v>35</v>
      </c>
      <c r="C126" t="s">
        <v>27</v>
      </c>
      <c r="D126" s="4">
        <v>847</v>
      </c>
      <c r="E126" s="5">
        <v>129</v>
      </c>
    </row>
    <row r="127" spans="1:5" x14ac:dyDescent="0.3">
      <c r="A127" t="s">
        <v>8</v>
      </c>
      <c r="B127" t="s">
        <v>35</v>
      </c>
      <c r="C127" t="s">
        <v>27</v>
      </c>
      <c r="D127" s="4">
        <v>4753</v>
      </c>
      <c r="E127" s="5">
        <v>300</v>
      </c>
    </row>
    <row r="128" spans="1:5" x14ac:dyDescent="0.3">
      <c r="A128" t="s">
        <v>6</v>
      </c>
      <c r="B128" t="s">
        <v>38</v>
      </c>
      <c r="C128" t="s">
        <v>33</v>
      </c>
      <c r="D128" s="4">
        <v>959</v>
      </c>
      <c r="E128" s="5">
        <v>135</v>
      </c>
    </row>
    <row r="129" spans="1:5" x14ac:dyDescent="0.3">
      <c r="A129" t="s">
        <v>7</v>
      </c>
      <c r="B129" t="s">
        <v>35</v>
      </c>
      <c r="C129" t="s">
        <v>24</v>
      </c>
      <c r="D129" s="4">
        <v>2793</v>
      </c>
      <c r="E129" s="5">
        <v>114</v>
      </c>
    </row>
    <row r="130" spans="1:5" x14ac:dyDescent="0.3">
      <c r="A130" t="s">
        <v>7</v>
      </c>
      <c r="B130" t="s">
        <v>35</v>
      </c>
      <c r="C130" t="s">
        <v>14</v>
      </c>
      <c r="D130" s="4">
        <v>4606</v>
      </c>
      <c r="E130" s="5">
        <v>63</v>
      </c>
    </row>
    <row r="131" spans="1:5" x14ac:dyDescent="0.3">
      <c r="A131" t="s">
        <v>7</v>
      </c>
      <c r="B131" t="s">
        <v>36</v>
      </c>
      <c r="C131" t="s">
        <v>29</v>
      </c>
      <c r="D131" s="4">
        <v>5551</v>
      </c>
      <c r="E131" s="5">
        <v>252</v>
      </c>
    </row>
    <row r="132" spans="1:5" x14ac:dyDescent="0.3">
      <c r="A132" t="s">
        <v>10</v>
      </c>
      <c r="B132" t="s">
        <v>36</v>
      </c>
      <c r="C132" t="s">
        <v>32</v>
      </c>
      <c r="D132" s="4">
        <v>6657</v>
      </c>
      <c r="E132" s="5">
        <v>303</v>
      </c>
    </row>
    <row r="133" spans="1:5" x14ac:dyDescent="0.3">
      <c r="A133" t="s">
        <v>7</v>
      </c>
      <c r="B133" t="s">
        <v>39</v>
      </c>
      <c r="C133" t="s">
        <v>17</v>
      </c>
      <c r="D133" s="4">
        <v>4438</v>
      </c>
      <c r="E133" s="5">
        <v>246</v>
      </c>
    </row>
    <row r="134" spans="1:5" x14ac:dyDescent="0.3">
      <c r="A134" t="s">
        <v>8</v>
      </c>
      <c r="B134" t="s">
        <v>38</v>
      </c>
      <c r="C134" t="s">
        <v>22</v>
      </c>
      <c r="D134" s="4">
        <v>168</v>
      </c>
      <c r="E134" s="5">
        <v>84</v>
      </c>
    </row>
    <row r="135" spans="1:5" x14ac:dyDescent="0.3">
      <c r="A135" t="s">
        <v>7</v>
      </c>
      <c r="B135" t="s">
        <v>34</v>
      </c>
      <c r="C135" t="s">
        <v>17</v>
      </c>
      <c r="D135" s="4">
        <v>7777</v>
      </c>
      <c r="E135" s="5">
        <v>39</v>
      </c>
    </row>
    <row r="136" spans="1:5" x14ac:dyDescent="0.3">
      <c r="A136" t="s">
        <v>5</v>
      </c>
      <c r="B136" t="s">
        <v>36</v>
      </c>
      <c r="C136" t="s">
        <v>17</v>
      </c>
      <c r="D136" s="4">
        <v>3339</v>
      </c>
      <c r="E136" s="5">
        <v>348</v>
      </c>
    </row>
    <row r="137" spans="1:5" x14ac:dyDescent="0.3">
      <c r="A137" t="s">
        <v>7</v>
      </c>
      <c r="B137" t="s">
        <v>37</v>
      </c>
      <c r="C137" t="s">
        <v>33</v>
      </c>
      <c r="D137" s="4">
        <v>6391</v>
      </c>
      <c r="E137" s="5">
        <v>48</v>
      </c>
    </row>
    <row r="138" spans="1:5" x14ac:dyDescent="0.3">
      <c r="A138" t="s">
        <v>5</v>
      </c>
      <c r="B138" t="s">
        <v>37</v>
      </c>
      <c r="C138" t="s">
        <v>22</v>
      </c>
      <c r="D138" s="4">
        <v>518</v>
      </c>
      <c r="E138" s="5">
        <v>75</v>
      </c>
    </row>
    <row r="139" spans="1:5" x14ac:dyDescent="0.3">
      <c r="A139" t="s">
        <v>7</v>
      </c>
      <c r="B139" t="s">
        <v>38</v>
      </c>
      <c r="C139" t="s">
        <v>28</v>
      </c>
      <c r="D139" s="4">
        <v>5677</v>
      </c>
      <c r="E139" s="5">
        <v>258</v>
      </c>
    </row>
    <row r="140" spans="1:5" x14ac:dyDescent="0.3">
      <c r="A140" t="s">
        <v>6</v>
      </c>
      <c r="B140" t="s">
        <v>39</v>
      </c>
      <c r="C140" t="s">
        <v>17</v>
      </c>
      <c r="D140" s="4">
        <v>6048</v>
      </c>
      <c r="E140" s="5">
        <v>27</v>
      </c>
    </row>
    <row r="141" spans="1:5" x14ac:dyDescent="0.3">
      <c r="A141" t="s">
        <v>8</v>
      </c>
      <c r="B141" t="s">
        <v>38</v>
      </c>
      <c r="C141" t="s">
        <v>32</v>
      </c>
      <c r="D141" s="4">
        <v>3752</v>
      </c>
      <c r="E141" s="5">
        <v>213</v>
      </c>
    </row>
    <row r="142" spans="1:5" x14ac:dyDescent="0.3">
      <c r="A142" t="s">
        <v>5</v>
      </c>
      <c r="B142" t="s">
        <v>35</v>
      </c>
      <c r="C142" t="s">
        <v>29</v>
      </c>
      <c r="D142" s="4">
        <v>4480</v>
      </c>
      <c r="E142" s="5">
        <v>357</v>
      </c>
    </row>
    <row r="143" spans="1:5" x14ac:dyDescent="0.3">
      <c r="A143" t="s">
        <v>9</v>
      </c>
      <c r="B143" t="s">
        <v>37</v>
      </c>
      <c r="C143" t="s">
        <v>4</v>
      </c>
      <c r="D143" s="4">
        <v>259</v>
      </c>
      <c r="E143" s="5">
        <v>207</v>
      </c>
    </row>
    <row r="144" spans="1:5" x14ac:dyDescent="0.3">
      <c r="A144" t="s">
        <v>8</v>
      </c>
      <c r="B144" t="s">
        <v>37</v>
      </c>
      <c r="C144" t="s">
        <v>30</v>
      </c>
      <c r="D144" s="4">
        <v>42</v>
      </c>
      <c r="E144" s="5">
        <v>150</v>
      </c>
    </row>
    <row r="145" spans="1:5" x14ac:dyDescent="0.3">
      <c r="A145" t="s">
        <v>41</v>
      </c>
      <c r="B145" t="s">
        <v>36</v>
      </c>
      <c r="C145" t="s">
        <v>26</v>
      </c>
      <c r="D145" s="4">
        <v>98</v>
      </c>
      <c r="E145" s="5">
        <v>204</v>
      </c>
    </row>
    <row r="146" spans="1:5" x14ac:dyDescent="0.3">
      <c r="A146" t="s">
        <v>7</v>
      </c>
      <c r="B146" t="s">
        <v>35</v>
      </c>
      <c r="C146" t="s">
        <v>27</v>
      </c>
      <c r="D146" s="4">
        <v>2478</v>
      </c>
      <c r="E146" s="5">
        <v>21</v>
      </c>
    </row>
    <row r="147" spans="1:5" x14ac:dyDescent="0.3">
      <c r="A147" t="s">
        <v>41</v>
      </c>
      <c r="B147" t="s">
        <v>34</v>
      </c>
      <c r="C147" t="s">
        <v>33</v>
      </c>
      <c r="D147" s="4">
        <v>7847</v>
      </c>
      <c r="E147" s="5">
        <v>174</v>
      </c>
    </row>
    <row r="148" spans="1:5" x14ac:dyDescent="0.3">
      <c r="A148" t="s">
        <v>2</v>
      </c>
      <c r="B148" t="s">
        <v>37</v>
      </c>
      <c r="C148" t="s">
        <v>17</v>
      </c>
      <c r="D148" s="4">
        <v>9926</v>
      </c>
      <c r="E148" s="5">
        <v>201</v>
      </c>
    </row>
    <row r="149" spans="1:5" x14ac:dyDescent="0.3">
      <c r="A149" t="s">
        <v>8</v>
      </c>
      <c r="B149" t="s">
        <v>38</v>
      </c>
      <c r="C149" t="s">
        <v>13</v>
      </c>
      <c r="D149" s="4">
        <v>819</v>
      </c>
      <c r="E149" s="5">
        <v>510</v>
      </c>
    </row>
    <row r="150" spans="1:5" x14ac:dyDescent="0.3">
      <c r="A150" t="s">
        <v>6</v>
      </c>
      <c r="B150" t="s">
        <v>39</v>
      </c>
      <c r="C150" t="s">
        <v>29</v>
      </c>
      <c r="D150" s="4">
        <v>3052</v>
      </c>
      <c r="E150" s="5">
        <v>378</v>
      </c>
    </row>
    <row r="151" spans="1:5" x14ac:dyDescent="0.3">
      <c r="A151" t="s">
        <v>9</v>
      </c>
      <c r="B151" t="s">
        <v>34</v>
      </c>
      <c r="C151" t="s">
        <v>21</v>
      </c>
      <c r="D151" s="4">
        <v>6832</v>
      </c>
      <c r="E151" s="5">
        <v>27</v>
      </c>
    </row>
    <row r="152" spans="1:5" x14ac:dyDescent="0.3">
      <c r="A152" t="s">
        <v>2</v>
      </c>
      <c r="B152" t="s">
        <v>39</v>
      </c>
      <c r="C152" t="s">
        <v>16</v>
      </c>
      <c r="D152" s="4">
        <v>2016</v>
      </c>
      <c r="E152" s="5">
        <v>117</v>
      </c>
    </row>
    <row r="153" spans="1:5" x14ac:dyDescent="0.3">
      <c r="A153" t="s">
        <v>6</v>
      </c>
      <c r="B153" t="s">
        <v>38</v>
      </c>
      <c r="C153" t="s">
        <v>21</v>
      </c>
      <c r="D153" s="4">
        <v>7322</v>
      </c>
      <c r="E153" s="5">
        <v>36</v>
      </c>
    </row>
    <row r="154" spans="1:5" x14ac:dyDescent="0.3">
      <c r="A154" t="s">
        <v>8</v>
      </c>
      <c r="B154" t="s">
        <v>35</v>
      </c>
      <c r="C154" t="s">
        <v>33</v>
      </c>
      <c r="D154" s="4">
        <v>357</v>
      </c>
      <c r="E154" s="5">
        <v>126</v>
      </c>
    </row>
    <row r="155" spans="1:5" x14ac:dyDescent="0.3">
      <c r="A155" t="s">
        <v>9</v>
      </c>
      <c r="B155" t="s">
        <v>39</v>
      </c>
      <c r="C155" t="s">
        <v>25</v>
      </c>
      <c r="D155" s="4">
        <v>3192</v>
      </c>
      <c r="E155" s="5">
        <v>72</v>
      </c>
    </row>
    <row r="156" spans="1:5" x14ac:dyDescent="0.3">
      <c r="A156" t="s">
        <v>7</v>
      </c>
      <c r="B156" t="s">
        <v>36</v>
      </c>
      <c r="C156" t="s">
        <v>22</v>
      </c>
      <c r="D156" s="4">
        <v>8435</v>
      </c>
      <c r="E156" s="5">
        <v>42</v>
      </c>
    </row>
    <row r="157" spans="1:5" x14ac:dyDescent="0.3">
      <c r="A157" t="s">
        <v>40</v>
      </c>
      <c r="B157" t="s">
        <v>39</v>
      </c>
      <c r="C157" t="s">
        <v>29</v>
      </c>
      <c r="D157" s="4">
        <v>0</v>
      </c>
      <c r="E157" s="5">
        <v>135</v>
      </c>
    </row>
    <row r="158" spans="1:5" x14ac:dyDescent="0.3">
      <c r="A158" t="s">
        <v>7</v>
      </c>
      <c r="B158" t="s">
        <v>34</v>
      </c>
      <c r="C158" t="s">
        <v>24</v>
      </c>
      <c r="D158" s="4">
        <v>8862</v>
      </c>
      <c r="E158" s="5">
        <v>189</v>
      </c>
    </row>
    <row r="159" spans="1:5" x14ac:dyDescent="0.3">
      <c r="A159" t="s">
        <v>6</v>
      </c>
      <c r="B159" t="s">
        <v>37</v>
      </c>
      <c r="C159" t="s">
        <v>28</v>
      </c>
      <c r="D159" s="4">
        <v>3556</v>
      </c>
      <c r="E159" s="5">
        <v>459</v>
      </c>
    </row>
    <row r="160" spans="1:5" x14ac:dyDescent="0.3">
      <c r="A160" t="s">
        <v>5</v>
      </c>
      <c r="B160" t="s">
        <v>34</v>
      </c>
      <c r="C160" t="s">
        <v>15</v>
      </c>
      <c r="D160" s="4">
        <v>7280</v>
      </c>
      <c r="E160" s="5">
        <v>201</v>
      </c>
    </row>
    <row r="161" spans="1:5" x14ac:dyDescent="0.3">
      <c r="A161" t="s">
        <v>6</v>
      </c>
      <c r="B161" t="s">
        <v>34</v>
      </c>
      <c r="C161" t="s">
        <v>30</v>
      </c>
      <c r="D161" s="4">
        <v>3402</v>
      </c>
      <c r="E161" s="5">
        <v>366</v>
      </c>
    </row>
    <row r="162" spans="1:5" x14ac:dyDescent="0.3">
      <c r="A162" t="s">
        <v>3</v>
      </c>
      <c r="B162" t="s">
        <v>37</v>
      </c>
      <c r="C162" t="s">
        <v>29</v>
      </c>
      <c r="D162" s="4">
        <v>4592</v>
      </c>
      <c r="E162" s="5">
        <v>324</v>
      </c>
    </row>
    <row r="163" spans="1:5" x14ac:dyDescent="0.3">
      <c r="A163" t="s">
        <v>9</v>
      </c>
      <c r="B163" t="s">
        <v>35</v>
      </c>
      <c r="C163" t="s">
        <v>15</v>
      </c>
      <c r="D163" s="4">
        <v>7833</v>
      </c>
      <c r="E163" s="5">
        <v>243</v>
      </c>
    </row>
    <row r="164" spans="1:5" x14ac:dyDescent="0.3">
      <c r="A164" t="s">
        <v>2</v>
      </c>
      <c r="B164" t="s">
        <v>39</v>
      </c>
      <c r="C164" t="s">
        <v>21</v>
      </c>
      <c r="D164" s="4">
        <v>7651</v>
      </c>
      <c r="E164" s="5">
        <v>213</v>
      </c>
    </row>
    <row r="165" spans="1:5" x14ac:dyDescent="0.3">
      <c r="A165" t="s">
        <v>40</v>
      </c>
      <c r="B165" t="s">
        <v>35</v>
      </c>
      <c r="C165" t="s">
        <v>30</v>
      </c>
      <c r="D165" s="4">
        <v>2275</v>
      </c>
      <c r="E165" s="5">
        <v>447</v>
      </c>
    </row>
    <row r="166" spans="1:5" x14ac:dyDescent="0.3">
      <c r="A166" t="s">
        <v>40</v>
      </c>
      <c r="B166" t="s">
        <v>38</v>
      </c>
      <c r="C166" t="s">
        <v>13</v>
      </c>
      <c r="D166" s="4">
        <v>5670</v>
      </c>
      <c r="E166" s="5">
        <v>297</v>
      </c>
    </row>
    <row r="167" spans="1:5" x14ac:dyDescent="0.3">
      <c r="A167" t="s">
        <v>7</v>
      </c>
      <c r="B167" t="s">
        <v>35</v>
      </c>
      <c r="C167" t="s">
        <v>16</v>
      </c>
      <c r="D167" s="4">
        <v>2135</v>
      </c>
      <c r="E167" s="5">
        <v>27</v>
      </c>
    </row>
    <row r="168" spans="1:5" x14ac:dyDescent="0.3">
      <c r="A168" t="s">
        <v>40</v>
      </c>
      <c r="B168" t="s">
        <v>34</v>
      </c>
      <c r="C168" t="s">
        <v>23</v>
      </c>
      <c r="D168" s="4">
        <v>2779</v>
      </c>
      <c r="E168" s="5">
        <v>75</v>
      </c>
    </row>
    <row r="169" spans="1:5" x14ac:dyDescent="0.3">
      <c r="A169" t="s">
        <v>10</v>
      </c>
      <c r="B169" t="s">
        <v>39</v>
      </c>
      <c r="C169" t="s">
        <v>33</v>
      </c>
      <c r="D169" s="4">
        <v>12950</v>
      </c>
      <c r="E169" s="5">
        <v>30</v>
      </c>
    </row>
    <row r="170" spans="1:5" x14ac:dyDescent="0.3">
      <c r="A170" t="s">
        <v>7</v>
      </c>
      <c r="B170" t="s">
        <v>36</v>
      </c>
      <c r="C170" t="s">
        <v>18</v>
      </c>
      <c r="D170" s="4">
        <v>2646</v>
      </c>
      <c r="E170" s="5">
        <v>177</v>
      </c>
    </row>
    <row r="171" spans="1:5" x14ac:dyDescent="0.3">
      <c r="A171" t="s">
        <v>40</v>
      </c>
      <c r="B171" t="s">
        <v>34</v>
      </c>
      <c r="C171" t="s">
        <v>33</v>
      </c>
      <c r="D171" s="4">
        <v>3794</v>
      </c>
      <c r="E171" s="5">
        <v>159</v>
      </c>
    </row>
    <row r="172" spans="1:5" x14ac:dyDescent="0.3">
      <c r="A172" t="s">
        <v>3</v>
      </c>
      <c r="B172" t="s">
        <v>35</v>
      </c>
      <c r="C172" t="s">
        <v>33</v>
      </c>
      <c r="D172" s="4">
        <v>819</v>
      </c>
      <c r="E172" s="5">
        <v>306</v>
      </c>
    </row>
    <row r="173" spans="1:5" x14ac:dyDescent="0.3">
      <c r="A173" t="s">
        <v>3</v>
      </c>
      <c r="B173" t="s">
        <v>34</v>
      </c>
      <c r="C173" t="s">
        <v>20</v>
      </c>
      <c r="D173" s="4">
        <v>2583</v>
      </c>
      <c r="E173" s="5">
        <v>18</v>
      </c>
    </row>
    <row r="174" spans="1:5" x14ac:dyDescent="0.3">
      <c r="A174" t="s">
        <v>7</v>
      </c>
      <c r="B174" t="s">
        <v>35</v>
      </c>
      <c r="C174" t="s">
        <v>19</v>
      </c>
      <c r="D174" s="4">
        <v>4585</v>
      </c>
      <c r="E174" s="5">
        <v>240</v>
      </c>
    </row>
    <row r="175" spans="1:5" x14ac:dyDescent="0.3">
      <c r="A175" t="s">
        <v>5</v>
      </c>
      <c r="B175" t="s">
        <v>34</v>
      </c>
      <c r="C175" t="s">
        <v>33</v>
      </c>
      <c r="D175" s="4">
        <v>1652</v>
      </c>
      <c r="E175" s="5">
        <v>93</v>
      </c>
    </row>
    <row r="176" spans="1:5" x14ac:dyDescent="0.3">
      <c r="A176" t="s">
        <v>10</v>
      </c>
      <c r="B176" t="s">
        <v>34</v>
      </c>
      <c r="C176" t="s">
        <v>26</v>
      </c>
      <c r="D176" s="4">
        <v>4991</v>
      </c>
      <c r="E176" s="5">
        <v>9</v>
      </c>
    </row>
    <row r="177" spans="1:5" x14ac:dyDescent="0.3">
      <c r="A177" t="s">
        <v>8</v>
      </c>
      <c r="B177" t="s">
        <v>34</v>
      </c>
      <c r="C177" t="s">
        <v>16</v>
      </c>
      <c r="D177" s="4">
        <v>2009</v>
      </c>
      <c r="E177" s="5">
        <v>219</v>
      </c>
    </row>
    <row r="178" spans="1:5" x14ac:dyDescent="0.3">
      <c r="A178" t="s">
        <v>2</v>
      </c>
      <c r="B178" t="s">
        <v>39</v>
      </c>
      <c r="C178" t="s">
        <v>22</v>
      </c>
      <c r="D178" s="4">
        <v>1568</v>
      </c>
      <c r="E178" s="5">
        <v>141</v>
      </c>
    </row>
    <row r="179" spans="1:5" x14ac:dyDescent="0.3">
      <c r="A179" t="s">
        <v>41</v>
      </c>
      <c r="B179" t="s">
        <v>37</v>
      </c>
      <c r="C179" t="s">
        <v>20</v>
      </c>
      <c r="D179" s="4">
        <v>3388</v>
      </c>
      <c r="E179" s="5">
        <v>123</v>
      </c>
    </row>
    <row r="180" spans="1:5" x14ac:dyDescent="0.3">
      <c r="A180" t="s">
        <v>40</v>
      </c>
      <c r="B180" t="s">
        <v>38</v>
      </c>
      <c r="C180" t="s">
        <v>24</v>
      </c>
      <c r="D180" s="4">
        <v>623</v>
      </c>
      <c r="E180" s="5">
        <v>51</v>
      </c>
    </row>
    <row r="181" spans="1:5" x14ac:dyDescent="0.3">
      <c r="A181" t="s">
        <v>6</v>
      </c>
      <c r="B181" t="s">
        <v>36</v>
      </c>
      <c r="C181" t="s">
        <v>4</v>
      </c>
      <c r="D181" s="4">
        <v>10073</v>
      </c>
      <c r="E181" s="5">
        <v>120</v>
      </c>
    </row>
    <row r="182" spans="1:5" x14ac:dyDescent="0.3">
      <c r="A182" t="s">
        <v>8</v>
      </c>
      <c r="B182" t="s">
        <v>39</v>
      </c>
      <c r="C182" t="s">
        <v>26</v>
      </c>
      <c r="D182" s="4">
        <v>1561</v>
      </c>
      <c r="E182" s="5">
        <v>27</v>
      </c>
    </row>
    <row r="183" spans="1:5" x14ac:dyDescent="0.3">
      <c r="A183" t="s">
        <v>9</v>
      </c>
      <c r="B183" t="s">
        <v>36</v>
      </c>
      <c r="C183" t="s">
        <v>27</v>
      </c>
      <c r="D183" s="4">
        <v>11522</v>
      </c>
      <c r="E183" s="5">
        <v>204</v>
      </c>
    </row>
    <row r="184" spans="1:5" x14ac:dyDescent="0.3">
      <c r="A184" t="s">
        <v>6</v>
      </c>
      <c r="B184" t="s">
        <v>38</v>
      </c>
      <c r="C184" t="s">
        <v>13</v>
      </c>
      <c r="D184" s="4">
        <v>2317</v>
      </c>
      <c r="E184" s="5">
        <v>123</v>
      </c>
    </row>
    <row r="185" spans="1:5" x14ac:dyDescent="0.3">
      <c r="A185" t="s">
        <v>10</v>
      </c>
      <c r="B185" t="s">
        <v>37</v>
      </c>
      <c r="C185" t="s">
        <v>28</v>
      </c>
      <c r="D185" s="4">
        <v>3059</v>
      </c>
      <c r="E185" s="5">
        <v>27</v>
      </c>
    </row>
    <row r="186" spans="1:5" x14ac:dyDescent="0.3">
      <c r="A186" t="s">
        <v>41</v>
      </c>
      <c r="B186" t="s">
        <v>37</v>
      </c>
      <c r="C186" t="s">
        <v>26</v>
      </c>
      <c r="D186" s="4">
        <v>2324</v>
      </c>
      <c r="E186" s="5">
        <v>177</v>
      </c>
    </row>
    <row r="187" spans="1:5" x14ac:dyDescent="0.3">
      <c r="A187" t="s">
        <v>3</v>
      </c>
      <c r="B187" t="s">
        <v>39</v>
      </c>
      <c r="C187" t="s">
        <v>26</v>
      </c>
      <c r="D187" s="4">
        <v>4956</v>
      </c>
      <c r="E187" s="5">
        <v>171</v>
      </c>
    </row>
    <row r="188" spans="1:5" x14ac:dyDescent="0.3">
      <c r="A188" t="s">
        <v>10</v>
      </c>
      <c r="B188" t="s">
        <v>34</v>
      </c>
      <c r="C188" t="s">
        <v>19</v>
      </c>
      <c r="D188" s="4">
        <v>5355</v>
      </c>
      <c r="E188" s="5">
        <v>204</v>
      </c>
    </row>
    <row r="189" spans="1:5" x14ac:dyDescent="0.3">
      <c r="A189" t="s">
        <v>3</v>
      </c>
      <c r="B189" t="s">
        <v>34</v>
      </c>
      <c r="C189" t="s">
        <v>14</v>
      </c>
      <c r="D189" s="4">
        <v>7259</v>
      </c>
      <c r="E189" s="5">
        <v>276</v>
      </c>
    </row>
    <row r="190" spans="1:5" x14ac:dyDescent="0.3">
      <c r="A190" t="s">
        <v>8</v>
      </c>
      <c r="B190" t="s">
        <v>37</v>
      </c>
      <c r="C190" t="s">
        <v>26</v>
      </c>
      <c r="D190" s="4">
        <v>6279</v>
      </c>
      <c r="E190" s="5">
        <v>45</v>
      </c>
    </row>
    <row r="191" spans="1:5" x14ac:dyDescent="0.3">
      <c r="A191" t="s">
        <v>40</v>
      </c>
      <c r="B191" t="s">
        <v>38</v>
      </c>
      <c r="C191" t="s">
        <v>29</v>
      </c>
      <c r="D191" s="4">
        <v>2541</v>
      </c>
      <c r="E191" s="5">
        <v>45</v>
      </c>
    </row>
    <row r="192" spans="1:5" x14ac:dyDescent="0.3">
      <c r="A192" t="s">
        <v>6</v>
      </c>
      <c r="B192" t="s">
        <v>35</v>
      </c>
      <c r="C192" t="s">
        <v>27</v>
      </c>
      <c r="D192" s="4">
        <v>3864</v>
      </c>
      <c r="E192" s="5">
        <v>177</v>
      </c>
    </row>
    <row r="193" spans="1:5" x14ac:dyDescent="0.3">
      <c r="A193" t="s">
        <v>5</v>
      </c>
      <c r="B193" t="s">
        <v>36</v>
      </c>
      <c r="C193" t="s">
        <v>13</v>
      </c>
      <c r="D193" s="4">
        <v>6146</v>
      </c>
      <c r="E193" s="5">
        <v>63</v>
      </c>
    </row>
    <row r="194" spans="1:5" x14ac:dyDescent="0.3">
      <c r="A194" t="s">
        <v>9</v>
      </c>
      <c r="B194" t="s">
        <v>39</v>
      </c>
      <c r="C194" t="s">
        <v>18</v>
      </c>
      <c r="D194" s="4">
        <v>2639</v>
      </c>
      <c r="E194" s="5">
        <v>204</v>
      </c>
    </row>
    <row r="195" spans="1:5" x14ac:dyDescent="0.3">
      <c r="A195" t="s">
        <v>8</v>
      </c>
      <c r="B195" t="s">
        <v>37</v>
      </c>
      <c r="C195" t="s">
        <v>22</v>
      </c>
      <c r="D195" s="4">
        <v>1890</v>
      </c>
      <c r="E195" s="5">
        <v>195</v>
      </c>
    </row>
    <row r="196" spans="1:5" x14ac:dyDescent="0.3">
      <c r="A196" t="s">
        <v>7</v>
      </c>
      <c r="B196" t="s">
        <v>34</v>
      </c>
      <c r="C196" t="s">
        <v>14</v>
      </c>
      <c r="D196" s="4">
        <v>1932</v>
      </c>
      <c r="E196" s="5">
        <v>369</v>
      </c>
    </row>
    <row r="197" spans="1:5" x14ac:dyDescent="0.3">
      <c r="A197" t="s">
        <v>3</v>
      </c>
      <c r="B197" t="s">
        <v>34</v>
      </c>
      <c r="C197" t="s">
        <v>25</v>
      </c>
      <c r="D197" s="4">
        <v>6300</v>
      </c>
      <c r="E197" s="5">
        <v>42</v>
      </c>
    </row>
    <row r="198" spans="1:5" x14ac:dyDescent="0.3">
      <c r="A198" t="s">
        <v>6</v>
      </c>
      <c r="B198" t="s">
        <v>37</v>
      </c>
      <c r="C198" t="s">
        <v>30</v>
      </c>
      <c r="D198" s="4">
        <v>560</v>
      </c>
      <c r="E198" s="5">
        <v>81</v>
      </c>
    </row>
    <row r="199" spans="1:5" x14ac:dyDescent="0.3">
      <c r="A199" t="s">
        <v>9</v>
      </c>
      <c r="B199" t="s">
        <v>37</v>
      </c>
      <c r="C199" t="s">
        <v>26</v>
      </c>
      <c r="D199" s="4">
        <v>2856</v>
      </c>
      <c r="E199" s="5">
        <v>246</v>
      </c>
    </row>
    <row r="200" spans="1:5" x14ac:dyDescent="0.3">
      <c r="A200" t="s">
        <v>9</v>
      </c>
      <c r="B200" t="s">
        <v>34</v>
      </c>
      <c r="C200" t="s">
        <v>17</v>
      </c>
      <c r="D200" s="4">
        <v>707</v>
      </c>
      <c r="E200" s="5">
        <v>174</v>
      </c>
    </row>
    <row r="201" spans="1:5" x14ac:dyDescent="0.3">
      <c r="A201" t="s">
        <v>8</v>
      </c>
      <c r="B201" t="s">
        <v>35</v>
      </c>
      <c r="C201" t="s">
        <v>30</v>
      </c>
      <c r="D201" s="4">
        <v>3598</v>
      </c>
      <c r="E201" s="5">
        <v>81</v>
      </c>
    </row>
    <row r="202" spans="1:5" x14ac:dyDescent="0.3">
      <c r="A202" t="s">
        <v>40</v>
      </c>
      <c r="B202" t="s">
        <v>35</v>
      </c>
      <c r="C202" t="s">
        <v>22</v>
      </c>
      <c r="D202" s="4">
        <v>6853</v>
      </c>
      <c r="E202" s="5">
        <v>372</v>
      </c>
    </row>
    <row r="203" spans="1:5" x14ac:dyDescent="0.3">
      <c r="A203" t="s">
        <v>40</v>
      </c>
      <c r="B203" t="s">
        <v>35</v>
      </c>
      <c r="C203" t="s">
        <v>16</v>
      </c>
      <c r="D203" s="4">
        <v>4725</v>
      </c>
      <c r="E203" s="5">
        <v>174</v>
      </c>
    </row>
    <row r="204" spans="1:5" x14ac:dyDescent="0.3">
      <c r="A204" t="s">
        <v>41</v>
      </c>
      <c r="B204" t="s">
        <v>36</v>
      </c>
      <c r="C204" t="s">
        <v>32</v>
      </c>
      <c r="D204" s="4">
        <v>10304</v>
      </c>
      <c r="E204" s="5">
        <v>84</v>
      </c>
    </row>
    <row r="205" spans="1:5" x14ac:dyDescent="0.3">
      <c r="A205" t="s">
        <v>41</v>
      </c>
      <c r="B205" t="s">
        <v>34</v>
      </c>
      <c r="C205" t="s">
        <v>16</v>
      </c>
      <c r="D205" s="4">
        <v>1274</v>
      </c>
      <c r="E205" s="5">
        <v>225</v>
      </c>
    </row>
    <row r="206" spans="1:5" x14ac:dyDescent="0.3">
      <c r="A206" t="s">
        <v>5</v>
      </c>
      <c r="B206" t="s">
        <v>36</v>
      </c>
      <c r="C206" t="s">
        <v>30</v>
      </c>
      <c r="D206" s="4">
        <v>1526</v>
      </c>
      <c r="E206" s="5">
        <v>105</v>
      </c>
    </row>
    <row r="207" spans="1:5" x14ac:dyDescent="0.3">
      <c r="A207" t="s">
        <v>40</v>
      </c>
      <c r="B207" t="s">
        <v>39</v>
      </c>
      <c r="C207" t="s">
        <v>28</v>
      </c>
      <c r="D207" s="4">
        <v>3101</v>
      </c>
      <c r="E207" s="5">
        <v>225</v>
      </c>
    </row>
    <row r="208" spans="1:5" x14ac:dyDescent="0.3">
      <c r="A208" t="s">
        <v>2</v>
      </c>
      <c r="B208" t="s">
        <v>37</v>
      </c>
      <c r="C208" t="s">
        <v>14</v>
      </c>
      <c r="D208" s="4">
        <v>1057</v>
      </c>
      <c r="E208" s="5">
        <v>54</v>
      </c>
    </row>
    <row r="209" spans="1:5" x14ac:dyDescent="0.3">
      <c r="A209" t="s">
        <v>7</v>
      </c>
      <c r="B209" t="s">
        <v>37</v>
      </c>
      <c r="C209" t="s">
        <v>26</v>
      </c>
      <c r="D209" s="4">
        <v>5306</v>
      </c>
      <c r="E209" s="5">
        <v>0</v>
      </c>
    </row>
    <row r="210" spans="1:5" x14ac:dyDescent="0.3">
      <c r="A210" t="s">
        <v>5</v>
      </c>
      <c r="B210" t="s">
        <v>39</v>
      </c>
      <c r="C210" t="s">
        <v>24</v>
      </c>
      <c r="D210" s="4">
        <v>4018</v>
      </c>
      <c r="E210" s="5">
        <v>171</v>
      </c>
    </row>
    <row r="211" spans="1:5" x14ac:dyDescent="0.3">
      <c r="A211" t="s">
        <v>9</v>
      </c>
      <c r="B211" t="s">
        <v>34</v>
      </c>
      <c r="C211" t="s">
        <v>16</v>
      </c>
      <c r="D211" s="4">
        <v>938</v>
      </c>
      <c r="E211" s="5">
        <v>189</v>
      </c>
    </row>
    <row r="212" spans="1:5" x14ac:dyDescent="0.3">
      <c r="A212" t="s">
        <v>7</v>
      </c>
      <c r="B212" t="s">
        <v>38</v>
      </c>
      <c r="C212" t="s">
        <v>18</v>
      </c>
      <c r="D212" s="4">
        <v>1778</v>
      </c>
      <c r="E212" s="5">
        <v>270</v>
      </c>
    </row>
    <row r="213" spans="1:5" x14ac:dyDescent="0.3">
      <c r="A213" t="s">
        <v>6</v>
      </c>
      <c r="B213" t="s">
        <v>39</v>
      </c>
      <c r="C213" t="s">
        <v>30</v>
      </c>
      <c r="D213" s="4">
        <v>1638</v>
      </c>
      <c r="E213" s="5">
        <v>63</v>
      </c>
    </row>
    <row r="214" spans="1:5" x14ac:dyDescent="0.3">
      <c r="A214" t="s">
        <v>41</v>
      </c>
      <c r="B214" t="s">
        <v>38</v>
      </c>
      <c r="C214" t="s">
        <v>25</v>
      </c>
      <c r="D214" s="4">
        <v>154</v>
      </c>
      <c r="E214" s="5">
        <v>21</v>
      </c>
    </row>
    <row r="215" spans="1:5" x14ac:dyDescent="0.3">
      <c r="A215" t="s">
        <v>7</v>
      </c>
      <c r="B215" t="s">
        <v>37</v>
      </c>
      <c r="C215" t="s">
        <v>22</v>
      </c>
      <c r="D215" s="4">
        <v>9835</v>
      </c>
      <c r="E215" s="5">
        <v>207</v>
      </c>
    </row>
    <row r="216" spans="1:5" x14ac:dyDescent="0.3">
      <c r="A216" t="s">
        <v>9</v>
      </c>
      <c r="B216" t="s">
        <v>37</v>
      </c>
      <c r="C216" t="s">
        <v>20</v>
      </c>
      <c r="D216" s="4">
        <v>7273</v>
      </c>
      <c r="E216" s="5">
        <v>96</v>
      </c>
    </row>
    <row r="217" spans="1:5" x14ac:dyDescent="0.3">
      <c r="A217" t="s">
        <v>5</v>
      </c>
      <c r="B217" t="s">
        <v>39</v>
      </c>
      <c r="C217" t="s">
        <v>22</v>
      </c>
      <c r="D217" s="4">
        <v>6909</v>
      </c>
      <c r="E217" s="5">
        <v>81</v>
      </c>
    </row>
    <row r="218" spans="1:5" x14ac:dyDescent="0.3">
      <c r="A218" t="s">
        <v>9</v>
      </c>
      <c r="B218" t="s">
        <v>39</v>
      </c>
      <c r="C218" t="s">
        <v>24</v>
      </c>
      <c r="D218" s="4">
        <v>3920</v>
      </c>
      <c r="E218" s="5">
        <v>306</v>
      </c>
    </row>
    <row r="219" spans="1:5" x14ac:dyDescent="0.3">
      <c r="A219" t="s">
        <v>10</v>
      </c>
      <c r="B219" t="s">
        <v>39</v>
      </c>
      <c r="C219" t="s">
        <v>21</v>
      </c>
      <c r="D219" s="4">
        <v>4858</v>
      </c>
      <c r="E219" s="5">
        <v>279</v>
      </c>
    </row>
    <row r="220" spans="1:5" x14ac:dyDescent="0.3">
      <c r="A220" t="s">
        <v>2</v>
      </c>
      <c r="B220" t="s">
        <v>38</v>
      </c>
      <c r="C220" t="s">
        <v>4</v>
      </c>
      <c r="D220" s="4">
        <v>3549</v>
      </c>
      <c r="E220" s="5">
        <v>3</v>
      </c>
    </row>
    <row r="221" spans="1:5" x14ac:dyDescent="0.3">
      <c r="A221" t="s">
        <v>7</v>
      </c>
      <c r="B221" t="s">
        <v>39</v>
      </c>
      <c r="C221" t="s">
        <v>27</v>
      </c>
      <c r="D221" s="4">
        <v>966</v>
      </c>
      <c r="E221" s="5">
        <v>198</v>
      </c>
    </row>
    <row r="222" spans="1:5" x14ac:dyDescent="0.3">
      <c r="A222" t="s">
        <v>5</v>
      </c>
      <c r="B222" t="s">
        <v>39</v>
      </c>
      <c r="C222" t="s">
        <v>18</v>
      </c>
      <c r="D222" s="4">
        <v>385</v>
      </c>
      <c r="E222" s="5">
        <v>249</v>
      </c>
    </row>
    <row r="223" spans="1:5" x14ac:dyDescent="0.3">
      <c r="A223" t="s">
        <v>6</v>
      </c>
      <c r="B223" t="s">
        <v>34</v>
      </c>
      <c r="C223" t="s">
        <v>16</v>
      </c>
      <c r="D223" s="4">
        <v>2219</v>
      </c>
      <c r="E223" s="5">
        <v>75</v>
      </c>
    </row>
    <row r="224" spans="1:5" x14ac:dyDescent="0.3">
      <c r="A224" t="s">
        <v>9</v>
      </c>
      <c r="B224" t="s">
        <v>36</v>
      </c>
      <c r="C224" t="s">
        <v>32</v>
      </c>
      <c r="D224" s="4">
        <v>2954</v>
      </c>
      <c r="E224" s="5">
        <v>189</v>
      </c>
    </row>
    <row r="225" spans="1:5" x14ac:dyDescent="0.3">
      <c r="A225" t="s">
        <v>7</v>
      </c>
      <c r="B225" t="s">
        <v>36</v>
      </c>
      <c r="C225" t="s">
        <v>32</v>
      </c>
      <c r="D225" s="4">
        <v>280</v>
      </c>
      <c r="E225" s="5">
        <v>87</v>
      </c>
    </row>
    <row r="226" spans="1:5" x14ac:dyDescent="0.3">
      <c r="A226" t="s">
        <v>41</v>
      </c>
      <c r="B226" t="s">
        <v>36</v>
      </c>
      <c r="C226" t="s">
        <v>30</v>
      </c>
      <c r="D226" s="4">
        <v>6118</v>
      </c>
      <c r="E226" s="5">
        <v>174</v>
      </c>
    </row>
    <row r="227" spans="1:5" x14ac:dyDescent="0.3">
      <c r="A227" t="s">
        <v>2</v>
      </c>
      <c r="B227" t="s">
        <v>39</v>
      </c>
      <c r="C227" t="s">
        <v>15</v>
      </c>
      <c r="D227" s="4">
        <v>4802</v>
      </c>
      <c r="E227" s="5">
        <v>36</v>
      </c>
    </row>
    <row r="228" spans="1:5" x14ac:dyDescent="0.3">
      <c r="A228" t="s">
        <v>9</v>
      </c>
      <c r="B228" t="s">
        <v>38</v>
      </c>
      <c r="C228" t="s">
        <v>24</v>
      </c>
      <c r="D228" s="4">
        <v>4137</v>
      </c>
      <c r="E228" s="5">
        <v>60</v>
      </c>
    </row>
    <row r="229" spans="1:5" x14ac:dyDescent="0.3">
      <c r="A229" t="s">
        <v>3</v>
      </c>
      <c r="B229" t="s">
        <v>35</v>
      </c>
      <c r="C229" t="s">
        <v>23</v>
      </c>
      <c r="D229" s="4">
        <v>2023</v>
      </c>
      <c r="E229" s="5">
        <v>78</v>
      </c>
    </row>
    <row r="230" spans="1:5" x14ac:dyDescent="0.3">
      <c r="A230" t="s">
        <v>9</v>
      </c>
      <c r="B230" t="s">
        <v>36</v>
      </c>
      <c r="C230" t="s">
        <v>30</v>
      </c>
      <c r="D230" s="4">
        <v>9051</v>
      </c>
      <c r="E230" s="5">
        <v>57</v>
      </c>
    </row>
    <row r="231" spans="1:5" x14ac:dyDescent="0.3">
      <c r="A231" t="s">
        <v>9</v>
      </c>
      <c r="B231" t="s">
        <v>37</v>
      </c>
      <c r="C231" t="s">
        <v>28</v>
      </c>
      <c r="D231" s="4">
        <v>2919</v>
      </c>
      <c r="E231" s="5">
        <v>45</v>
      </c>
    </row>
    <row r="232" spans="1:5" x14ac:dyDescent="0.3">
      <c r="A232" t="s">
        <v>41</v>
      </c>
      <c r="B232" t="s">
        <v>38</v>
      </c>
      <c r="C232" t="s">
        <v>22</v>
      </c>
      <c r="D232" s="4">
        <v>5915</v>
      </c>
      <c r="E232" s="5">
        <v>3</v>
      </c>
    </row>
    <row r="233" spans="1:5" x14ac:dyDescent="0.3">
      <c r="A233" t="s">
        <v>10</v>
      </c>
      <c r="B233" t="s">
        <v>35</v>
      </c>
      <c r="C233" t="s">
        <v>15</v>
      </c>
      <c r="D233" s="4">
        <v>2562</v>
      </c>
      <c r="E233" s="5">
        <v>6</v>
      </c>
    </row>
    <row r="234" spans="1:5" x14ac:dyDescent="0.3">
      <c r="A234" t="s">
        <v>5</v>
      </c>
      <c r="B234" t="s">
        <v>37</v>
      </c>
      <c r="C234" t="s">
        <v>25</v>
      </c>
      <c r="D234" s="4">
        <v>8813</v>
      </c>
      <c r="E234" s="5">
        <v>21</v>
      </c>
    </row>
    <row r="235" spans="1:5" x14ac:dyDescent="0.3">
      <c r="A235" t="s">
        <v>5</v>
      </c>
      <c r="B235" t="s">
        <v>36</v>
      </c>
      <c r="C235" t="s">
        <v>18</v>
      </c>
      <c r="D235" s="4">
        <v>6111</v>
      </c>
      <c r="E235" s="5">
        <v>3</v>
      </c>
    </row>
    <row r="236" spans="1:5" x14ac:dyDescent="0.3">
      <c r="A236" t="s">
        <v>8</v>
      </c>
      <c r="B236" t="s">
        <v>34</v>
      </c>
      <c r="C236" t="s">
        <v>31</v>
      </c>
      <c r="D236" s="4">
        <v>3507</v>
      </c>
      <c r="E236" s="5">
        <v>288</v>
      </c>
    </row>
    <row r="237" spans="1:5" x14ac:dyDescent="0.3">
      <c r="A237" t="s">
        <v>6</v>
      </c>
      <c r="B237" t="s">
        <v>36</v>
      </c>
      <c r="C237" t="s">
        <v>13</v>
      </c>
      <c r="D237" s="4">
        <v>4319</v>
      </c>
      <c r="E237" s="5">
        <v>30</v>
      </c>
    </row>
    <row r="238" spans="1:5" x14ac:dyDescent="0.3">
      <c r="A238" t="s">
        <v>40</v>
      </c>
      <c r="B238" t="s">
        <v>38</v>
      </c>
      <c r="C238" t="s">
        <v>26</v>
      </c>
      <c r="D238" s="4">
        <v>609</v>
      </c>
      <c r="E238" s="5">
        <v>87</v>
      </c>
    </row>
    <row r="239" spans="1:5" x14ac:dyDescent="0.3">
      <c r="A239" t="s">
        <v>40</v>
      </c>
      <c r="B239" t="s">
        <v>39</v>
      </c>
      <c r="C239" t="s">
        <v>27</v>
      </c>
      <c r="D239" s="4">
        <v>6370</v>
      </c>
      <c r="E239" s="5">
        <v>30</v>
      </c>
    </row>
    <row r="240" spans="1:5" x14ac:dyDescent="0.3">
      <c r="A240" t="s">
        <v>5</v>
      </c>
      <c r="B240" t="s">
        <v>38</v>
      </c>
      <c r="C240" t="s">
        <v>19</v>
      </c>
      <c r="D240" s="4">
        <v>5474</v>
      </c>
      <c r="E240" s="5">
        <v>168</v>
      </c>
    </row>
    <row r="241" spans="1:5" x14ac:dyDescent="0.3">
      <c r="A241" t="s">
        <v>40</v>
      </c>
      <c r="B241" t="s">
        <v>36</v>
      </c>
      <c r="C241" t="s">
        <v>27</v>
      </c>
      <c r="D241" s="4">
        <v>3164</v>
      </c>
      <c r="E241" s="5">
        <v>306</v>
      </c>
    </row>
    <row r="242" spans="1:5" x14ac:dyDescent="0.3">
      <c r="A242" t="s">
        <v>6</v>
      </c>
      <c r="B242" t="s">
        <v>35</v>
      </c>
      <c r="C242" t="s">
        <v>4</v>
      </c>
      <c r="D242" s="4">
        <v>1302</v>
      </c>
      <c r="E242" s="5">
        <v>402</v>
      </c>
    </row>
    <row r="243" spans="1:5" x14ac:dyDescent="0.3">
      <c r="A243" t="s">
        <v>3</v>
      </c>
      <c r="B243" t="s">
        <v>37</v>
      </c>
      <c r="C243" t="s">
        <v>28</v>
      </c>
      <c r="D243" s="4">
        <v>7308</v>
      </c>
      <c r="E243" s="5">
        <v>327</v>
      </c>
    </row>
    <row r="244" spans="1:5" x14ac:dyDescent="0.3">
      <c r="A244" t="s">
        <v>40</v>
      </c>
      <c r="B244" t="s">
        <v>37</v>
      </c>
      <c r="C244" t="s">
        <v>27</v>
      </c>
      <c r="D244" s="4">
        <v>6132</v>
      </c>
      <c r="E244" s="5">
        <v>93</v>
      </c>
    </row>
    <row r="245" spans="1:5" x14ac:dyDescent="0.3">
      <c r="A245" t="s">
        <v>10</v>
      </c>
      <c r="B245" t="s">
        <v>35</v>
      </c>
      <c r="C245" t="s">
        <v>14</v>
      </c>
      <c r="D245" s="4">
        <v>3472</v>
      </c>
      <c r="E245" s="5">
        <v>96</v>
      </c>
    </row>
    <row r="246" spans="1:5" x14ac:dyDescent="0.3">
      <c r="A246" t="s">
        <v>8</v>
      </c>
      <c r="B246" t="s">
        <v>39</v>
      </c>
      <c r="C246" t="s">
        <v>18</v>
      </c>
      <c r="D246" s="4">
        <v>9660</v>
      </c>
      <c r="E246" s="5">
        <v>27</v>
      </c>
    </row>
    <row r="247" spans="1:5" x14ac:dyDescent="0.3">
      <c r="A247" t="s">
        <v>9</v>
      </c>
      <c r="B247" t="s">
        <v>38</v>
      </c>
      <c r="C247" t="s">
        <v>26</v>
      </c>
      <c r="D247" s="4">
        <v>2436</v>
      </c>
      <c r="E247" s="5">
        <v>99</v>
      </c>
    </row>
    <row r="248" spans="1:5" x14ac:dyDescent="0.3">
      <c r="A248" t="s">
        <v>9</v>
      </c>
      <c r="B248" t="s">
        <v>38</v>
      </c>
      <c r="C248" t="s">
        <v>33</v>
      </c>
      <c r="D248" s="4">
        <v>9506</v>
      </c>
      <c r="E248" s="5">
        <v>87</v>
      </c>
    </row>
    <row r="249" spans="1:5" x14ac:dyDescent="0.3">
      <c r="A249" t="s">
        <v>10</v>
      </c>
      <c r="B249" t="s">
        <v>37</v>
      </c>
      <c r="C249" t="s">
        <v>21</v>
      </c>
      <c r="D249" s="4">
        <v>245</v>
      </c>
      <c r="E249" s="5">
        <v>288</v>
      </c>
    </row>
    <row r="250" spans="1:5" x14ac:dyDescent="0.3">
      <c r="A250" t="s">
        <v>8</v>
      </c>
      <c r="B250" t="s">
        <v>35</v>
      </c>
      <c r="C250" t="s">
        <v>20</v>
      </c>
      <c r="D250" s="4">
        <v>2702</v>
      </c>
      <c r="E250" s="5">
        <v>363</v>
      </c>
    </row>
    <row r="251" spans="1:5" x14ac:dyDescent="0.3">
      <c r="A251" t="s">
        <v>10</v>
      </c>
      <c r="B251" t="s">
        <v>34</v>
      </c>
      <c r="C251" t="s">
        <v>17</v>
      </c>
      <c r="D251" s="4">
        <v>700</v>
      </c>
      <c r="E251" s="5">
        <v>87</v>
      </c>
    </row>
    <row r="252" spans="1:5" x14ac:dyDescent="0.3">
      <c r="A252" t="s">
        <v>6</v>
      </c>
      <c r="B252" t="s">
        <v>34</v>
      </c>
      <c r="C252" t="s">
        <v>17</v>
      </c>
      <c r="D252" s="4">
        <v>3759</v>
      </c>
      <c r="E252" s="5">
        <v>150</v>
      </c>
    </row>
    <row r="253" spans="1:5" x14ac:dyDescent="0.3">
      <c r="A253" t="s">
        <v>2</v>
      </c>
      <c r="B253" t="s">
        <v>35</v>
      </c>
      <c r="C253" t="s">
        <v>17</v>
      </c>
      <c r="D253" s="4">
        <v>1589</v>
      </c>
      <c r="E253" s="5">
        <v>303</v>
      </c>
    </row>
    <row r="254" spans="1:5" x14ac:dyDescent="0.3">
      <c r="A254" t="s">
        <v>7</v>
      </c>
      <c r="B254" t="s">
        <v>35</v>
      </c>
      <c r="C254" t="s">
        <v>28</v>
      </c>
      <c r="D254" s="4">
        <v>5194</v>
      </c>
      <c r="E254" s="5">
        <v>288</v>
      </c>
    </row>
    <row r="255" spans="1:5" x14ac:dyDescent="0.3">
      <c r="A255" t="s">
        <v>10</v>
      </c>
      <c r="B255" t="s">
        <v>36</v>
      </c>
      <c r="C255" t="s">
        <v>13</v>
      </c>
      <c r="D255" s="4">
        <v>945</v>
      </c>
      <c r="E255" s="5">
        <v>75</v>
      </c>
    </row>
    <row r="256" spans="1:5" x14ac:dyDescent="0.3">
      <c r="A256" t="s">
        <v>40</v>
      </c>
      <c r="B256" t="s">
        <v>38</v>
      </c>
      <c r="C256" t="s">
        <v>31</v>
      </c>
      <c r="D256" s="4">
        <v>1988</v>
      </c>
      <c r="E256" s="5">
        <v>39</v>
      </c>
    </row>
    <row r="257" spans="1:5" x14ac:dyDescent="0.3">
      <c r="A257" t="s">
        <v>6</v>
      </c>
      <c r="B257" t="s">
        <v>34</v>
      </c>
      <c r="C257" t="s">
        <v>32</v>
      </c>
      <c r="D257" s="4">
        <v>6734</v>
      </c>
      <c r="E257" s="5">
        <v>123</v>
      </c>
    </row>
    <row r="258" spans="1:5" x14ac:dyDescent="0.3">
      <c r="A258" t="s">
        <v>40</v>
      </c>
      <c r="B258" t="s">
        <v>36</v>
      </c>
      <c r="C258" t="s">
        <v>4</v>
      </c>
      <c r="D258" s="4">
        <v>217</v>
      </c>
      <c r="E258" s="5">
        <v>36</v>
      </c>
    </row>
    <row r="259" spans="1:5" x14ac:dyDescent="0.3">
      <c r="A259" t="s">
        <v>5</v>
      </c>
      <c r="B259" t="s">
        <v>34</v>
      </c>
      <c r="C259" t="s">
        <v>22</v>
      </c>
      <c r="D259" s="4">
        <v>6279</v>
      </c>
      <c r="E259" s="5">
        <v>237</v>
      </c>
    </row>
    <row r="260" spans="1:5" x14ac:dyDescent="0.3">
      <c r="A260" t="s">
        <v>40</v>
      </c>
      <c r="B260" t="s">
        <v>36</v>
      </c>
      <c r="C260" t="s">
        <v>13</v>
      </c>
      <c r="D260" s="4">
        <v>4424</v>
      </c>
      <c r="E260" s="5">
        <v>201</v>
      </c>
    </row>
    <row r="261" spans="1:5" x14ac:dyDescent="0.3">
      <c r="A261" t="s">
        <v>2</v>
      </c>
      <c r="B261" t="s">
        <v>36</v>
      </c>
      <c r="C261" t="s">
        <v>17</v>
      </c>
      <c r="D261" s="4">
        <v>189</v>
      </c>
      <c r="E261" s="5">
        <v>48</v>
      </c>
    </row>
    <row r="262" spans="1:5" x14ac:dyDescent="0.3">
      <c r="A262" t="s">
        <v>5</v>
      </c>
      <c r="B262" t="s">
        <v>35</v>
      </c>
      <c r="C262" t="s">
        <v>22</v>
      </c>
      <c r="D262" s="4">
        <v>490</v>
      </c>
      <c r="E262" s="5">
        <v>84</v>
      </c>
    </row>
    <row r="263" spans="1:5" x14ac:dyDescent="0.3">
      <c r="A263" t="s">
        <v>8</v>
      </c>
      <c r="B263" t="s">
        <v>37</v>
      </c>
      <c r="C263" t="s">
        <v>21</v>
      </c>
      <c r="D263" s="4">
        <v>434</v>
      </c>
      <c r="E263" s="5">
        <v>87</v>
      </c>
    </row>
    <row r="264" spans="1:5" x14ac:dyDescent="0.3">
      <c r="A264" t="s">
        <v>7</v>
      </c>
      <c r="B264" t="s">
        <v>38</v>
      </c>
      <c r="C264" t="s">
        <v>30</v>
      </c>
      <c r="D264" s="4">
        <v>10129</v>
      </c>
      <c r="E264" s="5">
        <v>312</v>
      </c>
    </row>
    <row r="265" spans="1:5" x14ac:dyDescent="0.3">
      <c r="A265" t="s">
        <v>3</v>
      </c>
      <c r="B265" t="s">
        <v>39</v>
      </c>
      <c r="C265" t="s">
        <v>28</v>
      </c>
      <c r="D265" s="4">
        <v>1652</v>
      </c>
      <c r="E265" s="5">
        <v>102</v>
      </c>
    </row>
    <row r="266" spans="1:5" x14ac:dyDescent="0.3">
      <c r="A266" t="s">
        <v>8</v>
      </c>
      <c r="B266" t="s">
        <v>38</v>
      </c>
      <c r="C266" t="s">
        <v>21</v>
      </c>
      <c r="D266" s="4">
        <v>6433</v>
      </c>
      <c r="E266" s="5">
        <v>78</v>
      </c>
    </row>
    <row r="267" spans="1:5" x14ac:dyDescent="0.3">
      <c r="A267" t="s">
        <v>3</v>
      </c>
      <c r="B267" t="s">
        <v>34</v>
      </c>
      <c r="C267" t="s">
        <v>23</v>
      </c>
      <c r="D267" s="4">
        <v>2212</v>
      </c>
      <c r="E267" s="5">
        <v>117</v>
      </c>
    </row>
    <row r="268" spans="1:5" x14ac:dyDescent="0.3">
      <c r="A268" t="s">
        <v>41</v>
      </c>
      <c r="B268" t="s">
        <v>35</v>
      </c>
      <c r="C268" t="s">
        <v>19</v>
      </c>
      <c r="D268" s="4">
        <v>609</v>
      </c>
      <c r="E268" s="5">
        <v>99</v>
      </c>
    </row>
    <row r="269" spans="1:5" x14ac:dyDescent="0.3">
      <c r="A269" t="s">
        <v>40</v>
      </c>
      <c r="B269" t="s">
        <v>35</v>
      </c>
      <c r="C269" t="s">
        <v>24</v>
      </c>
      <c r="D269" s="4">
        <v>1638</v>
      </c>
      <c r="E269" s="5">
        <v>48</v>
      </c>
    </row>
    <row r="270" spans="1:5" x14ac:dyDescent="0.3">
      <c r="A270" t="s">
        <v>7</v>
      </c>
      <c r="B270" t="s">
        <v>34</v>
      </c>
      <c r="C270" t="s">
        <v>15</v>
      </c>
      <c r="D270" s="4">
        <v>3829</v>
      </c>
      <c r="E270" s="5">
        <v>24</v>
      </c>
    </row>
    <row r="271" spans="1:5" x14ac:dyDescent="0.3">
      <c r="A271" t="s">
        <v>40</v>
      </c>
      <c r="B271" t="s">
        <v>39</v>
      </c>
      <c r="C271" t="s">
        <v>15</v>
      </c>
      <c r="D271" s="4">
        <v>5775</v>
      </c>
      <c r="E271" s="5">
        <v>42</v>
      </c>
    </row>
    <row r="272" spans="1:5" x14ac:dyDescent="0.3">
      <c r="A272" t="s">
        <v>6</v>
      </c>
      <c r="B272" t="s">
        <v>35</v>
      </c>
      <c r="C272" t="s">
        <v>20</v>
      </c>
      <c r="D272" s="4">
        <v>1071</v>
      </c>
      <c r="E272" s="5">
        <v>270</v>
      </c>
    </row>
    <row r="273" spans="1:5" x14ac:dyDescent="0.3">
      <c r="A273" t="s">
        <v>8</v>
      </c>
      <c r="B273" t="s">
        <v>36</v>
      </c>
      <c r="C273" t="s">
        <v>23</v>
      </c>
      <c r="D273" s="4">
        <v>5019</v>
      </c>
      <c r="E273" s="5">
        <v>150</v>
      </c>
    </row>
    <row r="274" spans="1:5" x14ac:dyDescent="0.3">
      <c r="A274" t="s">
        <v>2</v>
      </c>
      <c r="B274" t="s">
        <v>37</v>
      </c>
      <c r="C274" t="s">
        <v>15</v>
      </c>
      <c r="D274" s="4">
        <v>2863</v>
      </c>
      <c r="E274" s="5">
        <v>42</v>
      </c>
    </row>
    <row r="275" spans="1:5" x14ac:dyDescent="0.3">
      <c r="A275" t="s">
        <v>40</v>
      </c>
      <c r="B275" t="s">
        <v>35</v>
      </c>
      <c r="C275" t="s">
        <v>29</v>
      </c>
      <c r="D275" s="4">
        <v>1617</v>
      </c>
      <c r="E275" s="5">
        <v>126</v>
      </c>
    </row>
    <row r="276" spans="1:5" x14ac:dyDescent="0.3">
      <c r="A276" t="s">
        <v>6</v>
      </c>
      <c r="B276" t="s">
        <v>37</v>
      </c>
      <c r="C276" t="s">
        <v>26</v>
      </c>
      <c r="D276" s="4">
        <v>6818</v>
      </c>
      <c r="E276" s="5">
        <v>6</v>
      </c>
    </row>
    <row r="277" spans="1:5" x14ac:dyDescent="0.3">
      <c r="A277" t="s">
        <v>3</v>
      </c>
      <c r="B277" t="s">
        <v>35</v>
      </c>
      <c r="C277" t="s">
        <v>15</v>
      </c>
      <c r="D277" s="4">
        <v>6657</v>
      </c>
      <c r="E277" s="5">
        <v>276</v>
      </c>
    </row>
    <row r="278" spans="1:5" x14ac:dyDescent="0.3">
      <c r="A278" t="s">
        <v>3</v>
      </c>
      <c r="B278" t="s">
        <v>34</v>
      </c>
      <c r="C278" t="s">
        <v>17</v>
      </c>
      <c r="D278" s="4">
        <v>2919</v>
      </c>
      <c r="E278" s="5">
        <v>93</v>
      </c>
    </row>
    <row r="279" spans="1:5" x14ac:dyDescent="0.3">
      <c r="A279" t="s">
        <v>2</v>
      </c>
      <c r="B279" t="s">
        <v>36</v>
      </c>
      <c r="C279" t="s">
        <v>31</v>
      </c>
      <c r="D279" s="4">
        <v>3094</v>
      </c>
      <c r="E279" s="5">
        <v>246</v>
      </c>
    </row>
    <row r="280" spans="1:5" x14ac:dyDescent="0.3">
      <c r="A280" t="s">
        <v>6</v>
      </c>
      <c r="B280" t="s">
        <v>39</v>
      </c>
      <c r="C280" t="s">
        <v>24</v>
      </c>
      <c r="D280" s="4">
        <v>2989</v>
      </c>
      <c r="E280" s="5">
        <v>3</v>
      </c>
    </row>
    <row r="281" spans="1:5" x14ac:dyDescent="0.3">
      <c r="A281" t="s">
        <v>8</v>
      </c>
      <c r="B281" t="s">
        <v>38</v>
      </c>
      <c r="C281" t="s">
        <v>27</v>
      </c>
      <c r="D281" s="4">
        <v>2268</v>
      </c>
      <c r="E281" s="5">
        <v>63</v>
      </c>
    </row>
    <row r="282" spans="1:5" x14ac:dyDescent="0.3">
      <c r="A282" t="s">
        <v>5</v>
      </c>
      <c r="B282" t="s">
        <v>35</v>
      </c>
      <c r="C282" t="s">
        <v>31</v>
      </c>
      <c r="D282" s="4">
        <v>4753</v>
      </c>
      <c r="E282" s="5">
        <v>246</v>
      </c>
    </row>
    <row r="283" spans="1:5" x14ac:dyDescent="0.3">
      <c r="A283" t="s">
        <v>2</v>
      </c>
      <c r="B283" t="s">
        <v>34</v>
      </c>
      <c r="C283" t="s">
        <v>19</v>
      </c>
      <c r="D283" s="4">
        <v>7511</v>
      </c>
      <c r="E283" s="5">
        <v>120</v>
      </c>
    </row>
    <row r="284" spans="1:5" x14ac:dyDescent="0.3">
      <c r="A284" t="s">
        <v>2</v>
      </c>
      <c r="B284" t="s">
        <v>38</v>
      </c>
      <c r="C284" t="s">
        <v>31</v>
      </c>
      <c r="D284" s="4">
        <v>4326</v>
      </c>
      <c r="E284" s="5">
        <v>348</v>
      </c>
    </row>
    <row r="285" spans="1:5" x14ac:dyDescent="0.3">
      <c r="A285" t="s">
        <v>41</v>
      </c>
      <c r="B285" t="s">
        <v>34</v>
      </c>
      <c r="C285" t="s">
        <v>23</v>
      </c>
      <c r="D285" s="4">
        <v>4935</v>
      </c>
      <c r="E285" s="5">
        <v>126</v>
      </c>
    </row>
    <row r="286" spans="1:5" x14ac:dyDescent="0.3">
      <c r="A286" t="s">
        <v>6</v>
      </c>
      <c r="B286" t="s">
        <v>35</v>
      </c>
      <c r="C286" t="s">
        <v>30</v>
      </c>
      <c r="D286" s="4">
        <v>4781</v>
      </c>
      <c r="E286" s="5">
        <v>123</v>
      </c>
    </row>
    <row r="287" spans="1:5" x14ac:dyDescent="0.3">
      <c r="A287" t="s">
        <v>5</v>
      </c>
      <c r="B287" t="s">
        <v>38</v>
      </c>
      <c r="C287" t="s">
        <v>25</v>
      </c>
      <c r="D287" s="4">
        <v>7483</v>
      </c>
      <c r="E287" s="5">
        <v>45</v>
      </c>
    </row>
    <row r="288" spans="1:5" x14ac:dyDescent="0.3">
      <c r="A288" t="s">
        <v>10</v>
      </c>
      <c r="B288" t="s">
        <v>38</v>
      </c>
      <c r="C288" t="s">
        <v>4</v>
      </c>
      <c r="D288" s="4">
        <v>6860</v>
      </c>
      <c r="E288" s="5">
        <v>126</v>
      </c>
    </row>
    <row r="289" spans="1:5" x14ac:dyDescent="0.3">
      <c r="A289" t="s">
        <v>40</v>
      </c>
      <c r="B289" t="s">
        <v>37</v>
      </c>
      <c r="C289" t="s">
        <v>29</v>
      </c>
      <c r="D289" s="4">
        <v>9002</v>
      </c>
      <c r="E289" s="5">
        <v>72</v>
      </c>
    </row>
    <row r="290" spans="1:5" x14ac:dyDescent="0.3">
      <c r="A290" t="s">
        <v>6</v>
      </c>
      <c r="B290" t="s">
        <v>36</v>
      </c>
      <c r="C290" t="s">
        <v>29</v>
      </c>
      <c r="D290" s="4">
        <v>1400</v>
      </c>
      <c r="E290" s="5">
        <v>135</v>
      </c>
    </row>
    <row r="291" spans="1:5" x14ac:dyDescent="0.3">
      <c r="A291" t="s">
        <v>10</v>
      </c>
      <c r="B291" t="s">
        <v>34</v>
      </c>
      <c r="C291" t="s">
        <v>22</v>
      </c>
      <c r="D291" s="4">
        <v>4053</v>
      </c>
      <c r="E291" s="5">
        <v>24</v>
      </c>
    </row>
    <row r="292" spans="1:5" x14ac:dyDescent="0.3">
      <c r="A292" t="s">
        <v>7</v>
      </c>
      <c r="B292" t="s">
        <v>36</v>
      </c>
      <c r="C292" t="s">
        <v>31</v>
      </c>
      <c r="D292" s="4">
        <v>2149</v>
      </c>
      <c r="E292" s="5">
        <v>117</v>
      </c>
    </row>
    <row r="293" spans="1:5" x14ac:dyDescent="0.3">
      <c r="A293" t="s">
        <v>3</v>
      </c>
      <c r="B293" t="s">
        <v>39</v>
      </c>
      <c r="C293" t="s">
        <v>29</v>
      </c>
      <c r="D293" s="4">
        <v>3640</v>
      </c>
      <c r="E293" s="5">
        <v>51</v>
      </c>
    </row>
    <row r="294" spans="1:5" x14ac:dyDescent="0.3">
      <c r="A294" t="s">
        <v>2</v>
      </c>
      <c r="B294" t="s">
        <v>39</v>
      </c>
      <c r="C294" t="s">
        <v>23</v>
      </c>
      <c r="D294" s="4">
        <v>630</v>
      </c>
      <c r="E294" s="5">
        <v>36</v>
      </c>
    </row>
    <row r="295" spans="1:5" x14ac:dyDescent="0.3">
      <c r="A295" t="s">
        <v>9</v>
      </c>
      <c r="B295" t="s">
        <v>35</v>
      </c>
      <c r="C295" t="s">
        <v>27</v>
      </c>
      <c r="D295" s="4">
        <v>2429</v>
      </c>
      <c r="E295" s="5">
        <v>144</v>
      </c>
    </row>
    <row r="296" spans="1:5" x14ac:dyDescent="0.3">
      <c r="A296" t="s">
        <v>9</v>
      </c>
      <c r="B296" t="s">
        <v>36</v>
      </c>
      <c r="C296" t="s">
        <v>25</v>
      </c>
      <c r="D296" s="4">
        <v>2142</v>
      </c>
      <c r="E296" s="5">
        <v>114</v>
      </c>
    </row>
    <row r="297" spans="1:5" x14ac:dyDescent="0.3">
      <c r="A297" t="s">
        <v>7</v>
      </c>
      <c r="B297" t="s">
        <v>37</v>
      </c>
      <c r="C297" t="s">
        <v>30</v>
      </c>
      <c r="D297" s="4">
        <v>6454</v>
      </c>
      <c r="E297" s="5">
        <v>54</v>
      </c>
    </row>
    <row r="298" spans="1:5" x14ac:dyDescent="0.3">
      <c r="A298" t="s">
        <v>7</v>
      </c>
      <c r="B298" t="s">
        <v>37</v>
      </c>
      <c r="C298" t="s">
        <v>16</v>
      </c>
      <c r="D298" s="4">
        <v>4487</v>
      </c>
      <c r="E298" s="5">
        <v>333</v>
      </c>
    </row>
    <row r="299" spans="1:5" x14ac:dyDescent="0.3">
      <c r="A299" t="s">
        <v>3</v>
      </c>
      <c r="B299" t="s">
        <v>37</v>
      </c>
      <c r="C299" t="s">
        <v>4</v>
      </c>
      <c r="D299" s="4">
        <v>938</v>
      </c>
      <c r="E299" s="5">
        <v>366</v>
      </c>
    </row>
    <row r="300" spans="1:5" x14ac:dyDescent="0.3">
      <c r="A300" t="s">
        <v>3</v>
      </c>
      <c r="B300" t="s">
        <v>38</v>
      </c>
      <c r="C300" t="s">
        <v>26</v>
      </c>
      <c r="D300" s="4">
        <v>8841</v>
      </c>
      <c r="E300" s="5">
        <v>303</v>
      </c>
    </row>
    <row r="301" spans="1:5" x14ac:dyDescent="0.3">
      <c r="A301" t="s">
        <v>2</v>
      </c>
      <c r="B301" t="s">
        <v>39</v>
      </c>
      <c r="C301" t="s">
        <v>33</v>
      </c>
      <c r="D301" s="4">
        <v>4018</v>
      </c>
      <c r="E301" s="5">
        <v>126</v>
      </c>
    </row>
    <row r="302" spans="1:5" x14ac:dyDescent="0.3">
      <c r="A302" t="s">
        <v>41</v>
      </c>
      <c r="B302" t="s">
        <v>37</v>
      </c>
      <c r="C302" t="s">
        <v>15</v>
      </c>
      <c r="D302" s="4">
        <v>714</v>
      </c>
      <c r="E302" s="5">
        <v>231</v>
      </c>
    </row>
    <row r="303" spans="1:5" x14ac:dyDescent="0.3">
      <c r="A303" t="s">
        <v>9</v>
      </c>
      <c r="B303" t="s">
        <v>38</v>
      </c>
      <c r="C303" t="s">
        <v>25</v>
      </c>
      <c r="D303" s="4">
        <v>3850</v>
      </c>
      <c r="E303" s="5">
        <v>102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vt:lpstr>
      <vt:lpstr>Quick Statistics</vt:lpstr>
      <vt:lpstr>EDA Top 10 highest Amount</vt:lpstr>
      <vt:lpstr>Duplicate Amount values</vt:lpstr>
      <vt:lpstr>Duplicate units values</vt:lpstr>
      <vt:lpstr>Sales by country</vt:lpstr>
      <vt:lpstr>Sales By Country2</vt:lpstr>
      <vt:lpstr>Amount per Unit</vt:lpstr>
      <vt:lpstr>Anamolay Detection</vt:lpstr>
      <vt:lpstr>Best Salesperson by Country</vt:lpstr>
      <vt:lpstr>Profit Anal</vt:lpstr>
      <vt:lpstr>profit of product</vt:lpstr>
      <vt:lpstr>aNLYSIS</vt:lpstr>
      <vt:lpstr>Pivot Table Profit count</vt:lpstr>
      <vt:lpstr>Products to discontinue</vt:lpstr>
      <vt:lpstr>Project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David bunny akula</cp:lastModifiedBy>
  <dcterms:created xsi:type="dcterms:W3CDTF">2021-03-14T20:21:32Z</dcterms:created>
  <dcterms:modified xsi:type="dcterms:W3CDTF">2023-04-25T09:00:49Z</dcterms:modified>
</cp:coreProperties>
</file>