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70287B68-B04E-46E9-958D-2B66F008FDAE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10" i="1"/>
  <c r="AL10" i="1"/>
  <c r="AG4" i="1"/>
  <c r="AG7" i="1"/>
  <c r="AG8" i="1"/>
  <c r="AG3" i="1"/>
  <c r="AE7" i="1"/>
  <c r="G3" i="1"/>
  <c r="G9" i="1"/>
  <c r="G4" i="1"/>
  <c r="G5" i="1"/>
  <c r="G6" i="1"/>
  <c r="G7" i="1"/>
  <c r="G8" i="1"/>
  <c r="G10" i="1"/>
  <c r="M3" i="1"/>
  <c r="S3" i="1"/>
  <c r="Y3" i="1"/>
  <c r="AE3" i="1"/>
  <c r="AJ3" i="1"/>
  <c r="AL3" i="1"/>
  <c r="AL4" i="1"/>
  <c r="AL5" i="1"/>
  <c r="AL6" i="1"/>
  <c r="AL7" i="1"/>
  <c r="AL8" i="1"/>
  <c r="AL9" i="1"/>
  <c r="AE4" i="1" l="1"/>
  <c r="AE8" i="1"/>
  <c r="AE9" i="1"/>
  <c r="AE10" i="1"/>
  <c r="Y9" i="1"/>
  <c r="Y8" i="1"/>
  <c r="Y4" i="1"/>
  <c r="W10" i="1" l="1"/>
  <c r="Y10" i="1" s="1"/>
  <c r="Q10" i="1"/>
  <c r="S10" i="1" s="1"/>
  <c r="AG10" i="1" s="1"/>
  <c r="AH10" i="1" s="1"/>
  <c r="AM10" i="1" s="1"/>
  <c r="K10" i="1"/>
  <c r="M10" i="1" s="1"/>
  <c r="O10" i="1"/>
  <c r="W7" i="1"/>
  <c r="Y7" i="1" s="1"/>
  <c r="K7" i="1"/>
  <c r="M7" i="1" s="1"/>
  <c r="Q7" i="1"/>
  <c r="S7" i="1" s="1"/>
  <c r="AC6" i="1" l="1"/>
  <c r="AE6" i="1" s="1"/>
  <c r="AC7" i="1"/>
  <c r="K4" i="1" l="1"/>
  <c r="M4" i="1" s="1"/>
  <c r="K5" i="1"/>
  <c r="M5" i="1" s="1"/>
  <c r="K6" i="1"/>
  <c r="M6" i="1" s="1"/>
  <c r="AG6" i="1" s="1"/>
  <c r="K8" i="1"/>
  <c r="M8" i="1" s="1"/>
  <c r="K9" i="1"/>
  <c r="M9" i="1" s="1"/>
  <c r="AG9" i="1" s="1"/>
  <c r="K3" i="1"/>
  <c r="AA5" i="1" l="1"/>
  <c r="AC5" i="1" s="1"/>
  <c r="AE5" i="1" s="1"/>
  <c r="AC3" i="1"/>
  <c r="U5" i="1"/>
  <c r="W5" i="1" s="1"/>
  <c r="Y5" i="1" s="1"/>
  <c r="AG5" i="1" s="1"/>
  <c r="AH5" i="1" s="1"/>
  <c r="AM5" i="1" s="1"/>
  <c r="U6" i="1"/>
  <c r="W6" i="1" s="1"/>
  <c r="Y6" i="1" s="1"/>
  <c r="O4" i="1"/>
  <c r="Q4" i="1" s="1"/>
  <c r="S4" i="1" s="1"/>
  <c r="O5" i="1"/>
  <c r="Q5" i="1" s="1"/>
  <c r="S5" i="1" s="1"/>
  <c r="O6" i="1"/>
  <c r="Q6" i="1" s="1"/>
  <c r="S6" i="1" s="1"/>
  <c r="O8" i="1"/>
  <c r="Q8" i="1" s="1"/>
  <c r="S8" i="1" s="1"/>
  <c r="O9" i="1"/>
  <c r="Q9" i="1" s="1"/>
  <c r="S9" i="1" s="1"/>
  <c r="O3" i="1"/>
  <c r="Q3" i="1" s="1"/>
  <c r="AH3" i="1" l="1"/>
  <c r="AM3" i="1" s="1"/>
  <c r="AH7" i="1"/>
  <c r="AM7" i="1" s="1"/>
  <c r="AH4" i="1" l="1"/>
  <c r="AM4" i="1" s="1"/>
  <c r="AH9" i="1"/>
  <c r="AM9" i="1" s="1"/>
  <c r="AH6" i="1"/>
  <c r="AM6" i="1" s="1"/>
  <c r="AH8" i="1"/>
  <c r="AM8" i="1" s="1"/>
</calcChain>
</file>

<file path=xl/sharedStrings.xml><?xml version="1.0" encoding="utf-8"?>
<sst xmlns="http://schemas.openxmlformats.org/spreadsheetml/2006/main" count="194" uniqueCount="88">
  <si>
    <t>发布日期</t>
    <phoneticPr fontId="2" type="noConversion"/>
  </si>
  <si>
    <t>视频标题</t>
    <phoneticPr fontId="2" type="noConversion"/>
  </si>
  <si>
    <t>应付奶茶</t>
  </si>
  <si>
    <t>应付奶茶</t>
    <phoneticPr fontId="2" type="noConversion"/>
  </si>
  <si>
    <t>翻译1</t>
    <phoneticPr fontId="2" type="noConversion"/>
  </si>
  <si>
    <t>终止时刻</t>
    <phoneticPr fontId="2" type="noConversion"/>
  </si>
  <si>
    <t>总时长</t>
    <phoneticPr fontId="2" type="noConversion"/>
  </si>
  <si>
    <t>翻译2</t>
    <phoneticPr fontId="2" type="noConversion"/>
  </si>
  <si>
    <t>翻译3</t>
    <phoneticPr fontId="2" type="noConversion"/>
  </si>
  <si>
    <t>翻译4</t>
    <phoneticPr fontId="2" type="noConversion"/>
  </si>
  <si>
    <t>校对</t>
    <phoneticPr fontId="2" type="noConversion"/>
  </si>
  <si>
    <t>起始时刻</t>
  </si>
  <si>
    <t>翻译增益</t>
    <phoneticPr fontId="2" type="noConversion"/>
  </si>
  <si>
    <t>压制</t>
    <phoneticPr fontId="2" type="noConversion"/>
  </si>
  <si>
    <t>负责人</t>
    <phoneticPr fontId="2" type="noConversion"/>
  </si>
  <si>
    <t>后期</t>
    <phoneticPr fontId="2" type="noConversion"/>
  </si>
  <si>
    <t>时间轴</t>
    <phoneticPr fontId="2" type="noConversion"/>
  </si>
  <si>
    <t>黑心老张应付奶茶钱Total</t>
  </si>
  <si>
    <t>序号</t>
  </si>
  <si>
    <t>起始时刻</t>
    <phoneticPr fontId="2" type="noConversion"/>
  </si>
  <si>
    <t>稿件水平</t>
  </si>
  <si>
    <t>BurgerTown</t>
    <phoneticPr fontId="2" type="noConversion"/>
  </si>
  <si>
    <t>亮宝</t>
    <phoneticPr fontId="2" type="noConversion"/>
  </si>
  <si>
    <t>BurgerTown</t>
  </si>
  <si>
    <t>Neko</t>
  </si>
  <si>
    <t>发布日期</t>
  </si>
  <si>
    <t>视频标题</t>
  </si>
  <si>
    <t>视频时长(输入格式00:00:00)</t>
  </si>
  <si>
    <t>负责人</t>
  </si>
  <si>
    <t>总时长</t>
  </si>
  <si>
    <t>【毒德大学字幕组】愚人节番外第3篇 DPReview 无反派对2018</t>
  </si>
  <si>
    <t>梁逸钊</t>
  </si>
  <si>
    <t>亮宝</t>
  </si>
  <si>
    <t>【毒德大学字幕组】DPReview 佳能Canon Speedlite 470EX-AI闪光灯 人像摄影实战</t>
  </si>
  <si>
    <t>Shy_Z</t>
  </si>
  <si>
    <t>西木野照相姬</t>
  </si>
  <si>
    <t>【毒德大学字幕组】Thomas Heaton 极简之美 冰岛旅行摄影vlog</t>
  </si>
  <si>
    <t>Jeferry</t>
  </si>
  <si>
    <t>【毒德大学字幕组】Dustin 腾龙Tarmon 17-35mm F2.8-4 OSD 镜头 测评</t>
  </si>
  <si>
    <t>谢天笑</t>
  </si>
  <si>
    <t>Emil</t>
  </si>
  <si>
    <t>杀意小明</t>
  </si>
  <si>
    <t>【毒德大学字幕组】DPReview 富士Fujifilm XF 16mm F2.8 WR镜头 短评</t>
  </si>
  <si>
    <t>【毒德大学字幕组】DPReview 徕卡Leica Q2 测评</t>
  </si>
  <si>
    <t>王宇</t>
  </si>
  <si>
    <t>RocketMan</t>
  </si>
  <si>
    <t>邓博文</t>
  </si>
  <si>
    <t>看星星的果子</t>
  </si>
  <si>
    <t>【毒德大学字幕组】DPReview 松下Panasonic G95 上手测评</t>
  </si>
  <si>
    <t>我是一把剑</t>
  </si>
  <si>
    <t>Vigorous</t>
  </si>
  <si>
    <t>【毒德大学字幕组】劳动节番外 TCSTV 传奇摄影师访谈 William Albert Allard</t>
  </si>
  <si>
    <t>视频时长</t>
    <phoneticPr fontId="2" type="noConversion"/>
  </si>
  <si>
    <t>视频信息</t>
    <phoneticPr fontId="2" type="noConversion"/>
  </si>
  <si>
    <t>RocketMan</t>
    <phoneticPr fontId="2" type="noConversion"/>
  </si>
  <si>
    <t>梁一招</t>
    <phoneticPr fontId="2" type="noConversion"/>
  </si>
  <si>
    <t>王宇</t>
    <phoneticPr fontId="2" type="noConversion"/>
  </si>
  <si>
    <t>Dustin 适马Sigma 56mm F1.4 DN DC 评测</t>
    <phoneticPr fontId="2" type="noConversion"/>
  </si>
  <si>
    <t>DPReview APS规格胶卷回顾</t>
    <phoneticPr fontId="2" type="noConversion"/>
  </si>
  <si>
    <t>DPReview 理光 Ricoh GR III 测评</t>
    <phoneticPr fontId="2" type="noConversion"/>
  </si>
  <si>
    <t>Kai W 索尼 Sony α7RIV / A7R4 上手</t>
  </si>
  <si>
    <t>DPReview 胡子哥 富士 Fujifilm GFX100 拍照部分正式评测</t>
  </si>
  <si>
    <t>DPReview 索尼 Sony a7R IV / a7R4 初评</t>
  </si>
  <si>
    <t>Kai W 索尼 Sony 黑卡 RX100 VII 上手 最强Vlog神机？</t>
  </si>
  <si>
    <t>DPReview 松下Panasonic 10-25mm F1.7 上手 S1 S1R 固件更新</t>
  </si>
  <si>
    <t>Neko</t>
    <phoneticPr fontId="2" type="noConversion"/>
  </si>
  <si>
    <t>Neko</t>
    <phoneticPr fontId="2" type="noConversion"/>
  </si>
  <si>
    <t>我是一把剑</t>
    <phoneticPr fontId="2" type="noConversion"/>
  </si>
  <si>
    <t xml:space="preserve"> </t>
    <phoneticPr fontId="2" type="noConversion"/>
  </si>
  <si>
    <t>Herman</t>
    <phoneticPr fontId="2" type="noConversion"/>
  </si>
  <si>
    <t>西木野照相姬</t>
    <phoneticPr fontId="2" type="noConversion"/>
  </si>
  <si>
    <t>Leo</t>
    <phoneticPr fontId="2" type="noConversion"/>
  </si>
  <si>
    <t>梁逸钊</t>
    <phoneticPr fontId="2" type="noConversion"/>
  </si>
  <si>
    <t>杀意小明</t>
    <phoneticPr fontId="2" type="noConversion"/>
  </si>
  <si>
    <t>看星星的果子</t>
    <phoneticPr fontId="2" type="noConversion"/>
  </si>
  <si>
    <t>RocketMan</t>
    <phoneticPr fontId="2" type="noConversion"/>
  </si>
  <si>
    <t>Leo</t>
    <phoneticPr fontId="2" type="noConversion"/>
  </si>
  <si>
    <t>Neko</t>
    <phoneticPr fontId="2" type="noConversion"/>
  </si>
  <si>
    <t>黑张</t>
    <phoneticPr fontId="2" type="noConversion"/>
  </si>
  <si>
    <t>Shawn</t>
    <phoneticPr fontId="2" type="noConversion"/>
  </si>
  <si>
    <t>Caden堔</t>
    <phoneticPr fontId="2" type="noConversion"/>
  </si>
  <si>
    <t>狗翔</t>
    <phoneticPr fontId="2" type="noConversion"/>
  </si>
  <si>
    <t>BurgerTown</t>
    <phoneticPr fontId="2" type="noConversion"/>
  </si>
  <si>
    <t>Alfred</t>
    <phoneticPr fontId="2" type="noConversion"/>
  </si>
  <si>
    <t>狗翔</t>
    <phoneticPr fontId="2" type="noConversion"/>
  </si>
  <si>
    <t>Herman</t>
    <phoneticPr fontId="2" type="noConversion"/>
  </si>
  <si>
    <t>邓博文</t>
    <phoneticPr fontId="2" type="noConversion"/>
  </si>
  <si>
    <t>是否突击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</si>
</sst>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h:mm:ss;@"/>
  </numFmts>
  <fonts count="10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sz val="16"/>
      <color theme="0"/>
      <name val="等线"/>
      <family val="2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9">
    <xf numFmtId="0" fontId="0" fillId="0" borderId="0" xfId="0"/>
    <xf numFmtId="0" fontId="3" fillId="0" borderId="0" xfId="0" applyFont="1" applyAlignment="1"/>
    <xf numFmtId="176" fontId="3" fillId="0" borderId="0" xfId="0" applyNumberFormat="1" applyFont="1" applyAlignment="1"/>
    <xf numFmtId="176" fontId="5" fillId="0" borderId="0" xfId="0" applyNumberFormat="1" applyFont="1" applyAlignment="1"/>
    <xf numFmtId="0" fontId="5" fillId="0" borderId="0" xfId="0" applyFont="1" applyAlignment="1"/>
    <xf numFmtId="0" fontId="3" fillId="0" borderId="0" xfId="0" applyNumberFormat="1" applyFont="1" applyAlignment="1"/>
    <xf numFmtId="0" fontId="3" fillId="0" borderId="1" xfId="0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176" fontId="5" fillId="4" borderId="1" xfId="2" applyNumberFormat="1" applyFont="1" applyFill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176" fontId="6" fillId="2" borderId="1" xfId="1" applyNumberFormat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/>
    <xf numFmtId="0" fontId="3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left" vertical="center"/>
    </xf>
    <xf numFmtId="177" fontId="3" fillId="0" borderId="0" xfId="0" applyNumberFormat="1" applyFont="1" applyAlignment="1"/>
    <xf numFmtId="177" fontId="6" fillId="2" borderId="1" xfId="1" applyNumberFormat="1" applyFont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常规" xfId="0" builtinId="0"/>
    <cellStyle name="着色 1" xfId="1" builtinId="29"/>
    <cellStyle name="着色 6" xfId="2" builtinId="49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27654\Desktop\&#26032;&#24314;%20Microsoft%20Excel%20&#24037;&#20316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tabSelected="1" topLeftCell="C1" zoomScale="59" zoomScaleNormal="59" workbookViewId="0">
      <pane xSplit="8640" ySplit="8100" topLeftCell="AC28" activePane="topRight"/>
      <selection activeCell="T7" sqref="T7"/>
      <selection pane="topRight" activeCell="AI9" sqref="AI9"/>
      <selection pane="bottomLeft" activeCell="D34" sqref="D34"/>
      <selection pane="bottomRight" activeCell="AD31" sqref="AD31"/>
    </sheetView>
  </sheetViews>
  <sheetFormatPr defaultRowHeight="20.399999999999999" x14ac:dyDescent="0.35"/>
  <cols>
    <col min="1" max="1" width="7.77734375" style="1" bestFit="1" customWidth="1"/>
    <col min="2" max="2" width="18" style="26" customWidth="1"/>
    <col min="3" max="3" width="85.33203125" style="1" customWidth="1"/>
    <col min="4" max="4" width="20.21875" style="31" bestFit="1" customWidth="1"/>
    <col min="5" max="5" width="20.5546875" style="5" customWidth="1"/>
    <col min="6" max="6" width="20.77734375" style="1" customWidth="1"/>
    <col min="7" max="7" width="14.77734375" style="3" customWidth="1"/>
    <col min="8" max="8" width="20.77734375" style="1" customWidth="1"/>
    <col min="9" max="10" width="20.21875" style="31" bestFit="1" customWidth="1"/>
    <col min="11" max="11" width="10.77734375" style="2" customWidth="1"/>
    <col min="12" max="12" width="14.77734375" style="1" customWidth="1"/>
    <col min="13" max="13" width="14.77734375" style="3" customWidth="1"/>
    <col min="14" max="14" width="20.77734375" style="1" customWidth="1"/>
    <col min="15" max="16" width="14.77734375" style="31" customWidth="1"/>
    <col min="17" max="17" width="12.33203125" style="1" bestFit="1" customWidth="1"/>
    <col min="18" max="18" width="14.77734375" style="1" customWidth="1"/>
    <col min="19" max="19" width="14.77734375" style="4" customWidth="1"/>
    <col min="20" max="20" width="20.77734375" style="1" customWidth="1"/>
    <col min="21" max="22" width="14.77734375" style="31" customWidth="1"/>
    <col min="23" max="23" width="10.77734375" style="1" customWidth="1"/>
    <col min="24" max="24" width="14.77734375" style="1" customWidth="1"/>
    <col min="25" max="25" width="14.77734375" style="4" customWidth="1"/>
    <col min="26" max="26" width="20.77734375" style="1" customWidth="1"/>
    <col min="27" max="28" width="14.77734375" style="31" customWidth="1"/>
    <col min="29" max="29" width="10.77734375" style="1" customWidth="1"/>
    <col min="30" max="30" width="14.77734375" style="1" customWidth="1"/>
    <col min="31" max="31" width="14.109375" style="4" customWidth="1"/>
    <col min="32" max="32" width="20.77734375" style="1" customWidth="1"/>
    <col min="33" max="33" width="14.77734375" style="2" customWidth="1"/>
    <col min="34" max="34" width="14.77734375" style="3" customWidth="1"/>
    <col min="35" max="35" width="20.77734375" style="1" customWidth="1"/>
    <col min="36" max="36" width="14.77734375" style="4" customWidth="1"/>
    <col min="37" max="37" width="20.77734375" style="1" customWidth="1"/>
    <col min="38" max="38" width="14.77734375" style="4" customWidth="1"/>
    <col min="39" max="39" width="38.109375" style="4" bestFit="1" customWidth="1"/>
    <col min="42" max="16384" width="8.88671875" style="1"/>
  </cols>
  <sheetData>
    <row r="1" spans="1:41" s="15" customFormat="1" ht="25.05" customHeight="1" x14ac:dyDescent="0.25">
      <c r="A1" s="35" t="s">
        <v>53</v>
      </c>
      <c r="B1" s="36"/>
      <c r="C1" s="36"/>
      <c r="D1" s="28"/>
      <c r="E1" s="27"/>
      <c r="F1" s="37" t="s">
        <v>16</v>
      </c>
      <c r="G1" s="37"/>
      <c r="H1" s="37" t="s">
        <v>4</v>
      </c>
      <c r="I1" s="37"/>
      <c r="J1" s="37"/>
      <c r="K1" s="37"/>
      <c r="L1" s="37"/>
      <c r="M1" s="37"/>
      <c r="N1" s="37" t="s">
        <v>7</v>
      </c>
      <c r="O1" s="37"/>
      <c r="P1" s="37"/>
      <c r="Q1" s="37"/>
      <c r="R1" s="37"/>
      <c r="S1" s="37"/>
      <c r="T1" s="37" t="s">
        <v>8</v>
      </c>
      <c r="U1" s="37"/>
      <c r="V1" s="37"/>
      <c r="W1" s="37"/>
      <c r="X1" s="37"/>
      <c r="Y1" s="37"/>
      <c r="Z1" s="37" t="s">
        <v>9</v>
      </c>
      <c r="AA1" s="37"/>
      <c r="AB1" s="37"/>
      <c r="AC1" s="37"/>
      <c r="AD1" s="37"/>
      <c r="AE1" s="37"/>
      <c r="AF1" s="37" t="s">
        <v>10</v>
      </c>
      <c r="AG1" s="37"/>
      <c r="AH1" s="37"/>
      <c r="AI1" s="37" t="s">
        <v>15</v>
      </c>
      <c r="AJ1" s="37"/>
      <c r="AK1" s="37" t="s">
        <v>13</v>
      </c>
      <c r="AL1" s="37"/>
      <c r="AM1" s="16" t="s">
        <v>17</v>
      </c>
      <c r="AN1" s="14"/>
      <c r="AO1" s="14"/>
    </row>
    <row r="2" spans="1:41" s="15" customFormat="1" ht="25.05" customHeight="1" x14ac:dyDescent="0.25">
      <c r="A2" s="6" t="s">
        <v>18</v>
      </c>
      <c r="B2" s="25" t="s">
        <v>0</v>
      </c>
      <c r="C2" s="6" t="s">
        <v>1</v>
      </c>
      <c r="D2" s="29" t="s">
        <v>52</v>
      </c>
      <c r="E2" s="33" t="s">
        <v>87</v>
      </c>
      <c r="F2" s="7" t="s">
        <v>14</v>
      </c>
      <c r="G2" s="8" t="s">
        <v>2</v>
      </c>
      <c r="H2" s="9" t="s">
        <v>14</v>
      </c>
      <c r="I2" s="32" t="s">
        <v>11</v>
      </c>
      <c r="J2" s="32" t="s">
        <v>5</v>
      </c>
      <c r="K2" s="10" t="s">
        <v>6</v>
      </c>
      <c r="L2" s="11" t="s">
        <v>20</v>
      </c>
      <c r="M2" s="8" t="s">
        <v>2</v>
      </c>
      <c r="N2" s="9" t="s">
        <v>14</v>
      </c>
      <c r="O2" s="32" t="s">
        <v>19</v>
      </c>
      <c r="P2" s="32" t="s">
        <v>5</v>
      </c>
      <c r="Q2" s="9" t="s">
        <v>6</v>
      </c>
      <c r="R2" s="11" t="s">
        <v>20</v>
      </c>
      <c r="S2" s="12" t="s">
        <v>2</v>
      </c>
      <c r="T2" s="9" t="s">
        <v>14</v>
      </c>
      <c r="U2" s="32" t="s">
        <v>19</v>
      </c>
      <c r="V2" s="32" t="s">
        <v>5</v>
      </c>
      <c r="W2" s="9" t="s">
        <v>6</v>
      </c>
      <c r="X2" s="11" t="s">
        <v>20</v>
      </c>
      <c r="Y2" s="12" t="s">
        <v>3</v>
      </c>
      <c r="Z2" s="9" t="s">
        <v>14</v>
      </c>
      <c r="AA2" s="32" t="s">
        <v>19</v>
      </c>
      <c r="AB2" s="32" t="s">
        <v>5</v>
      </c>
      <c r="AC2" s="9" t="s">
        <v>6</v>
      </c>
      <c r="AD2" s="11" t="s">
        <v>20</v>
      </c>
      <c r="AE2" s="12" t="s">
        <v>2</v>
      </c>
      <c r="AF2" s="9" t="s">
        <v>14</v>
      </c>
      <c r="AG2" s="10" t="s">
        <v>12</v>
      </c>
      <c r="AH2" s="8" t="s">
        <v>2</v>
      </c>
      <c r="AI2" s="9" t="s">
        <v>14</v>
      </c>
      <c r="AJ2" s="8" t="s">
        <v>2</v>
      </c>
      <c r="AK2" s="9" t="s">
        <v>14</v>
      </c>
      <c r="AL2" s="8" t="s">
        <v>2</v>
      </c>
      <c r="AM2" s="13"/>
      <c r="AN2" s="14"/>
      <c r="AO2" s="14"/>
    </row>
    <row r="3" spans="1:41" s="23" customFormat="1" ht="19.95" customHeight="1" x14ac:dyDescent="0.35">
      <c r="A3" s="17">
        <v>1</v>
      </c>
      <c r="B3" s="18">
        <v>43651</v>
      </c>
      <c r="C3" s="17" t="s">
        <v>57</v>
      </c>
      <c r="D3" s="30">
        <v>8.4837962962962966E-3</v>
      </c>
      <c r="E3" s="24">
        <v>0</v>
      </c>
      <c r="F3" s="17" t="s">
        <v>65</v>
      </c>
      <c r="G3" s="19">
        <f>IF(E3,1.25,1)*(MINUTE(D3)*60+SECOND(D3))*3/60</f>
        <v>36.65</v>
      </c>
      <c r="H3" s="17" t="s">
        <v>65</v>
      </c>
      <c r="I3" s="30">
        <v>0</v>
      </c>
      <c r="J3" s="30">
        <v>4.2361111111111106E-3</v>
      </c>
      <c r="K3" s="20">
        <f>IF(ISBLANK(H3),0,(MINUTE(J3)*60+SECOND(J3))-(MINUTE(I3)*60+SECOND(I3)))</f>
        <v>366</v>
      </c>
      <c r="L3" s="17">
        <v>5</v>
      </c>
      <c r="M3" s="19">
        <f>IF(E3,1.25,1)*K3*(10+L3)/60</f>
        <v>91.5</v>
      </c>
      <c r="N3" s="17" t="s">
        <v>69</v>
      </c>
      <c r="O3" s="30">
        <f>J3</f>
        <v>4.2361111111111106E-3</v>
      </c>
      <c r="P3" s="30">
        <v>8.4837962962962966E-3</v>
      </c>
      <c r="Q3" s="20">
        <f t="shared" ref="Q3:Q10" si="0">IF(ISBLANK(P3),0,(MINUTE(P3)*60+SECOND(P3))-(MINUTE(O3)*60+SECOND(O3)))</f>
        <v>367</v>
      </c>
      <c r="R3" s="17">
        <v>5</v>
      </c>
      <c r="S3" s="19">
        <f>IF(E3,1.25,1)*Q3*(10+R3)/60</f>
        <v>91.75</v>
      </c>
      <c r="T3" s="17"/>
      <c r="U3" s="30"/>
      <c r="V3" s="30"/>
      <c r="W3" s="20"/>
      <c r="X3" s="17"/>
      <c r="Y3" s="19">
        <f>IF(E3,1.25,1)*W3*(10+X3)/60</f>
        <v>0</v>
      </c>
      <c r="Z3" s="17"/>
      <c r="AA3" s="30"/>
      <c r="AB3" s="30"/>
      <c r="AC3" s="20">
        <f>IF(ISBLANK(Z3),0,(MINUTE(AB3)*60+SECOND(AB3))-(MINUTE(AA3)*60+SECOND(AA3)))</f>
        <v>0</v>
      </c>
      <c r="AD3" s="17"/>
      <c r="AE3" s="19">
        <f>IF(E3,1.25,1)*AC3*(10+AD3)/60</f>
        <v>0</v>
      </c>
      <c r="AF3" s="17" t="s">
        <v>21</v>
      </c>
      <c r="AG3" s="20">
        <f>((60*MINUTE(D3)+SECOND(D3))*15/60)*IF(E3,1.25,1)-(AE3+Y3+S3+M3)</f>
        <v>0</v>
      </c>
      <c r="AH3" s="19">
        <f>IF(E3,1.25,1)*(MINUTE(D3)*60+SECOND(D3))*10/60+AG3</f>
        <v>122.16666666666667</v>
      </c>
      <c r="AI3" s="17" t="s">
        <v>22</v>
      </c>
      <c r="AJ3" s="21">
        <f>IF(E3,1.25,1)*40</f>
        <v>40</v>
      </c>
      <c r="AK3" s="17" t="s">
        <v>70</v>
      </c>
      <c r="AL3" s="21">
        <f>IF(E3,1.25,1)*15</f>
        <v>15</v>
      </c>
      <c r="AM3" s="19">
        <f>AJ3+AL3+AH3+AE3+Y3+S3+M3+G3</f>
        <v>397.06666666666666</v>
      </c>
      <c r="AN3" s="22"/>
      <c r="AO3" s="22"/>
    </row>
    <row r="4" spans="1:41" s="23" customFormat="1" ht="19.95" customHeight="1" x14ac:dyDescent="0.35">
      <c r="A4" s="17">
        <v>2</v>
      </c>
      <c r="B4" s="18">
        <v>43655</v>
      </c>
      <c r="C4" s="17" t="s">
        <v>58</v>
      </c>
      <c r="D4" s="30">
        <v>8.6226851851851846E-3</v>
      </c>
      <c r="E4" s="24">
        <v>0</v>
      </c>
      <c r="F4" s="17" t="s">
        <v>67</v>
      </c>
      <c r="G4" s="19">
        <f t="shared" ref="G4:G10" si="1">IF(E4,1.25,1)*(MINUTE(D4)*60+SECOND(D4))*3/60</f>
        <v>37.25</v>
      </c>
      <c r="H4" s="17" t="s">
        <v>65</v>
      </c>
      <c r="I4" s="30">
        <v>0</v>
      </c>
      <c r="J4" s="30">
        <v>5.7870370370370376E-3</v>
      </c>
      <c r="K4" s="20">
        <f t="shared" ref="K4:K10" si="2">IF(ISBLANK(H4),0,(MINUTE(J4)*60+SECOND(J4))-(MINUTE(I4)*60+SECOND(I4)))</f>
        <v>500</v>
      </c>
      <c r="L4" s="17">
        <v>5</v>
      </c>
      <c r="M4" s="19">
        <f t="shared" ref="M4:M10" si="3">IF(E4,1.25,1)*K4*(10+L4)/60</f>
        <v>125</v>
      </c>
      <c r="N4" s="17" t="s">
        <v>21</v>
      </c>
      <c r="O4" s="30">
        <f t="shared" ref="O4:O10" si="4">J4</f>
        <v>5.7870370370370376E-3</v>
      </c>
      <c r="P4" s="30">
        <v>8.6226851851851846E-3</v>
      </c>
      <c r="Q4" s="20">
        <f>IF(ISBLANK(P4),0,(MINUTE(P4)*60+SECOND(P4))-(MINUTE(O4)*60+SECOND(O4)))</f>
        <v>245</v>
      </c>
      <c r="R4" s="17">
        <v>5</v>
      </c>
      <c r="S4" s="19">
        <f t="shared" ref="S4:S10" si="5">IF(E4,1.25,1)*Q4*(10+R4)/60</f>
        <v>61.25</v>
      </c>
      <c r="T4" s="17"/>
      <c r="U4" s="30"/>
      <c r="V4" s="30"/>
      <c r="W4" s="20"/>
      <c r="X4" s="17"/>
      <c r="Y4" s="19">
        <f t="shared" ref="Y4:Y10" si="6">IF(E4,1.25,1)*W4*(10+X4)/60</f>
        <v>0</v>
      </c>
      <c r="Z4" s="17"/>
      <c r="AA4" s="30"/>
      <c r="AB4" s="30"/>
      <c r="AC4" s="20"/>
      <c r="AD4" s="17"/>
      <c r="AE4" s="19">
        <f t="shared" ref="AE4:AE10" si="7">IF(E4,1.25,1)*AC4*(10+AD4)/60</f>
        <v>0</v>
      </c>
      <c r="AF4" s="17" t="s">
        <v>71</v>
      </c>
      <c r="AG4" s="20">
        <f t="shared" ref="AG4:AG10" si="8">((60*MINUTE(D4)+SECOND(D4))*15/60)*IF(E4,1.25,1)-(AE4+Y4+S4+M4)</f>
        <v>0</v>
      </c>
      <c r="AH4" s="19">
        <f t="shared" ref="AH4:AH9" si="9">IF(E4,1.25,1)*(MINUTE(D4)*60+SECOND(D4))*10/60+AG4</f>
        <v>124.16666666666667</v>
      </c>
      <c r="AI4" s="17" t="s">
        <v>22</v>
      </c>
      <c r="AJ4" s="21">
        <f t="shared" ref="AJ4:AJ10" si="10">IF(E4,1.25,1)*40</f>
        <v>40</v>
      </c>
      <c r="AK4" s="17" t="s">
        <v>73</v>
      </c>
      <c r="AL4" s="21">
        <f t="shared" ref="AL4:AL9" si="11">IF(E4,1.25,1)*15</f>
        <v>15</v>
      </c>
      <c r="AM4" s="19">
        <f t="shared" ref="AM4:AM9" si="12">AJ4+AL4+AH4+AE4+Y4+S4+M4+G4</f>
        <v>402.66666666666669</v>
      </c>
      <c r="AN4" s="22"/>
      <c r="AO4" s="22"/>
    </row>
    <row r="5" spans="1:41" s="23" customFormat="1" ht="19.95" customHeight="1" x14ac:dyDescent="0.35">
      <c r="A5" s="17">
        <v>3</v>
      </c>
      <c r="B5" s="18">
        <v>43658</v>
      </c>
      <c r="C5" s="17" t="s">
        <v>59</v>
      </c>
      <c r="D5" s="30">
        <v>1.0891203703703703E-2</v>
      </c>
      <c r="E5" s="24">
        <v>0</v>
      </c>
      <c r="F5" s="17" t="s">
        <v>72</v>
      </c>
      <c r="G5" s="19">
        <f t="shared" si="1"/>
        <v>47.05</v>
      </c>
      <c r="H5" s="17" t="s">
        <v>65</v>
      </c>
      <c r="I5" s="30">
        <v>0</v>
      </c>
      <c r="J5" s="30">
        <v>2.6041666666666665E-3</v>
      </c>
      <c r="K5" s="20">
        <f t="shared" si="2"/>
        <v>225</v>
      </c>
      <c r="L5" s="17">
        <v>5</v>
      </c>
      <c r="M5" s="19">
        <f t="shared" si="3"/>
        <v>56.25</v>
      </c>
      <c r="N5" s="17" t="s">
        <v>54</v>
      </c>
      <c r="O5" s="30">
        <f t="shared" si="4"/>
        <v>2.6041666666666665E-3</v>
      </c>
      <c r="P5" s="30">
        <v>5.208333333333333E-3</v>
      </c>
      <c r="Q5" s="20">
        <f>IF(ISBLANK(P5),0,(MINUTE(P5)*60+SECOND(P5))-(MINUTE(O5)*60+SECOND(O5)))</f>
        <v>225</v>
      </c>
      <c r="R5" s="17">
        <v>5</v>
      </c>
      <c r="S5" s="19">
        <f t="shared" si="5"/>
        <v>56.25</v>
      </c>
      <c r="T5" s="17" t="s">
        <v>74</v>
      </c>
      <c r="U5" s="30">
        <f t="shared" ref="U5:U6" si="13">P5</f>
        <v>5.208333333333333E-3</v>
      </c>
      <c r="V5" s="30">
        <v>7.8703703703703713E-3</v>
      </c>
      <c r="W5" s="20">
        <f t="shared" ref="W5:W10" si="14">IF(ISBLANK(T5),0,(MINUTE(V5)*60+SECOND(V5))-(MINUTE(U5)*60+SECOND(U5)))</f>
        <v>230</v>
      </c>
      <c r="X5" s="17">
        <v>4</v>
      </c>
      <c r="Y5" s="19">
        <f t="shared" si="6"/>
        <v>53.666666666666664</v>
      </c>
      <c r="Z5" s="17" t="s">
        <v>56</v>
      </c>
      <c r="AA5" s="30">
        <f t="shared" ref="AA5" si="15">V5</f>
        <v>7.8703703703703713E-3</v>
      </c>
      <c r="AB5" s="30">
        <v>1.0613425925925927E-2</v>
      </c>
      <c r="AC5" s="20">
        <f t="shared" ref="AC5:AC7" si="16">IF(ISBLANK(Z5),0,(MINUTE(AB5)*60+SECOND(AB5))-(MINUTE(AA5)*60+SECOND(AA5)))</f>
        <v>237</v>
      </c>
      <c r="AD5" s="17">
        <v>5</v>
      </c>
      <c r="AE5" s="19">
        <f t="shared" si="7"/>
        <v>59.25</v>
      </c>
      <c r="AF5" s="17" t="s">
        <v>21</v>
      </c>
      <c r="AG5" s="20">
        <f t="shared" si="8"/>
        <v>9.8333333333333428</v>
      </c>
      <c r="AH5" s="19">
        <f t="shared" si="9"/>
        <v>166.66666666666669</v>
      </c>
      <c r="AI5" s="17" t="s">
        <v>22</v>
      </c>
      <c r="AJ5" s="21">
        <f t="shared" si="10"/>
        <v>40</v>
      </c>
      <c r="AK5" s="17" t="s">
        <v>41</v>
      </c>
      <c r="AL5" s="21">
        <f t="shared" si="11"/>
        <v>15</v>
      </c>
      <c r="AM5" s="19">
        <f t="shared" si="12"/>
        <v>494.13333333333338</v>
      </c>
      <c r="AN5" s="22"/>
      <c r="AO5" s="22"/>
    </row>
    <row r="6" spans="1:41" s="23" customFormat="1" ht="19.95" customHeight="1" x14ac:dyDescent="0.35">
      <c r="A6" s="17">
        <v>4</v>
      </c>
      <c r="B6" s="18">
        <v>43664</v>
      </c>
      <c r="C6" s="17" t="s">
        <v>60</v>
      </c>
      <c r="D6" s="30">
        <v>1.0949074074074075E-2</v>
      </c>
      <c r="E6" s="24">
        <v>1</v>
      </c>
      <c r="F6" s="17" t="s">
        <v>66</v>
      </c>
      <c r="G6" s="19">
        <f t="shared" si="1"/>
        <v>59.125</v>
      </c>
      <c r="H6" s="17" t="s">
        <v>76</v>
      </c>
      <c r="I6" s="30">
        <v>0</v>
      </c>
      <c r="J6" s="30">
        <v>3.472222222222222E-3</v>
      </c>
      <c r="K6" s="20">
        <f t="shared" si="2"/>
        <v>300</v>
      </c>
      <c r="L6" s="17">
        <v>4</v>
      </c>
      <c r="M6" s="19">
        <f t="shared" si="3"/>
        <v>87.5</v>
      </c>
      <c r="N6" s="17" t="s">
        <v>54</v>
      </c>
      <c r="O6" s="30">
        <f t="shared" si="4"/>
        <v>3.472222222222222E-3</v>
      </c>
      <c r="P6" s="30">
        <v>6.9444444444444441E-3</v>
      </c>
      <c r="Q6" s="20">
        <f t="shared" si="0"/>
        <v>300</v>
      </c>
      <c r="R6" s="17">
        <v>5</v>
      </c>
      <c r="S6" s="19">
        <f t="shared" si="5"/>
        <v>93.75</v>
      </c>
      <c r="T6" s="17" t="s">
        <v>77</v>
      </c>
      <c r="U6" s="30">
        <f t="shared" si="13"/>
        <v>6.9444444444444441E-3</v>
      </c>
      <c r="V6" s="30">
        <v>1.0949074074074075E-2</v>
      </c>
      <c r="W6" s="20">
        <f t="shared" si="14"/>
        <v>346</v>
      </c>
      <c r="X6" s="17">
        <v>5</v>
      </c>
      <c r="Y6" s="19">
        <f t="shared" si="6"/>
        <v>108.125</v>
      </c>
      <c r="Z6" s="17"/>
      <c r="AA6" s="30"/>
      <c r="AB6" s="30"/>
      <c r="AC6" s="20">
        <f t="shared" si="16"/>
        <v>0</v>
      </c>
      <c r="AD6" s="17">
        <v>5</v>
      </c>
      <c r="AE6" s="19">
        <f t="shared" si="7"/>
        <v>0</v>
      </c>
      <c r="AF6" s="17" t="s">
        <v>78</v>
      </c>
      <c r="AG6" s="20">
        <f t="shared" si="8"/>
        <v>6.25</v>
      </c>
      <c r="AH6" s="19">
        <f t="shared" si="9"/>
        <v>203.33333333333334</v>
      </c>
      <c r="AI6" s="17" t="s">
        <v>22</v>
      </c>
      <c r="AJ6" s="21">
        <f t="shared" si="10"/>
        <v>50</v>
      </c>
      <c r="AK6" s="17" t="s">
        <v>23</v>
      </c>
      <c r="AL6" s="21">
        <f t="shared" si="11"/>
        <v>18.75</v>
      </c>
      <c r="AM6" s="19">
        <f t="shared" si="12"/>
        <v>620.58333333333337</v>
      </c>
      <c r="AN6" s="22"/>
      <c r="AO6" s="22"/>
    </row>
    <row r="7" spans="1:41" s="23" customFormat="1" ht="19.95" customHeight="1" x14ac:dyDescent="0.35">
      <c r="A7" s="17">
        <v>5</v>
      </c>
      <c r="B7" s="18">
        <v>43669</v>
      </c>
      <c r="C7" s="17" t="s">
        <v>61</v>
      </c>
      <c r="D7" s="30">
        <v>1.1087962962962964E-2</v>
      </c>
      <c r="E7" s="24">
        <v>0</v>
      </c>
      <c r="F7" s="17" t="s">
        <v>66</v>
      </c>
      <c r="G7" s="19">
        <f t="shared" si="1"/>
        <v>47.9</v>
      </c>
      <c r="H7" s="17" t="s">
        <v>79</v>
      </c>
      <c r="I7" s="30">
        <v>0</v>
      </c>
      <c r="J7" s="30">
        <v>2.7777777777777779E-3</v>
      </c>
      <c r="K7" s="20">
        <f>IF(ISBLANK(H7),0,(MINUTE(J7)*60+SECOND(J7))-(MINUTE(I7)*60+SECOND(I7)))</f>
        <v>240</v>
      </c>
      <c r="L7" s="17">
        <v>5</v>
      </c>
      <c r="M7" s="19">
        <f t="shared" si="3"/>
        <v>60</v>
      </c>
      <c r="N7" s="17" t="s">
        <v>75</v>
      </c>
      <c r="O7" s="30">
        <v>2.7777777777777779E-3</v>
      </c>
      <c r="P7" s="30">
        <v>5.5555555555555558E-3</v>
      </c>
      <c r="Q7" s="20">
        <f>IF(ISBLANK(P7),0,(MINUTE(P7)*60+SECOND(P7))-(MINUTE(O7)*60+SECOND(O7)))</f>
        <v>240</v>
      </c>
      <c r="R7" s="17">
        <v>5</v>
      </c>
      <c r="S7" s="19">
        <f t="shared" si="5"/>
        <v>60</v>
      </c>
      <c r="T7" s="17" t="s">
        <v>80</v>
      </c>
      <c r="U7" s="30">
        <v>5.5555555555555558E-3</v>
      </c>
      <c r="V7" s="30">
        <v>8.3333333333333332E-3</v>
      </c>
      <c r="W7" s="20">
        <f t="shared" si="14"/>
        <v>240</v>
      </c>
      <c r="X7" s="17">
        <v>5</v>
      </c>
      <c r="Y7" s="19">
        <f t="shared" si="6"/>
        <v>60</v>
      </c>
      <c r="Z7" s="17" t="s">
        <v>81</v>
      </c>
      <c r="AA7" s="30">
        <v>8.3333333333333332E-3</v>
      </c>
      <c r="AB7" s="30">
        <v>1.1087962962962964E-2</v>
      </c>
      <c r="AC7" s="20">
        <f t="shared" si="16"/>
        <v>238</v>
      </c>
      <c r="AD7" s="17">
        <v>5</v>
      </c>
      <c r="AE7" s="19">
        <f>IF(E7,1.25,1)*AC7*(10+AD7)/60</f>
        <v>59.5</v>
      </c>
      <c r="AF7" s="17" t="s">
        <v>55</v>
      </c>
      <c r="AG7" s="20">
        <f t="shared" si="8"/>
        <v>0</v>
      </c>
      <c r="AH7" s="19">
        <f t="shared" si="9"/>
        <v>159.66666666666666</v>
      </c>
      <c r="AI7" s="17" t="s">
        <v>22</v>
      </c>
      <c r="AJ7" s="21">
        <f t="shared" si="10"/>
        <v>40</v>
      </c>
      <c r="AK7" s="17" t="s">
        <v>82</v>
      </c>
      <c r="AL7" s="21">
        <f t="shared" si="11"/>
        <v>15</v>
      </c>
      <c r="AM7" s="19">
        <f t="shared" si="12"/>
        <v>502.06666666666661</v>
      </c>
      <c r="AN7" s="22"/>
      <c r="AO7" s="22"/>
    </row>
    <row r="8" spans="1:41" s="23" customFormat="1" ht="19.95" customHeight="1" x14ac:dyDescent="0.35">
      <c r="A8" s="17">
        <v>6</v>
      </c>
      <c r="B8" s="18">
        <v>43671</v>
      </c>
      <c r="C8" s="17" t="s">
        <v>62</v>
      </c>
      <c r="D8" s="30">
        <v>5.3240740740740748E-3</v>
      </c>
      <c r="E8" s="24">
        <v>0</v>
      </c>
      <c r="F8" s="17" t="s">
        <v>54</v>
      </c>
      <c r="G8" s="19">
        <f t="shared" si="1"/>
        <v>23</v>
      </c>
      <c r="H8" s="17" t="s">
        <v>83</v>
      </c>
      <c r="I8" s="30">
        <v>0</v>
      </c>
      <c r="J8" s="30">
        <v>2.7777777777777779E-3</v>
      </c>
      <c r="K8" s="20">
        <f t="shared" si="2"/>
        <v>240</v>
      </c>
      <c r="L8" s="17">
        <v>5</v>
      </c>
      <c r="M8" s="19">
        <f t="shared" si="3"/>
        <v>60</v>
      </c>
      <c r="N8" s="17" t="s">
        <v>84</v>
      </c>
      <c r="O8" s="30">
        <f t="shared" si="4"/>
        <v>2.7777777777777779E-3</v>
      </c>
      <c r="P8" s="30">
        <v>5.3240740740740748E-3</v>
      </c>
      <c r="Q8" s="20">
        <f t="shared" si="0"/>
        <v>220</v>
      </c>
      <c r="R8" s="17">
        <v>5</v>
      </c>
      <c r="S8" s="19">
        <f t="shared" si="5"/>
        <v>55</v>
      </c>
      <c r="T8" s="17"/>
      <c r="U8" s="30"/>
      <c r="V8" s="30"/>
      <c r="W8" s="20"/>
      <c r="X8" s="17"/>
      <c r="Y8" s="19">
        <f t="shared" si="6"/>
        <v>0</v>
      </c>
      <c r="Z8" s="17"/>
      <c r="AA8" s="30"/>
      <c r="AB8" s="30"/>
      <c r="AC8" s="20"/>
      <c r="AD8" s="17"/>
      <c r="AE8" s="19">
        <f t="shared" si="7"/>
        <v>0</v>
      </c>
      <c r="AF8" s="17" t="s">
        <v>21</v>
      </c>
      <c r="AG8" s="20">
        <f t="shared" si="8"/>
        <v>0</v>
      </c>
      <c r="AH8" s="19">
        <f t="shared" si="9"/>
        <v>76.666666666666671</v>
      </c>
      <c r="AI8" s="17" t="s">
        <v>22</v>
      </c>
      <c r="AJ8" s="21">
        <f t="shared" si="10"/>
        <v>40</v>
      </c>
      <c r="AK8" s="17" t="s">
        <v>41</v>
      </c>
      <c r="AL8" s="21">
        <f t="shared" si="11"/>
        <v>15</v>
      </c>
      <c r="AM8" s="19">
        <f t="shared" si="12"/>
        <v>269.66666666666669</v>
      </c>
      <c r="AN8" s="22"/>
      <c r="AO8" s="22"/>
    </row>
    <row r="9" spans="1:41" s="23" customFormat="1" ht="19.95" customHeight="1" x14ac:dyDescent="0.35">
      <c r="A9" s="17">
        <v>7</v>
      </c>
      <c r="B9" s="18">
        <v>43672</v>
      </c>
      <c r="C9" s="17" t="s">
        <v>63</v>
      </c>
      <c r="D9" s="30">
        <v>7.0023148148148154E-3</v>
      </c>
      <c r="E9" s="24">
        <v>1</v>
      </c>
      <c r="F9" s="17" t="s">
        <v>54</v>
      </c>
      <c r="G9" s="19">
        <f t="shared" si="1"/>
        <v>37.8125</v>
      </c>
      <c r="H9" s="17" t="s">
        <v>21</v>
      </c>
      <c r="I9" s="30">
        <v>0</v>
      </c>
      <c r="J9" s="30">
        <v>3.472222222222222E-3</v>
      </c>
      <c r="K9" s="20">
        <f t="shared" si="2"/>
        <v>300</v>
      </c>
      <c r="L9" s="17">
        <v>5</v>
      </c>
      <c r="M9" s="19">
        <f t="shared" si="3"/>
        <v>93.75</v>
      </c>
      <c r="N9" s="17" t="s">
        <v>65</v>
      </c>
      <c r="O9" s="30">
        <f t="shared" si="4"/>
        <v>3.472222222222222E-3</v>
      </c>
      <c r="P9" s="30">
        <v>7.0023148148148154E-3</v>
      </c>
      <c r="Q9" s="20">
        <f t="shared" si="0"/>
        <v>305</v>
      </c>
      <c r="R9" s="17">
        <v>5</v>
      </c>
      <c r="S9" s="19">
        <f t="shared" si="5"/>
        <v>95.3125</v>
      </c>
      <c r="T9" s="17"/>
      <c r="U9" s="30"/>
      <c r="V9" s="30"/>
      <c r="W9" s="20"/>
      <c r="X9" s="17"/>
      <c r="Y9" s="19">
        <f t="shared" si="6"/>
        <v>0</v>
      </c>
      <c r="Z9" s="17"/>
      <c r="AA9" s="30"/>
      <c r="AB9" s="30"/>
      <c r="AC9" s="20"/>
      <c r="AD9" s="17"/>
      <c r="AE9" s="19">
        <f t="shared" si="7"/>
        <v>0</v>
      </c>
      <c r="AF9" s="17" t="s">
        <v>78</v>
      </c>
      <c r="AG9" s="20">
        <f t="shared" si="8"/>
        <v>0</v>
      </c>
      <c r="AH9" s="19">
        <f t="shared" si="9"/>
        <v>126.04166666666667</v>
      </c>
      <c r="AI9" s="17" t="s">
        <v>21</v>
      </c>
      <c r="AJ9" s="21">
        <f t="shared" si="10"/>
        <v>50</v>
      </c>
      <c r="AK9" s="17" t="s">
        <v>41</v>
      </c>
      <c r="AL9" s="21">
        <f t="shared" si="11"/>
        <v>18.75</v>
      </c>
      <c r="AM9" s="19">
        <f t="shared" si="12"/>
        <v>421.66666666666669</v>
      </c>
      <c r="AN9" s="22"/>
      <c r="AO9" s="22"/>
    </row>
    <row r="10" spans="1:41" s="23" customFormat="1" ht="19.95" customHeight="1" x14ac:dyDescent="0.35">
      <c r="A10" s="17">
        <v>8</v>
      </c>
      <c r="B10" s="18">
        <v>43676</v>
      </c>
      <c r="C10" s="17" t="s">
        <v>64</v>
      </c>
      <c r="D10" s="30">
        <v>7.0023148148148154E-3</v>
      </c>
      <c r="E10" s="24">
        <v>0</v>
      </c>
      <c r="F10" s="17" t="s">
        <v>67</v>
      </c>
      <c r="G10" s="19">
        <f t="shared" si="1"/>
        <v>30.25</v>
      </c>
      <c r="H10" s="17" t="s">
        <v>82</v>
      </c>
      <c r="I10" s="30">
        <v>0</v>
      </c>
      <c r="J10" s="30">
        <v>2.3148148148148151E-3</v>
      </c>
      <c r="K10" s="20">
        <f t="shared" si="2"/>
        <v>200</v>
      </c>
      <c r="L10" s="17">
        <v>5</v>
      </c>
      <c r="M10" s="19">
        <f t="shared" si="3"/>
        <v>50</v>
      </c>
      <c r="N10" s="17" t="s">
        <v>85</v>
      </c>
      <c r="O10" s="30">
        <f t="shared" si="4"/>
        <v>2.3148148148148151E-3</v>
      </c>
      <c r="P10" s="30">
        <v>4.6296296296296302E-3</v>
      </c>
      <c r="Q10" s="20">
        <f t="shared" si="0"/>
        <v>200</v>
      </c>
      <c r="R10" s="17">
        <v>3</v>
      </c>
      <c r="S10" s="19">
        <f t="shared" si="5"/>
        <v>43.333333333333336</v>
      </c>
      <c r="T10" s="17" t="s">
        <v>86</v>
      </c>
      <c r="U10" s="30">
        <v>4.6296296296296302E-3</v>
      </c>
      <c r="V10" s="30">
        <v>7.0023148148148154E-3</v>
      </c>
      <c r="W10" s="20">
        <f t="shared" si="14"/>
        <v>205</v>
      </c>
      <c r="X10" s="17">
        <v>3</v>
      </c>
      <c r="Y10" s="19">
        <f t="shared" si="6"/>
        <v>44.416666666666664</v>
      </c>
      <c r="Z10" s="17"/>
      <c r="AA10" s="30"/>
      <c r="AB10" s="30"/>
      <c r="AC10" s="20"/>
      <c r="AD10" s="17"/>
      <c r="AE10" s="19">
        <f t="shared" si="7"/>
        <v>0</v>
      </c>
      <c r="AF10" s="17" t="s">
        <v>77</v>
      </c>
      <c r="AG10" s="20">
        <f t="shared" si="8"/>
        <v>13.5</v>
      </c>
      <c r="AH10" s="19">
        <f>IF(E10,1.25,1)*(MINUTE(D10)*60+SECOND(D10))*10/60+AG10</f>
        <v>114.33333333333333</v>
      </c>
      <c r="AI10" s="17" t="s">
        <v>22</v>
      </c>
      <c r="AJ10" s="21">
        <f t="shared" si="10"/>
        <v>40</v>
      </c>
      <c r="AK10" s="17" t="s">
        <v>70</v>
      </c>
      <c r="AL10" s="21">
        <f>IF(E10,1.25,1)*15</f>
        <v>15</v>
      </c>
      <c r="AM10" s="19">
        <f>AJ10+AL10+AH10+AE10+Y10+S10+M10+G10</f>
        <v>337.33333333333331</v>
      </c>
      <c r="AN10" s="22"/>
      <c r="AO10" s="22"/>
    </row>
    <row r="11" spans="1:41" x14ac:dyDescent="0.35">
      <c r="A11" s="17"/>
      <c r="B11" s="34"/>
      <c r="C11" s="17"/>
      <c r="D11" s="30"/>
      <c r="E11" s="24"/>
      <c r="F11" s="17"/>
      <c r="G11" s="19"/>
      <c r="H11" s="17"/>
      <c r="I11" s="30"/>
      <c r="J11" s="30"/>
      <c r="K11" s="20"/>
      <c r="L11" s="17"/>
      <c r="M11" s="19"/>
      <c r="N11" s="17"/>
      <c r="O11" s="30"/>
      <c r="P11" s="30"/>
      <c r="Q11" s="20"/>
      <c r="R11" s="17"/>
      <c r="S11" s="19"/>
      <c r="T11" s="17"/>
      <c r="U11" s="30"/>
      <c r="V11" s="30"/>
      <c r="W11" s="20"/>
      <c r="X11" s="17"/>
      <c r="Y11" s="19"/>
      <c r="Z11" s="17"/>
      <c r="AA11" s="30"/>
      <c r="AB11" s="30"/>
      <c r="AC11" s="20"/>
      <c r="AD11" s="17"/>
      <c r="AE11" s="19"/>
      <c r="AF11" s="17"/>
      <c r="AG11" s="20"/>
      <c r="AH11" s="19"/>
      <c r="AI11" s="17"/>
      <c r="AJ11" s="21"/>
      <c r="AK11" s="17"/>
      <c r="AL11" s="21"/>
      <c r="AM11" s="19"/>
    </row>
    <row r="12" spans="1:41" x14ac:dyDescent="0.35">
      <c r="F12" s="1" t="s">
        <v>68</v>
      </c>
    </row>
  </sheetData>
  <dataConsolidate>
    <dataRefs count="1">
      <dataRef ref="E3:F10" sheet="Sheet1" r:id="rId1"/>
    </dataRefs>
  </dataConsolidate>
  <mergeCells count="9">
    <mergeCell ref="A1:C1"/>
    <mergeCell ref="AK1:AL1"/>
    <mergeCell ref="AI1:AJ1"/>
    <mergeCell ref="F1:G1"/>
    <mergeCell ref="H1:M1"/>
    <mergeCell ref="N1:S1"/>
    <mergeCell ref="T1:Y1"/>
    <mergeCell ref="Z1:AE1"/>
    <mergeCell ref="AF1:AH1"/>
  </mergeCells>
  <phoneticPr fontId="2" type="noConversion"/>
  <conditionalFormatting sqref="E3:E1048576">
    <cfRule type="cellIs" dxfId="0" priority="1" operator="greaterThan">
      <formula>0.5</formula>
    </cfRule>
  </conditionalFormatting>
  <dataValidations count="2">
    <dataValidation type="whole" allowBlank="1" showInputMessage="1" showErrorMessage="1" sqref="R3:R11 L3:L11 AD3:AD11 X3:X11" xr:uid="{6F320974-714A-42C3-B7ED-CEF116AB9E87}">
      <formula1>1</formula1>
      <formula2>5</formula2>
    </dataValidation>
    <dataValidation type="whole" allowBlank="1" showInputMessage="1" showErrorMessage="1" error="仅能为数字" sqref="E3:E10" xr:uid="{CA6DE7E0-1BEB-40E5-BDAB-3C9BDF4DCAD9}">
      <formula1>0</formula1>
      <formula2>1</formula2>
    </dataValidation>
  </dataValidation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DDA1-B0DF-426B-9A3A-792F1A589EC6}">
  <dimension ref="A1:Q10"/>
  <sheetViews>
    <sheetView workbookViewId="0">
      <selection activeCell="I12" sqref="I12"/>
    </sheetView>
  </sheetViews>
  <sheetFormatPr defaultRowHeight="13.8" x14ac:dyDescent="0.25"/>
  <sheetData>
    <row r="1" spans="1:17" x14ac:dyDescent="0.25">
      <c r="E1" s="38" t="s">
        <v>16</v>
      </c>
      <c r="F1" s="38"/>
      <c r="G1" s="38" t="s">
        <v>4</v>
      </c>
      <c r="H1" s="38"/>
      <c r="I1" s="38" t="s">
        <v>7</v>
      </c>
      <c r="J1" s="38"/>
      <c r="K1" s="38" t="s">
        <v>8</v>
      </c>
      <c r="L1" s="38"/>
      <c r="M1" s="38" t="s">
        <v>9</v>
      </c>
      <c r="N1" s="38"/>
      <c r="O1" t="s">
        <v>10</v>
      </c>
      <c r="P1" t="s">
        <v>15</v>
      </c>
      <c r="Q1" t="s">
        <v>13</v>
      </c>
    </row>
    <row r="2" spans="1:17" x14ac:dyDescent="0.25">
      <c r="A2" t="s">
        <v>18</v>
      </c>
      <c r="B2" t="s">
        <v>25</v>
      </c>
      <c r="C2" t="s">
        <v>26</v>
      </c>
      <c r="D2" t="s">
        <v>27</v>
      </c>
      <c r="E2" t="s">
        <v>28</v>
      </c>
      <c r="F2" t="s">
        <v>2</v>
      </c>
      <c r="G2" t="s">
        <v>28</v>
      </c>
      <c r="H2" t="s">
        <v>29</v>
      </c>
      <c r="I2" t="s">
        <v>28</v>
      </c>
      <c r="J2" t="s">
        <v>29</v>
      </c>
      <c r="K2" t="s">
        <v>28</v>
      </c>
      <c r="L2" t="s">
        <v>29</v>
      </c>
      <c r="M2" t="s">
        <v>28</v>
      </c>
      <c r="N2" t="s">
        <v>29</v>
      </c>
      <c r="O2" t="s">
        <v>28</v>
      </c>
      <c r="P2" t="s">
        <v>28</v>
      </c>
      <c r="Q2" t="s">
        <v>28</v>
      </c>
    </row>
    <row r="3" spans="1:17" x14ac:dyDescent="0.25">
      <c r="A3">
        <v>1</v>
      </c>
      <c r="B3">
        <v>43556</v>
      </c>
      <c r="C3" t="s">
        <v>30</v>
      </c>
      <c r="D3">
        <v>1.5740740740740741E-3</v>
      </c>
      <c r="E3" t="s">
        <v>31</v>
      </c>
      <c r="F3">
        <v>6.8</v>
      </c>
      <c r="G3" t="s">
        <v>23</v>
      </c>
      <c r="H3">
        <v>240</v>
      </c>
      <c r="J3">
        <v>240</v>
      </c>
      <c r="L3">
        <v>240</v>
      </c>
      <c r="N3">
        <v>386</v>
      </c>
      <c r="P3" t="s">
        <v>32</v>
      </c>
      <c r="Q3" t="s">
        <v>23</v>
      </c>
    </row>
    <row r="4" spans="1:17" x14ac:dyDescent="0.25">
      <c r="A4">
        <v>2</v>
      </c>
      <c r="B4">
        <v>43557</v>
      </c>
      <c r="C4" t="s">
        <v>33</v>
      </c>
      <c r="D4">
        <v>4.386574074074074E-3</v>
      </c>
      <c r="E4" t="s">
        <v>31</v>
      </c>
      <c r="F4">
        <v>18.95</v>
      </c>
      <c r="G4" t="s">
        <v>34</v>
      </c>
      <c r="H4">
        <v>180</v>
      </c>
      <c r="I4" t="s">
        <v>23</v>
      </c>
      <c r="J4">
        <v>199</v>
      </c>
      <c r="O4" t="s">
        <v>31</v>
      </c>
      <c r="P4" t="s">
        <v>32</v>
      </c>
      <c r="Q4" t="s">
        <v>35</v>
      </c>
    </row>
    <row r="5" spans="1:17" x14ac:dyDescent="0.25">
      <c r="A5">
        <v>3</v>
      </c>
      <c r="B5">
        <v>43560</v>
      </c>
      <c r="C5" t="s">
        <v>36</v>
      </c>
      <c r="D5">
        <v>7.8819444444444432E-3</v>
      </c>
      <c r="E5" t="s">
        <v>24</v>
      </c>
      <c r="F5">
        <v>34.049999999999997</v>
      </c>
      <c r="G5" t="s">
        <v>37</v>
      </c>
      <c r="H5">
        <v>681</v>
      </c>
      <c r="O5" t="s">
        <v>24</v>
      </c>
      <c r="P5" t="s">
        <v>32</v>
      </c>
      <c r="Q5" t="s">
        <v>23</v>
      </c>
    </row>
    <row r="6" spans="1:17" x14ac:dyDescent="0.25">
      <c r="A6">
        <v>4</v>
      </c>
      <c r="B6">
        <v>43567</v>
      </c>
      <c r="C6" t="s">
        <v>38</v>
      </c>
      <c r="D6">
        <v>9.618055555555555E-3</v>
      </c>
      <c r="E6" t="s">
        <v>31</v>
      </c>
      <c r="F6">
        <v>41.55</v>
      </c>
      <c r="G6" t="s">
        <v>23</v>
      </c>
      <c r="H6">
        <v>209</v>
      </c>
      <c r="I6" t="s">
        <v>39</v>
      </c>
      <c r="J6">
        <v>209</v>
      </c>
      <c r="K6" t="s">
        <v>24</v>
      </c>
      <c r="L6">
        <v>209</v>
      </c>
      <c r="M6" t="s">
        <v>40</v>
      </c>
      <c r="N6">
        <v>186</v>
      </c>
      <c r="O6" t="s">
        <v>31</v>
      </c>
      <c r="P6" t="s">
        <v>32</v>
      </c>
      <c r="Q6" t="s">
        <v>41</v>
      </c>
    </row>
    <row r="7" spans="1:17" x14ac:dyDescent="0.25">
      <c r="A7">
        <v>5</v>
      </c>
      <c r="B7">
        <v>43571</v>
      </c>
      <c r="C7" t="s">
        <v>42</v>
      </c>
      <c r="D7">
        <v>3.2523148148148151E-3</v>
      </c>
      <c r="E7" t="s">
        <v>24</v>
      </c>
      <c r="F7">
        <v>14.05</v>
      </c>
      <c r="G7" t="s">
        <v>24</v>
      </c>
      <c r="H7">
        <v>281</v>
      </c>
      <c r="O7" t="s">
        <v>23</v>
      </c>
      <c r="P7" t="s">
        <v>32</v>
      </c>
      <c r="Q7" t="s">
        <v>23</v>
      </c>
    </row>
    <row r="8" spans="1:17" x14ac:dyDescent="0.25">
      <c r="A8">
        <v>6</v>
      </c>
      <c r="B8">
        <v>43574</v>
      </c>
      <c r="C8" t="s">
        <v>43</v>
      </c>
      <c r="D8">
        <v>9.2476851851851852E-3</v>
      </c>
      <c r="E8" t="s">
        <v>31</v>
      </c>
      <c r="F8">
        <v>39.950000000000003</v>
      </c>
      <c r="G8" t="s">
        <v>44</v>
      </c>
      <c r="H8">
        <v>195</v>
      </c>
      <c r="I8" t="s">
        <v>45</v>
      </c>
      <c r="J8">
        <v>194</v>
      </c>
      <c r="K8" t="s">
        <v>46</v>
      </c>
      <c r="L8">
        <v>194</v>
      </c>
      <c r="M8" t="s">
        <v>47</v>
      </c>
      <c r="N8">
        <v>200</v>
      </c>
      <c r="O8" t="s">
        <v>24</v>
      </c>
      <c r="P8" t="s">
        <v>32</v>
      </c>
      <c r="Q8" t="s">
        <v>41</v>
      </c>
    </row>
    <row r="9" spans="1:17" x14ac:dyDescent="0.25">
      <c r="A9">
        <v>7</v>
      </c>
      <c r="B9">
        <v>43581</v>
      </c>
      <c r="C9" t="s">
        <v>48</v>
      </c>
      <c r="D9">
        <v>8.0208333333333329E-3</v>
      </c>
      <c r="E9" t="s">
        <v>49</v>
      </c>
      <c r="F9">
        <v>34.65</v>
      </c>
      <c r="G9" t="s">
        <v>44</v>
      </c>
      <c r="H9">
        <v>220</v>
      </c>
      <c r="I9" t="s">
        <v>50</v>
      </c>
      <c r="J9">
        <v>220</v>
      </c>
      <c r="K9" t="s">
        <v>45</v>
      </c>
      <c r="L9">
        <v>239</v>
      </c>
      <c r="O9" t="s">
        <v>23</v>
      </c>
      <c r="P9" t="s">
        <v>32</v>
      </c>
      <c r="Q9" t="s">
        <v>23</v>
      </c>
    </row>
    <row r="10" spans="1:17" x14ac:dyDescent="0.25">
      <c r="A10">
        <v>8</v>
      </c>
      <c r="B10">
        <v>43585</v>
      </c>
      <c r="C10" t="s">
        <v>51</v>
      </c>
      <c r="D10">
        <v>8.7037037037037031E-3</v>
      </c>
      <c r="E10" t="s">
        <v>24</v>
      </c>
      <c r="F10">
        <v>37.6</v>
      </c>
      <c r="G10" t="s">
        <v>31</v>
      </c>
      <c r="H10">
        <v>240</v>
      </c>
      <c r="I10" t="s">
        <v>45</v>
      </c>
      <c r="J10">
        <v>240</v>
      </c>
      <c r="K10" t="s">
        <v>23</v>
      </c>
      <c r="L10">
        <v>258</v>
      </c>
      <c r="O10" t="s">
        <v>24</v>
      </c>
      <c r="P10" t="s">
        <v>32</v>
      </c>
      <c r="Q10" t="s">
        <v>23</v>
      </c>
    </row>
  </sheetData>
  <mergeCells count="5">
    <mergeCell ref="E1:F1"/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2019-08-04T14:46:15Z</dcterms:modified>
</cp:coreProperties>
</file>