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yle/Desktop/Symb_choice/Symbiont Choice/"/>
    </mc:Choice>
  </mc:AlternateContent>
  <xr:revisionPtr revIDLastSave="0" documentId="13_ncr:1_{69191493-F570-1C47-A2A2-9644DF7FD8CC}" xr6:coauthVersionLast="45" xr6:coauthVersionMax="45" xr10:uidLastSave="{00000000-0000-0000-0000-000000000000}"/>
  <bookViews>
    <workbookView xWindow="1560" yWindow="460" windowWidth="27200" windowHeight="19200" xr2:uid="{3D88DD2C-E434-0146-A8E1-C2AAC0B342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7" i="1" l="1"/>
  <c r="D161" i="1"/>
  <c r="E161" i="1" s="1"/>
  <c r="D155" i="1"/>
  <c r="E155" i="1" s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D148" i="1"/>
  <c r="E148" i="1" s="1"/>
  <c r="D152" i="1"/>
  <c r="E152" i="1" s="1"/>
  <c r="D156" i="1"/>
  <c r="E156" i="1" s="1"/>
  <c r="D160" i="1"/>
  <c r="E160" i="1" s="1"/>
  <c r="D159" i="1"/>
  <c r="E159" i="1" s="1"/>
  <c r="D158" i="1"/>
  <c r="E158" i="1" s="1"/>
  <c r="D157" i="1"/>
  <c r="E157" i="1" s="1"/>
  <c r="D154" i="1"/>
  <c r="E154" i="1" s="1"/>
  <c r="D153" i="1"/>
  <c r="E153" i="1" s="1"/>
  <c r="D151" i="1"/>
  <c r="E151" i="1" s="1"/>
  <c r="D150" i="1"/>
  <c r="E150" i="1" s="1"/>
  <c r="D149" i="1"/>
  <c r="E149" i="1" s="1"/>
  <c r="G143" i="1"/>
  <c r="H143" i="1" s="1"/>
  <c r="I143" i="1" s="1"/>
  <c r="G142" i="1"/>
  <c r="H142" i="1" s="1"/>
  <c r="I142" i="1" s="1"/>
  <c r="G141" i="1"/>
  <c r="H141" i="1" s="1"/>
  <c r="I141" i="1" s="1"/>
  <c r="G140" i="1"/>
  <c r="H140" i="1" s="1"/>
  <c r="I140" i="1" s="1"/>
  <c r="G139" i="1"/>
  <c r="H139" i="1" s="1"/>
  <c r="I139" i="1" s="1"/>
  <c r="G138" i="1"/>
  <c r="H138" i="1" s="1"/>
  <c r="I138" i="1" s="1"/>
  <c r="G137" i="1"/>
  <c r="H137" i="1" s="1"/>
  <c r="I137" i="1" s="1"/>
  <c r="G136" i="1"/>
  <c r="H136" i="1" s="1"/>
  <c r="I136" i="1" s="1"/>
  <c r="G135" i="1"/>
  <c r="H135" i="1" s="1"/>
  <c r="I135" i="1" s="1"/>
  <c r="G134" i="1"/>
  <c r="H134" i="1" s="1"/>
  <c r="I134" i="1" s="1"/>
  <c r="G133" i="1"/>
  <c r="H133" i="1" s="1"/>
  <c r="I133" i="1" s="1"/>
  <c r="G132" i="1"/>
  <c r="H132" i="1" s="1"/>
  <c r="I132" i="1" s="1"/>
  <c r="E111" i="1"/>
  <c r="I111" i="1"/>
  <c r="I112" i="1"/>
  <c r="I113" i="1"/>
  <c r="J114" i="1" s="1"/>
  <c r="I114" i="1"/>
  <c r="I115" i="1"/>
  <c r="I116" i="1"/>
  <c r="I117" i="1"/>
  <c r="I118" i="1"/>
  <c r="I119" i="1"/>
  <c r="I120" i="1"/>
  <c r="I121" i="1"/>
  <c r="I122" i="1"/>
  <c r="I123" i="1"/>
  <c r="I124" i="1"/>
  <c r="I125" i="1"/>
  <c r="D115" i="1"/>
  <c r="E115" i="1" s="1"/>
  <c r="D112" i="1"/>
  <c r="D113" i="1"/>
  <c r="E113" i="1" s="1"/>
  <c r="D114" i="1"/>
  <c r="E114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11" i="1"/>
  <c r="E112" i="1"/>
  <c r="G106" i="1"/>
  <c r="H106" i="1" s="1"/>
  <c r="I106" i="1" s="1"/>
  <c r="G105" i="1"/>
  <c r="H105" i="1" s="1"/>
  <c r="I105" i="1" s="1"/>
  <c r="G104" i="1"/>
  <c r="H104" i="1" s="1"/>
  <c r="I104" i="1" s="1"/>
  <c r="G103" i="1"/>
  <c r="H103" i="1" s="1"/>
  <c r="I103" i="1" s="1"/>
  <c r="G102" i="1"/>
  <c r="H102" i="1" s="1"/>
  <c r="I102" i="1" s="1"/>
  <c r="G101" i="1"/>
  <c r="H101" i="1" s="1"/>
  <c r="I101" i="1" s="1"/>
  <c r="G100" i="1"/>
  <c r="H100" i="1" s="1"/>
  <c r="I100" i="1" s="1"/>
  <c r="G99" i="1"/>
  <c r="H99" i="1" s="1"/>
  <c r="I99" i="1" s="1"/>
  <c r="G98" i="1"/>
  <c r="H98" i="1" s="1"/>
  <c r="I98" i="1" s="1"/>
  <c r="G97" i="1"/>
  <c r="H97" i="1" s="1"/>
  <c r="I97" i="1" s="1"/>
  <c r="G96" i="1"/>
  <c r="H96" i="1" s="1"/>
  <c r="I96" i="1" s="1"/>
  <c r="G95" i="1"/>
  <c r="H95" i="1" s="1"/>
  <c r="I95" i="1" s="1"/>
  <c r="I75" i="1"/>
  <c r="J95" i="1" l="1"/>
  <c r="K95" i="1" s="1"/>
  <c r="L95" i="1" s="1"/>
  <c r="M95" i="1" s="1"/>
  <c r="N95" i="1" s="1"/>
  <c r="Q95" i="1" s="1"/>
  <c r="J150" i="1"/>
  <c r="J132" i="1"/>
  <c r="K132" i="1" s="1"/>
  <c r="L132" i="1" s="1"/>
  <c r="M132" i="1" s="1"/>
  <c r="N132" i="1" s="1"/>
  <c r="Q132" i="1" s="1"/>
  <c r="Q136" i="1" s="1"/>
  <c r="J111" i="1"/>
  <c r="Q133" i="1"/>
  <c r="Q134" i="1"/>
  <c r="Q135" i="1"/>
  <c r="J140" i="1"/>
  <c r="K140" i="1" s="1"/>
  <c r="L140" i="1" s="1"/>
  <c r="M140" i="1" s="1"/>
  <c r="N140" i="1" s="1"/>
  <c r="Q142" i="1" s="1"/>
  <c r="Q146" i="1" s="1"/>
  <c r="J136" i="1"/>
  <c r="K136" i="1" s="1"/>
  <c r="L136" i="1" s="1"/>
  <c r="M136" i="1" s="1"/>
  <c r="N136" i="1" s="1"/>
  <c r="Q137" i="1" s="1"/>
  <c r="Q98" i="1"/>
  <c r="Q106" i="1"/>
  <c r="Q99" i="1"/>
  <c r="Q107" i="1"/>
  <c r="Q108" i="1"/>
  <c r="J103" i="1"/>
  <c r="K103" i="1" s="1"/>
  <c r="L103" i="1" s="1"/>
  <c r="M103" i="1" s="1"/>
  <c r="N103" i="1" s="1"/>
  <c r="Q105" i="1" s="1"/>
  <c r="Q109" i="1" s="1"/>
  <c r="J99" i="1"/>
  <c r="K99" i="1" s="1"/>
  <c r="L99" i="1" s="1"/>
  <c r="M99" i="1" s="1"/>
  <c r="N99" i="1" s="1"/>
  <c r="Q100" i="1" s="1"/>
  <c r="Q138" i="1" l="1"/>
  <c r="Q139" i="1"/>
  <c r="Q140" i="1"/>
  <c r="Q145" i="1"/>
  <c r="Q144" i="1"/>
  <c r="Q141" i="1"/>
  <c r="Q101" i="1"/>
  <c r="Q102" i="1"/>
  <c r="Q104" i="1"/>
  <c r="Q103" i="1"/>
  <c r="Q143" i="1"/>
  <c r="Q96" i="1"/>
  <c r="Q97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75" i="1"/>
  <c r="E75" i="1" s="1"/>
  <c r="L59" i="1"/>
  <c r="M59" i="1" s="1"/>
  <c r="N59" i="1" s="1"/>
  <c r="Q59" i="1" s="1"/>
  <c r="Q61" i="1" s="1"/>
  <c r="G59" i="1"/>
  <c r="G70" i="1"/>
  <c r="H70" i="1" s="1"/>
  <c r="I70" i="1" s="1"/>
  <c r="G69" i="1"/>
  <c r="H69" i="1" s="1"/>
  <c r="I69" i="1" s="1"/>
  <c r="G68" i="1"/>
  <c r="H68" i="1" s="1"/>
  <c r="I68" i="1" s="1"/>
  <c r="G67" i="1"/>
  <c r="H67" i="1" s="1"/>
  <c r="I67" i="1" s="1"/>
  <c r="G66" i="1"/>
  <c r="H66" i="1" s="1"/>
  <c r="I66" i="1" s="1"/>
  <c r="G65" i="1"/>
  <c r="H65" i="1" s="1"/>
  <c r="I65" i="1" s="1"/>
  <c r="G64" i="1"/>
  <c r="H64" i="1" s="1"/>
  <c r="I64" i="1" s="1"/>
  <c r="G63" i="1"/>
  <c r="H63" i="1" s="1"/>
  <c r="I63" i="1" s="1"/>
  <c r="G62" i="1"/>
  <c r="H62" i="1" s="1"/>
  <c r="I62" i="1" s="1"/>
  <c r="G61" i="1"/>
  <c r="H61" i="1" s="1"/>
  <c r="I61" i="1" s="1"/>
  <c r="G60" i="1"/>
  <c r="H60" i="1" s="1"/>
  <c r="I60" i="1" s="1"/>
  <c r="H59" i="1"/>
  <c r="I59" i="1" s="1"/>
  <c r="J59" i="1" s="1"/>
  <c r="K59" i="1" s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33" i="1"/>
  <c r="G27" i="1"/>
  <c r="H27" i="1" s="1"/>
  <c r="I27" i="1" s="1"/>
  <c r="G26" i="1"/>
  <c r="H26" i="1" s="1"/>
  <c r="I26" i="1" s="1"/>
  <c r="H25" i="1"/>
  <c r="I25" i="1" s="1"/>
  <c r="G25" i="1"/>
  <c r="G24" i="1"/>
  <c r="H24" i="1" s="1"/>
  <c r="I24" i="1" s="1"/>
  <c r="G23" i="1"/>
  <c r="H23" i="1" s="1"/>
  <c r="I23" i="1" s="1"/>
  <c r="G22" i="1"/>
  <c r="H22" i="1" s="1"/>
  <c r="I22" i="1" s="1"/>
  <c r="G21" i="1"/>
  <c r="H21" i="1" s="1"/>
  <c r="I21" i="1" s="1"/>
  <c r="G20" i="1"/>
  <c r="H20" i="1" s="1"/>
  <c r="I20" i="1" s="1"/>
  <c r="G19" i="1"/>
  <c r="H19" i="1" s="1"/>
  <c r="I19" i="1" s="1"/>
  <c r="G18" i="1"/>
  <c r="H18" i="1" s="1"/>
  <c r="I18" i="1" s="1"/>
  <c r="G17" i="1"/>
  <c r="H17" i="1" s="1"/>
  <c r="I17" i="1" s="1"/>
  <c r="G16" i="1"/>
  <c r="H16" i="1" s="1"/>
  <c r="I16" i="1" s="1"/>
  <c r="D33" i="1"/>
  <c r="E33" i="1" s="1"/>
  <c r="D34" i="1"/>
  <c r="E34" i="1" s="1"/>
  <c r="D35" i="1"/>
  <c r="E35" i="1" s="1"/>
  <c r="D36" i="1"/>
  <c r="E36" i="1" s="1"/>
  <c r="D37" i="1"/>
  <c r="E37" i="1" s="1"/>
  <c r="D39" i="1"/>
  <c r="E39" i="1" s="1"/>
  <c r="D40" i="1"/>
  <c r="E40" i="1" s="1"/>
  <c r="D41" i="1"/>
  <c r="E41" i="1" s="1"/>
  <c r="D42" i="1"/>
  <c r="E42" i="1" s="1"/>
  <c r="D43" i="1"/>
  <c r="E43" i="1" s="1"/>
  <c r="D45" i="1"/>
  <c r="E45" i="1" s="1"/>
  <c r="D46" i="1"/>
  <c r="E46" i="1" s="1"/>
  <c r="D47" i="1"/>
  <c r="E47" i="1" s="1"/>
  <c r="D48" i="1"/>
  <c r="E48" i="1" s="1"/>
  <c r="D49" i="1"/>
  <c r="E49" i="1" s="1"/>
  <c r="N33" i="1" l="1"/>
  <c r="J16" i="1"/>
  <c r="J75" i="1"/>
  <c r="J78" i="1"/>
  <c r="N36" i="1"/>
  <c r="Q60" i="1"/>
  <c r="Q62" i="1"/>
  <c r="Q63" i="1"/>
  <c r="J67" i="1"/>
  <c r="K67" i="1" s="1"/>
  <c r="L67" i="1" s="1"/>
  <c r="M67" i="1" s="1"/>
  <c r="N67" i="1" s="1"/>
  <c r="Q69" i="1" s="1"/>
  <c r="Q73" i="1" s="1"/>
  <c r="J63" i="1"/>
  <c r="K63" i="1" s="1"/>
  <c r="L63" i="1" s="1"/>
  <c r="M63" i="1" s="1"/>
  <c r="N63" i="1" s="1"/>
  <c r="Q64" i="1" s="1"/>
  <c r="J24" i="1"/>
  <c r="K24" i="1" s="1"/>
  <c r="L24" i="1" s="1"/>
  <c r="J20" i="1"/>
  <c r="K20" i="1" s="1"/>
  <c r="L20" i="1" s="1"/>
  <c r="K16" i="1"/>
  <c r="L16" i="1" s="1"/>
  <c r="M16" i="1" s="1"/>
  <c r="Q71" i="1" l="1"/>
  <c r="Q70" i="1"/>
  <c r="Q72" i="1"/>
  <c r="Q65" i="1"/>
  <c r="Q68" i="1"/>
  <c r="Q67" i="1"/>
  <c r="Q66" i="1"/>
  <c r="N16" i="1"/>
  <c r="Q16" i="1" s="1"/>
  <c r="M20" i="1"/>
  <c r="N20" i="1" s="1"/>
  <c r="Q21" i="1" s="1"/>
  <c r="M24" i="1"/>
  <c r="N24" i="1" s="1"/>
  <c r="Q26" i="1" s="1"/>
  <c r="Q17" i="1" l="1"/>
  <c r="Q20" i="1"/>
  <c r="Q19" i="1"/>
  <c r="Q18" i="1"/>
  <c r="Q30" i="1"/>
  <c r="Q29" i="1"/>
  <c r="Q28" i="1"/>
  <c r="Q27" i="1"/>
  <c r="Q22" i="1"/>
  <c r="Q25" i="1"/>
  <c r="Q24" i="1"/>
  <c r="Q23" i="1"/>
</calcChain>
</file>

<file path=xl/sharedStrings.xml><?xml version="1.0" encoding="utf-8"?>
<sst xmlns="http://schemas.openxmlformats.org/spreadsheetml/2006/main" count="205" uniqueCount="107">
  <si>
    <t>ddPCR</t>
  </si>
  <si>
    <t>Sample</t>
  </si>
  <si>
    <t>average concentration (copies/uL)</t>
  </si>
  <si>
    <t>C1A_1</t>
  </si>
  <si>
    <t>C1A_2</t>
  </si>
  <si>
    <t>C1A_3</t>
  </si>
  <si>
    <t>C1A_4</t>
  </si>
  <si>
    <t>C1A_5</t>
  </si>
  <si>
    <t>C1B_1</t>
  </si>
  <si>
    <t>C1B_2</t>
  </si>
  <si>
    <t>C1B_3</t>
  </si>
  <si>
    <t>C1B_4</t>
  </si>
  <si>
    <t>C1B_5</t>
  </si>
  <si>
    <t>C1C_1</t>
  </si>
  <si>
    <t>C1C_2</t>
  </si>
  <si>
    <t>C1C_3</t>
  </si>
  <si>
    <t>C1C_4</t>
  </si>
  <si>
    <t>C1C_5</t>
  </si>
  <si>
    <t>Average</t>
  </si>
  <si>
    <t>DILUTION</t>
  </si>
  <si>
    <t>C1</t>
  </si>
  <si>
    <t>Hemocytometer</t>
  </si>
  <si>
    <t xml:space="preserve">300ul volume of culture. I took 40ul total for hemocytometer counts. So I had 260ul of culture to extract DNA from. </t>
  </si>
  <si>
    <t>I made three 300 ul replicates for each Clade)</t>
  </si>
  <si>
    <t>Culture</t>
  </si>
  <si>
    <t>sample</t>
  </si>
  <si>
    <t>Rep1</t>
  </si>
  <si>
    <t>Rep2</t>
  </si>
  <si>
    <t>Rep3</t>
  </si>
  <si>
    <t>Rep4</t>
  </si>
  <si>
    <t>Total</t>
  </si>
  <si>
    <t>Average/square</t>
  </si>
  <si>
    <t>cell density (cells/mL)</t>
  </si>
  <si>
    <t>Avg cells/mL</t>
  </si>
  <si>
    <t>cells/ul</t>
  </si>
  <si>
    <t>C1A</t>
  </si>
  <si>
    <t>C1B</t>
  </si>
  <si>
    <t>C1C</t>
  </si>
  <si>
    <t>How many cells I put into the DNA extraction</t>
  </si>
  <si>
    <t>260 ul of culture was put inot the DNA extraction</t>
  </si>
  <si>
    <t>Cells in Extraction</t>
  </si>
  <si>
    <t>cellsin 3.2 DNA</t>
  </si>
  <si>
    <t>copies/cell</t>
  </si>
  <si>
    <t xml:space="preserve">Copies * 20 ul </t>
  </si>
  <si>
    <t>cells in 3.2 ul DNA</t>
  </si>
  <si>
    <t>cells/ul DNA</t>
  </si>
  <si>
    <t>20ul Elution</t>
  </si>
  <si>
    <t>copies per PCR aka 3.2ul DNA</t>
  </si>
  <si>
    <t>D1</t>
  </si>
  <si>
    <t>A</t>
  </si>
  <si>
    <t>B</t>
  </si>
  <si>
    <t>c</t>
  </si>
  <si>
    <t>D1A_1</t>
  </si>
  <si>
    <t>D1A_2</t>
  </si>
  <si>
    <t>D1A_3</t>
  </si>
  <si>
    <t>D1A_4</t>
  </si>
  <si>
    <t>D1A_5</t>
  </si>
  <si>
    <t>D1B_1</t>
  </si>
  <si>
    <t>D1B_2</t>
  </si>
  <si>
    <t>D1B_3</t>
  </si>
  <si>
    <t>D1B_4</t>
  </si>
  <si>
    <t>D1B_5</t>
  </si>
  <si>
    <t>D1C_1</t>
  </si>
  <si>
    <t>D1C_2</t>
  </si>
  <si>
    <t>D1C_3</t>
  </si>
  <si>
    <t>D1C_4</t>
  </si>
  <si>
    <t>D1C_5</t>
  </si>
  <si>
    <t>average</t>
  </si>
  <si>
    <t>Average copies/cell</t>
  </si>
  <si>
    <t>F1</t>
  </si>
  <si>
    <t>C</t>
  </si>
  <si>
    <t>F1A_1</t>
  </si>
  <si>
    <t>F1A_2</t>
  </si>
  <si>
    <t>F1A_3</t>
  </si>
  <si>
    <t>F1A_4</t>
  </si>
  <si>
    <t>F1A_5</t>
  </si>
  <si>
    <t>F1B_1</t>
  </si>
  <si>
    <t>F1B_2</t>
  </si>
  <si>
    <t>F1B_3</t>
  </si>
  <si>
    <t>F1B_4</t>
  </si>
  <si>
    <t>F1B_5</t>
  </si>
  <si>
    <t>F1C_1</t>
  </si>
  <si>
    <t>F1C_2</t>
  </si>
  <si>
    <t>F1C_3</t>
  </si>
  <si>
    <t>F1C_4</t>
  </si>
  <si>
    <t>F1C_5</t>
  </si>
  <si>
    <t>average ALL</t>
  </si>
  <si>
    <t>average (excluding the undiluted)</t>
  </si>
  <si>
    <t>G3</t>
  </si>
  <si>
    <t>G3A_1</t>
  </si>
  <si>
    <t>G3A_2</t>
  </si>
  <si>
    <t>G3A_3</t>
  </si>
  <si>
    <t>G3A_4</t>
  </si>
  <si>
    <t>G3A_5</t>
  </si>
  <si>
    <t>G3B_1</t>
  </si>
  <si>
    <t>G3B_2</t>
  </si>
  <si>
    <t>G3B_3</t>
  </si>
  <si>
    <t>G3B_4</t>
  </si>
  <si>
    <t>G3B_5</t>
  </si>
  <si>
    <t>G3C_1</t>
  </si>
  <si>
    <t>G3C_2</t>
  </si>
  <si>
    <t>G3C_3</t>
  </si>
  <si>
    <t>G3C_4</t>
  </si>
  <si>
    <t>G3C_5</t>
  </si>
  <si>
    <t>&lt;- not real</t>
  </si>
  <si>
    <t>cells in 3.2ul DNA</t>
  </si>
  <si>
    <t>With full strength sample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</si>
</sst>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1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0" fontId="2" fillId="0" borderId="0" xfId="0" applyFont="1"/>
    <xf numFmtId="0" fontId="1" fillId="0" borderId="2" xfId="0" applyFont="1" applyBorder="1"/>
    <xf numFmtId="0" fontId="1" fillId="7" borderId="1" xfId="0" applyFont="1" applyFill="1" applyBorder="1"/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3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5" xfId="0" applyBorder="1"/>
    <xf numFmtId="0" fontId="1" fillId="0" borderId="0" xfId="0" applyFont="1" applyFill="1" applyBorder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1" fillId="0" borderId="2" xfId="0" applyFont="1" applyFill="1" applyBorder="1"/>
    <xf numFmtId="0" fontId="1" fillId="4" borderId="1" xfId="0" applyFont="1" applyFill="1" applyBorder="1"/>
    <xf numFmtId="0" fontId="1" fillId="0" borderId="6" xfId="0" applyFont="1" applyFill="1" applyBorder="1"/>
    <xf numFmtId="0" fontId="1" fillId="3" borderId="1" xfId="0" applyFont="1" applyFill="1" applyBorder="1"/>
    <xf numFmtId="0" fontId="4" fillId="0" borderId="0" xfId="0" applyFont="1"/>
    <xf numFmtId="0" fontId="0" fillId="0" borderId="3" xfId="0" applyBorder="1"/>
    <xf numFmtId="0" fontId="0" fillId="8" borderId="1" xfId="0" applyFill="1" applyBorder="1"/>
    <xf numFmtId="0" fontId="5" fillId="0" borderId="1" xfId="0" applyFont="1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2" fontId="0" fillId="3" borderId="1" xfId="0" applyNumberFormat="1" applyFill="1" applyBorder="1"/>
    <xf numFmtId="0" fontId="0" fillId="5" borderId="1" xfId="0" applyFill="1" applyBorder="1"/>
    <xf numFmtId="0" fontId="0" fillId="8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3" xfId="0" applyFill="1" applyBorder="1"/>
    <xf numFmtId="0" fontId="0" fillId="0" borderId="7" xfId="0" applyFill="1" applyBorder="1"/>
    <xf numFmtId="0" fontId="1" fillId="3" borderId="3" xfId="0" applyFont="1" applyFill="1" applyBorder="1"/>
    <xf numFmtId="11" fontId="0" fillId="0" borderId="1" xfId="0" applyNumberFormat="1" applyBorder="1"/>
    <xf numFmtId="0" fontId="0" fillId="8" borderId="3" xfId="0" applyFont="1" applyFill="1" applyBorder="1"/>
    <xf numFmtId="0" fontId="0" fillId="8" borderId="3" xfId="0" applyFill="1" applyBorder="1"/>
    <xf numFmtId="0" fontId="6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4" xfId="0" applyFill="1" applyBorder="1"/>
    <xf numFmtId="0" fontId="0" fillId="0" borderId="3" xfId="0" quotePrefix="1" applyFill="1" applyBorder="1"/>
    <xf numFmtId="0" fontId="0" fillId="0" borderId="5" xfId="0" applyFill="1" applyBorder="1"/>
    <xf numFmtId="2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copies/cell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Sheet1!$Q$33</c:f>
              <c:strCache>
                <c:ptCount val="1"/>
                <c:pt idx="0">
                  <c:v>cells in 3.2ul DNA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717410323709532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Sheet1!$P$34:$P$45</c:f>
              <c:numCache>
                <c:formatCode>General</c:formatCode>
                <c:ptCount val="12"/>
                <c:pt idx="0">
                  <c:v>13605.550537609379</c:v>
                </c:pt>
                <c:pt idx="1">
                  <c:v>1261.5843963808588</c:v>
                </c:pt>
                <c:pt idx="2">
                  <c:v>130.54104327673829</c:v>
                </c:pt>
                <c:pt idx="3">
                  <c:v>13.147754072276921</c:v>
                </c:pt>
                <c:pt idx="4">
                  <c:v>14404.611816289062</c:v>
                </c:pt>
                <c:pt idx="5">
                  <c:v>1496.69456485</c:v>
                </c:pt>
                <c:pt idx="6">
                  <c:v>165.93207359408692</c:v>
                </c:pt>
                <c:pt idx="7">
                  <c:v>18.4777229985419</c:v>
                </c:pt>
                <c:pt idx="8">
                  <c:v>11137.384033203121</c:v>
                </c:pt>
                <c:pt idx="9">
                  <c:v>1221.0092163430661</c:v>
                </c:pt>
                <c:pt idx="10">
                  <c:v>124.57437515594239</c:v>
                </c:pt>
                <c:pt idx="11">
                  <c:v>10.05117566</c:v>
                </c:pt>
              </c:numCache>
            </c:numRef>
          </c:xVal>
          <c:yVal>
            <c:numRef>
              <c:f>Sheet1!$Q$34:$Q$45</c:f>
              <c:numCache>
                <c:formatCode>General</c:formatCode>
                <c:ptCount val="12"/>
                <c:pt idx="0">
                  <c:v>6671.6</c:v>
                </c:pt>
                <c:pt idx="1">
                  <c:v>667.16</c:v>
                </c:pt>
                <c:pt idx="2">
                  <c:v>66.716000000000008</c:v>
                </c:pt>
                <c:pt idx="3">
                  <c:v>6.6716000000000006</c:v>
                </c:pt>
                <c:pt idx="4">
                  <c:v>7061.6</c:v>
                </c:pt>
                <c:pt idx="5">
                  <c:v>706.16</c:v>
                </c:pt>
                <c:pt idx="6">
                  <c:v>70.616</c:v>
                </c:pt>
                <c:pt idx="7">
                  <c:v>7.0616000000000003</c:v>
                </c:pt>
                <c:pt idx="8">
                  <c:v>6970.6</c:v>
                </c:pt>
                <c:pt idx="9">
                  <c:v>697.06000000000006</c:v>
                </c:pt>
                <c:pt idx="10">
                  <c:v>69.706000000000003</c:v>
                </c:pt>
                <c:pt idx="11">
                  <c:v>6.9706000000000001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3A4D-9C5A-628F57A1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53888"/>
        <c:axId val="650612112"/>
      </c:scatterChart>
      <c:valAx>
        <c:axId val="6507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12112"/>
        <c:crosses val="autoZero"/>
        <c:crossBetween val="midCat"/>
      </c:valAx>
      <c:valAx>
        <c:axId val="6506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 copies/cell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Sheet1!$M$74</c:f>
              <c:strCache>
                <c:ptCount val="1"/>
                <c:pt idx="0">
                  <c:v>cells in 3.2 ul DNA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01093613298335E-2"/>
                  <c:y val="-0.20826261300670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Sheet1!$L$75:$L$86</c:f>
              <c:numCache>
                <c:formatCode>General</c:formatCode>
                <c:ptCount val="12"/>
                <c:pt idx="0">
                  <c:v>2283.807221</c:v>
                </c:pt>
                <c:pt idx="1">
                  <c:v>259.61564060000001</c:v>
                </c:pt>
                <c:pt idx="2">
                  <c:v>19.494438769999999</c:v>
                </c:pt>
                <c:pt idx="3">
                  <c:v>6.6598147100000009</c:v>
                </c:pt>
                <c:pt idx="4">
                  <c:v>1972.1327973000002</c:v>
                </c:pt>
                <c:pt idx="5">
                  <c:v>201.61085129999998</c:v>
                </c:pt>
                <c:pt idx="6">
                  <c:v>28.912512059999997</c:v>
                </c:pt>
                <c:pt idx="7">
                  <c:v>5.026757120000001</c:v>
                </c:pt>
                <c:pt idx="8">
                  <c:v>1783.3071898999997</c:v>
                </c:pt>
                <c:pt idx="9">
                  <c:v>191.32773401999998</c:v>
                </c:pt>
                <c:pt idx="10">
                  <c:v>16.643515820000001</c:v>
                </c:pt>
                <c:pt idx="11">
                  <c:v>1.59790874</c:v>
                </c:pt>
              </c:numCache>
            </c:numRef>
          </c:xVal>
          <c:yVal>
            <c:numRef>
              <c:f>Sheet1!$M$75:$M$86</c:f>
              <c:numCache>
                <c:formatCode>General</c:formatCode>
                <c:ptCount val="12"/>
                <c:pt idx="0">
                  <c:v>4583.8</c:v>
                </c:pt>
                <c:pt idx="1">
                  <c:v>458.38</c:v>
                </c:pt>
                <c:pt idx="2">
                  <c:v>45.838000000000001</c:v>
                </c:pt>
                <c:pt idx="3">
                  <c:v>4.5838000000000001</c:v>
                </c:pt>
                <c:pt idx="4">
                  <c:v>4490.2</c:v>
                </c:pt>
                <c:pt idx="5">
                  <c:v>449.02</c:v>
                </c:pt>
                <c:pt idx="6">
                  <c:v>44.902000000000001</c:v>
                </c:pt>
                <c:pt idx="7">
                  <c:v>4.4902000000000006</c:v>
                </c:pt>
                <c:pt idx="8">
                  <c:v>4092.4</c:v>
                </c:pt>
                <c:pt idx="9">
                  <c:v>409.24</c:v>
                </c:pt>
                <c:pt idx="10">
                  <c:v>40.923999999999999</c:v>
                </c:pt>
                <c:pt idx="11">
                  <c:v>4.0924000000000005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E-A245-A1BD-E9E2855A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41552"/>
        <c:axId val="1135768576"/>
      </c:scatterChart>
      <c:valAx>
        <c:axId val="11688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68576"/>
        <c:crosses val="autoZero"/>
        <c:crossBetween val="midCat"/>
      </c:valAx>
      <c:valAx>
        <c:axId val="1135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copies/cell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Sheet1!$M$110</c:f>
              <c:strCache>
                <c:ptCount val="1"/>
                <c:pt idx="0">
                  <c:v>cells in 3.2 ul DNA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860673665791773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Sheet1!$L$111:$L$122</c:f>
              <c:numCache>
                <c:formatCode>General</c:formatCode>
                <c:ptCount val="12"/>
                <c:pt idx="0">
                  <c:v>18202.16613785156</c:v>
                </c:pt>
                <c:pt idx="1">
                  <c:v>1995.1574711582032</c:v>
                </c:pt>
                <c:pt idx="2">
                  <c:v>171.92393303081047</c:v>
                </c:pt>
                <c:pt idx="3">
                  <c:v>12.974538203026729</c:v>
                </c:pt>
                <c:pt idx="4">
                  <c:v>18608.815917882814</c:v>
                </c:pt>
                <c:pt idx="5">
                  <c:v>1806.3790130779303</c:v>
                </c:pt>
                <c:pt idx="6">
                  <c:v>179.9527740444824</c:v>
                </c:pt>
                <c:pt idx="7">
                  <c:v>16.56709134272614</c:v>
                </c:pt>
                <c:pt idx="8">
                  <c:v>23189.321288906303</c:v>
                </c:pt>
                <c:pt idx="9">
                  <c:v>2336.2644962753898</c:v>
                </c:pt>
                <c:pt idx="10">
                  <c:v>228.13614843986798</c:v>
                </c:pt>
                <c:pt idx="11">
                  <c:v>24.168702365576777</c:v>
                </c:pt>
              </c:numCache>
            </c:numRef>
          </c:xVal>
          <c:yVal>
            <c:numRef>
              <c:f>Sheet1!$M$111:$M$122</c:f>
              <c:numCache>
                <c:formatCode>General</c:formatCode>
                <c:ptCount val="12"/>
                <c:pt idx="0">
                  <c:v>5475.6</c:v>
                </c:pt>
                <c:pt idx="1">
                  <c:v>547.56000000000006</c:v>
                </c:pt>
                <c:pt idx="2">
                  <c:v>54.756</c:v>
                </c:pt>
                <c:pt idx="3">
                  <c:v>5.4756</c:v>
                </c:pt>
                <c:pt idx="4">
                  <c:v>6351.8</c:v>
                </c:pt>
                <c:pt idx="5">
                  <c:v>635.18000000000006</c:v>
                </c:pt>
                <c:pt idx="6">
                  <c:v>63.518000000000001</c:v>
                </c:pt>
                <c:pt idx="7">
                  <c:v>6.3517999999999999</c:v>
                </c:pt>
                <c:pt idx="8">
                  <c:v>5670.6</c:v>
                </c:pt>
                <c:pt idx="9">
                  <c:v>567.06000000000006</c:v>
                </c:pt>
                <c:pt idx="10">
                  <c:v>56.706000000000003</c:v>
                </c:pt>
                <c:pt idx="11">
                  <c:v>5.6706000000000003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C-E044-B218-48552EAE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78304"/>
        <c:axId val="653677792"/>
      </c:scatterChart>
      <c:valAx>
        <c:axId val="6534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77792"/>
        <c:crosses val="autoZero"/>
        <c:crossBetween val="midCat"/>
      </c:valAx>
      <c:valAx>
        <c:axId val="6536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446247</xdr:colOff>
      <xdr:row>31</xdr:row>
      <xdr:rowOff>78996</xdr:rowOff>
    </xdr:from>
    <xdr:to>
      <xdr:col>23</xdr:col>
      <xdr:colOff>54761</xdr:colOff>
      <xdr:row>45</xdr:row>
      <xdr:rowOff>49169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E8E891-92CE-054E-8AD1-5A29239AA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318083</xdr:colOff>
      <xdr:row>73</xdr:row>
      <xdr:rowOff>125601</xdr:rowOff>
    </xdr:from>
    <xdr:to>
      <xdr:col>17</xdr:col>
      <xdr:colOff>788798</xdr:colOff>
      <xdr:row>87</xdr:row>
      <xdr:rowOff>72471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CE1E39-F649-3F4B-B58C-6D2CB0E92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422945</xdr:colOff>
      <xdr:row>109</xdr:row>
      <xdr:rowOff>55693</xdr:rowOff>
    </xdr:from>
    <xdr:to>
      <xdr:col>18</xdr:col>
      <xdr:colOff>66412</xdr:colOff>
      <xdr:row>123</xdr:row>
      <xdr:rowOff>2563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0AECAE-F7E7-BC4E-BBCB-CED31862D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4FC4-E458-8E42-A4C7-52A600F2FF05}">
  <dimension ref="A11:Q165"/>
  <sheetViews>
    <sheetView tabSelected="1" topLeftCell="D131" zoomScale="125" workbookViewId="0">
      <selection activeCell="J148" sqref="J148"/>
    </sheetView>
  </sheetViews>
  <sheetFormatPr baseColWidth="10" defaultRowHeight="16" x14ac:dyDescent="0.2"/>
  <cols>
    <col min="5" max="5" width="15.5" customWidth="1"/>
    <col min="6" max="6" width="19" customWidth="1"/>
    <col min="7" max="7" width="22.33203125" customWidth="1"/>
    <col min="8" max="8" width="16.33203125" customWidth="1"/>
    <col min="9" max="9" width="19.1640625" customWidth="1"/>
    <col min="10" max="10" width="18" customWidth="1"/>
    <col min="12" max="12" width="20" customWidth="1"/>
    <col min="13" max="13" width="13.6640625" customWidth="1"/>
    <col min="14" max="14" width="15.5" customWidth="1"/>
    <col min="17" max="17" width="16.6640625" customWidth="1"/>
  </cols>
  <sheetData>
    <row r="11" spans="1:17" ht="24" x14ac:dyDescent="0.3">
      <c r="A11" s="10" t="s">
        <v>20</v>
      </c>
    </row>
    <row r="12" spans="1:17" x14ac:dyDescent="0.2">
      <c r="A12" s="1" t="s">
        <v>21</v>
      </c>
    </row>
    <row r="13" spans="1:17" x14ac:dyDescent="0.2">
      <c r="A13" t="s">
        <v>22</v>
      </c>
      <c r="L13" t="s">
        <v>39</v>
      </c>
    </row>
    <row r="14" spans="1:17" x14ac:dyDescent="0.2">
      <c r="A14" t="s">
        <v>23</v>
      </c>
      <c r="K14" s="23"/>
      <c r="L14" s="23" t="s">
        <v>38</v>
      </c>
      <c r="M14" t="s">
        <v>46</v>
      </c>
    </row>
    <row r="15" spans="1:17" x14ac:dyDescent="0.2">
      <c r="A15" s="11" t="s">
        <v>24</v>
      </c>
      <c r="B15" s="12" t="s">
        <v>25</v>
      </c>
      <c r="C15" s="12" t="s">
        <v>26</v>
      </c>
      <c r="D15" s="12" t="s">
        <v>27</v>
      </c>
      <c r="E15" s="12" t="s">
        <v>28</v>
      </c>
      <c r="F15" s="12" t="s">
        <v>29</v>
      </c>
      <c r="G15" s="12" t="s">
        <v>30</v>
      </c>
      <c r="H15" s="7" t="s">
        <v>31</v>
      </c>
      <c r="I15" s="7" t="s">
        <v>32</v>
      </c>
      <c r="J15" s="7" t="s">
        <v>33</v>
      </c>
      <c r="K15" s="24" t="s">
        <v>34</v>
      </c>
      <c r="L15" s="26" t="s">
        <v>40</v>
      </c>
      <c r="M15" s="24" t="s">
        <v>45</v>
      </c>
      <c r="N15" s="27" t="s">
        <v>41</v>
      </c>
      <c r="P15" s="7" t="s">
        <v>19</v>
      </c>
      <c r="Q15" s="27" t="s">
        <v>44</v>
      </c>
    </row>
    <row r="16" spans="1:17" x14ac:dyDescent="0.2">
      <c r="A16" s="13">
        <v>55.1</v>
      </c>
      <c r="B16" s="14" t="s">
        <v>35</v>
      </c>
      <c r="C16" s="2">
        <v>166</v>
      </c>
      <c r="D16" s="2">
        <v>161</v>
      </c>
      <c r="E16" s="2">
        <v>156</v>
      </c>
      <c r="F16" s="2">
        <v>161</v>
      </c>
      <c r="G16" s="25">
        <f>SUM(C16:F16)</f>
        <v>644</v>
      </c>
      <c r="H16" s="2">
        <f>G16/4</f>
        <v>161</v>
      </c>
      <c r="I16" s="2">
        <f>H16/0.0001</f>
        <v>1610000</v>
      </c>
      <c r="J16" s="2">
        <f>AVERAGE(I16:I19)</f>
        <v>1603750</v>
      </c>
      <c r="K16" s="25">
        <f>J16/1000</f>
        <v>1603.75</v>
      </c>
      <c r="L16" s="25">
        <f>K16*260</f>
        <v>416975</v>
      </c>
      <c r="M16" s="2">
        <f>L16/20</f>
        <v>20848.75</v>
      </c>
      <c r="N16" s="5">
        <f>M16*3.2</f>
        <v>66716</v>
      </c>
      <c r="P16" s="8">
        <v>1</v>
      </c>
      <c r="Q16" s="5">
        <f>N16</f>
        <v>66716</v>
      </c>
    </row>
    <row r="17" spans="1:17" x14ac:dyDescent="0.2">
      <c r="A17" s="15" t="s">
        <v>20</v>
      </c>
      <c r="B17" s="16" t="s">
        <v>35</v>
      </c>
      <c r="C17" s="2">
        <v>149</v>
      </c>
      <c r="D17" s="2">
        <v>180</v>
      </c>
      <c r="E17" s="2">
        <v>157</v>
      </c>
      <c r="F17" s="2">
        <v>150</v>
      </c>
      <c r="G17" s="25">
        <f t="shared" ref="G17:G27" si="0">SUM(C17:F17)</f>
        <v>636</v>
      </c>
      <c r="H17" s="2">
        <f t="shared" ref="H17:H27" si="1">G17/4</f>
        <v>159</v>
      </c>
      <c r="I17" s="2">
        <f t="shared" ref="I17:I27" si="2">H17/0.0001</f>
        <v>1590000</v>
      </c>
      <c r="J17" s="2"/>
      <c r="K17" s="25"/>
      <c r="L17" s="2"/>
      <c r="M17" s="2"/>
      <c r="N17" s="5"/>
      <c r="P17" s="8">
        <v>0.1</v>
      </c>
      <c r="Q17" s="5">
        <f>Q16*P17</f>
        <v>6671.6</v>
      </c>
    </row>
    <row r="18" spans="1:17" x14ac:dyDescent="0.2">
      <c r="A18" s="17"/>
      <c r="B18" s="18" t="s">
        <v>35</v>
      </c>
      <c r="C18" s="2">
        <v>181</v>
      </c>
      <c r="D18" s="2">
        <v>158</v>
      </c>
      <c r="E18" s="2">
        <v>174</v>
      </c>
      <c r="F18" s="2">
        <v>166</v>
      </c>
      <c r="G18" s="25">
        <f t="shared" si="0"/>
        <v>679</v>
      </c>
      <c r="H18" s="2">
        <f t="shared" si="1"/>
        <v>169.75</v>
      </c>
      <c r="I18" s="2">
        <f t="shared" si="2"/>
        <v>1697500</v>
      </c>
      <c r="J18" s="2"/>
      <c r="K18" s="25"/>
      <c r="L18" s="25"/>
      <c r="M18" s="2"/>
      <c r="N18" s="5"/>
      <c r="P18" s="8">
        <v>0.01</v>
      </c>
      <c r="Q18" s="5">
        <f>Q16*P18</f>
        <v>667.16</v>
      </c>
    </row>
    <row r="19" spans="1:17" x14ac:dyDescent="0.2">
      <c r="A19" s="17"/>
      <c r="B19" s="18" t="s">
        <v>35</v>
      </c>
      <c r="C19" s="2">
        <v>153</v>
      </c>
      <c r="D19" s="2">
        <v>146</v>
      </c>
      <c r="E19" s="2">
        <v>178</v>
      </c>
      <c r="F19" s="2">
        <v>130</v>
      </c>
      <c r="G19" s="25">
        <f t="shared" si="0"/>
        <v>607</v>
      </c>
      <c r="H19" s="2">
        <f t="shared" si="1"/>
        <v>151.75</v>
      </c>
      <c r="I19" s="2">
        <f t="shared" si="2"/>
        <v>1517500</v>
      </c>
      <c r="J19" s="2"/>
      <c r="K19" s="25"/>
      <c r="L19" s="25"/>
      <c r="M19" s="2"/>
      <c r="N19" s="5"/>
      <c r="P19" s="9">
        <v>1E-3</v>
      </c>
      <c r="Q19" s="5">
        <f>Q16*P19</f>
        <v>66.716000000000008</v>
      </c>
    </row>
    <row r="20" spans="1:17" x14ac:dyDescent="0.2">
      <c r="A20" s="17"/>
      <c r="B20" s="19" t="s">
        <v>36</v>
      </c>
      <c r="C20" s="2">
        <v>180</v>
      </c>
      <c r="D20" s="2">
        <v>172</v>
      </c>
      <c r="E20" s="2">
        <v>153</v>
      </c>
      <c r="F20" s="2">
        <v>173</v>
      </c>
      <c r="G20" s="25">
        <f t="shared" si="0"/>
        <v>678</v>
      </c>
      <c r="H20" s="2">
        <f t="shared" si="1"/>
        <v>169.5</v>
      </c>
      <c r="I20" s="2">
        <f t="shared" si="2"/>
        <v>1695000</v>
      </c>
      <c r="J20" s="2">
        <f>AVERAGE(I20:I23)</f>
        <v>1697500</v>
      </c>
      <c r="K20" s="25">
        <f>J20/1000</f>
        <v>1697.5</v>
      </c>
      <c r="L20" s="25">
        <f>K20*260</f>
        <v>441350</v>
      </c>
      <c r="M20" s="2">
        <f>L20/20</f>
        <v>22067.5</v>
      </c>
      <c r="N20" s="5">
        <f>M20*3.2</f>
        <v>70616</v>
      </c>
      <c r="P20" s="9">
        <v>1E-4</v>
      </c>
      <c r="Q20" s="5">
        <f>Q16*P20</f>
        <v>6.6716000000000006</v>
      </c>
    </row>
    <row r="21" spans="1:17" x14ac:dyDescent="0.2">
      <c r="A21" s="17"/>
      <c r="B21" s="16" t="s">
        <v>36</v>
      </c>
      <c r="C21" s="2">
        <v>172</v>
      </c>
      <c r="D21" s="2">
        <v>162</v>
      </c>
      <c r="E21" s="2">
        <v>183</v>
      </c>
      <c r="F21" s="2">
        <v>179</v>
      </c>
      <c r="G21" s="25">
        <f t="shared" si="0"/>
        <v>696</v>
      </c>
      <c r="H21" s="2">
        <f t="shared" si="1"/>
        <v>174</v>
      </c>
      <c r="I21" s="2">
        <f t="shared" si="2"/>
        <v>1740000</v>
      </c>
      <c r="J21" s="2"/>
      <c r="K21" s="25"/>
      <c r="L21" s="25"/>
      <c r="M21" s="2"/>
      <c r="N21" s="5"/>
      <c r="P21" s="8">
        <v>1</v>
      </c>
      <c r="Q21" s="5">
        <f>N20</f>
        <v>70616</v>
      </c>
    </row>
    <row r="22" spans="1:17" x14ac:dyDescent="0.2">
      <c r="A22" s="17"/>
      <c r="B22" s="18" t="s">
        <v>36</v>
      </c>
      <c r="C22" s="2">
        <v>183</v>
      </c>
      <c r="D22" s="2">
        <v>168</v>
      </c>
      <c r="E22" s="2">
        <v>177</v>
      </c>
      <c r="F22" s="2">
        <v>153</v>
      </c>
      <c r="G22" s="25">
        <f t="shared" si="0"/>
        <v>681</v>
      </c>
      <c r="H22" s="2">
        <f t="shared" si="1"/>
        <v>170.25</v>
      </c>
      <c r="I22" s="2">
        <f t="shared" si="2"/>
        <v>1702500</v>
      </c>
      <c r="J22" s="2"/>
      <c r="K22" s="25"/>
      <c r="L22" s="25"/>
      <c r="M22" s="2"/>
      <c r="N22" s="5"/>
      <c r="P22" s="8">
        <v>0.1</v>
      </c>
      <c r="Q22" s="5">
        <f>Q21*P22</f>
        <v>7061.6</v>
      </c>
    </row>
    <row r="23" spans="1:17" x14ac:dyDescent="0.2">
      <c r="A23" s="17"/>
      <c r="B23" s="18" t="s">
        <v>36</v>
      </c>
      <c r="C23" s="2">
        <v>187</v>
      </c>
      <c r="D23" s="2">
        <v>143</v>
      </c>
      <c r="E23" s="2">
        <v>148</v>
      </c>
      <c r="F23" s="2">
        <v>183</v>
      </c>
      <c r="G23" s="25">
        <f t="shared" si="0"/>
        <v>661</v>
      </c>
      <c r="H23" s="2">
        <f>G23/4</f>
        <v>165.25</v>
      </c>
      <c r="I23" s="2">
        <f t="shared" si="2"/>
        <v>1652500</v>
      </c>
      <c r="J23" s="2"/>
      <c r="K23" s="25"/>
      <c r="L23" s="25"/>
      <c r="M23" s="2"/>
      <c r="N23" s="5"/>
      <c r="P23" s="8">
        <v>0.01</v>
      </c>
      <c r="Q23" s="5">
        <f>Q21*P23</f>
        <v>706.16</v>
      </c>
    </row>
    <row r="24" spans="1:17" x14ac:dyDescent="0.2">
      <c r="A24" s="17"/>
      <c r="B24" s="20" t="s">
        <v>37</v>
      </c>
      <c r="C24" s="2">
        <v>169</v>
      </c>
      <c r="D24" s="2">
        <v>171</v>
      </c>
      <c r="E24" s="2">
        <v>179</v>
      </c>
      <c r="F24" s="2">
        <v>142</v>
      </c>
      <c r="G24" s="25">
        <f t="shared" si="0"/>
        <v>661</v>
      </c>
      <c r="H24" s="2">
        <f t="shared" si="1"/>
        <v>165.25</v>
      </c>
      <c r="I24" s="2">
        <f t="shared" si="2"/>
        <v>1652500</v>
      </c>
      <c r="J24" s="2">
        <f>AVERAGE(I24:I27)</f>
        <v>1675625</v>
      </c>
      <c r="K24" s="25">
        <f>J24/1000</f>
        <v>1675.625</v>
      </c>
      <c r="L24" s="25">
        <f>K24*260</f>
        <v>435662.5</v>
      </c>
      <c r="M24" s="2">
        <f>L24/20</f>
        <v>21783.125</v>
      </c>
      <c r="N24" s="5">
        <f>M24*3.2</f>
        <v>69706</v>
      </c>
      <c r="P24" s="9">
        <v>1E-3</v>
      </c>
      <c r="Q24" s="5">
        <f>Q21*P24</f>
        <v>70.616</v>
      </c>
    </row>
    <row r="25" spans="1:17" x14ac:dyDescent="0.2">
      <c r="A25" s="17"/>
      <c r="B25" s="16" t="s">
        <v>37</v>
      </c>
      <c r="C25" s="2">
        <v>167</v>
      </c>
      <c r="D25" s="2">
        <v>153</v>
      </c>
      <c r="E25" s="2">
        <v>156</v>
      </c>
      <c r="F25" s="2">
        <v>154</v>
      </c>
      <c r="G25" s="25">
        <f t="shared" si="0"/>
        <v>630</v>
      </c>
      <c r="H25" s="2">
        <f t="shared" si="1"/>
        <v>157.5</v>
      </c>
      <c r="I25" s="2">
        <f t="shared" si="2"/>
        <v>1575000</v>
      </c>
      <c r="J25" s="2"/>
      <c r="K25" s="25"/>
      <c r="L25" s="25"/>
      <c r="M25" s="2"/>
      <c r="N25" s="5"/>
      <c r="P25" s="9">
        <v>1E-4</v>
      </c>
      <c r="Q25" s="5">
        <f>Q21*P25</f>
        <v>7.0616000000000003</v>
      </c>
    </row>
    <row r="26" spans="1:17" x14ac:dyDescent="0.2">
      <c r="A26" s="17"/>
      <c r="B26" s="16" t="s">
        <v>37</v>
      </c>
      <c r="C26" s="2">
        <v>119</v>
      </c>
      <c r="D26" s="2">
        <v>180</v>
      </c>
      <c r="E26" s="2">
        <v>203</v>
      </c>
      <c r="F26" s="2">
        <v>181</v>
      </c>
      <c r="G26" s="25">
        <f t="shared" si="0"/>
        <v>683</v>
      </c>
      <c r="H26" s="2">
        <f t="shared" si="1"/>
        <v>170.75</v>
      </c>
      <c r="I26" s="2">
        <f t="shared" si="2"/>
        <v>1707500</v>
      </c>
      <c r="J26" s="2"/>
      <c r="K26" s="2"/>
      <c r="L26" s="2"/>
      <c r="M26" s="2"/>
      <c r="N26" s="5"/>
      <c r="P26" s="8">
        <v>1</v>
      </c>
      <c r="Q26" s="5">
        <f>N24</f>
        <v>69706</v>
      </c>
    </row>
    <row r="27" spans="1:17" x14ac:dyDescent="0.2">
      <c r="A27" s="21"/>
      <c r="B27" s="16" t="s">
        <v>37</v>
      </c>
      <c r="C27" s="2">
        <v>187</v>
      </c>
      <c r="D27" s="2">
        <v>168</v>
      </c>
      <c r="E27" s="2">
        <v>181</v>
      </c>
      <c r="F27" s="2">
        <v>171</v>
      </c>
      <c r="G27" s="25">
        <f t="shared" si="0"/>
        <v>707</v>
      </c>
      <c r="H27" s="2">
        <f t="shared" si="1"/>
        <v>176.75</v>
      </c>
      <c r="I27" s="2">
        <f t="shared" si="2"/>
        <v>1767500</v>
      </c>
      <c r="J27" s="2"/>
      <c r="K27" s="2"/>
      <c r="L27" s="2"/>
      <c r="M27" s="2"/>
      <c r="N27" s="5"/>
      <c r="P27" s="8">
        <v>0.1</v>
      </c>
      <c r="Q27" s="5">
        <f>Q26*P27</f>
        <v>6970.6</v>
      </c>
    </row>
    <row r="28" spans="1:17" x14ac:dyDescent="0.2">
      <c r="G28" s="23"/>
      <c r="P28" s="8">
        <v>0.01</v>
      </c>
      <c r="Q28" s="5">
        <f>Q26*P28</f>
        <v>697.06000000000006</v>
      </c>
    </row>
    <row r="29" spans="1:17" x14ac:dyDescent="0.2">
      <c r="G29" s="23"/>
      <c r="P29" s="9">
        <v>1E-3</v>
      </c>
      <c r="Q29" s="5">
        <f>Q26*P29</f>
        <v>69.706000000000003</v>
      </c>
    </row>
    <row r="30" spans="1:17" x14ac:dyDescent="0.2">
      <c r="P30" s="9">
        <v>1E-4</v>
      </c>
      <c r="Q30" s="5">
        <f>Q26*P30</f>
        <v>6.9706000000000001</v>
      </c>
    </row>
    <row r="31" spans="1:17" x14ac:dyDescent="0.2">
      <c r="A31" s="7" t="s">
        <v>0</v>
      </c>
      <c r="B31" s="2" t="s">
        <v>2</v>
      </c>
      <c r="C31" s="2"/>
      <c r="D31" s="2"/>
      <c r="E31" s="2" t="s">
        <v>47</v>
      </c>
    </row>
    <row r="32" spans="1:17" x14ac:dyDescent="0.2">
      <c r="A32" s="2" t="s">
        <v>1</v>
      </c>
      <c r="B32" s="2">
        <v>1</v>
      </c>
      <c r="C32" s="2">
        <v>2</v>
      </c>
      <c r="D32" s="6" t="s">
        <v>18</v>
      </c>
      <c r="E32" s="29" t="s">
        <v>43</v>
      </c>
      <c r="F32" s="1"/>
      <c r="G32" s="23"/>
      <c r="K32" s="29" t="s">
        <v>43</v>
      </c>
      <c r="L32" s="5" t="s">
        <v>44</v>
      </c>
      <c r="M32" s="3" t="s">
        <v>42</v>
      </c>
      <c r="N32" s="32" t="s">
        <v>68</v>
      </c>
      <c r="P32" t="s">
        <v>106</v>
      </c>
    </row>
    <row r="33" spans="1:17" x14ac:dyDescent="0.2">
      <c r="A33" s="2" t="s">
        <v>3</v>
      </c>
      <c r="B33" s="2">
        <v>6008.8271484375</v>
      </c>
      <c r="C33" s="38">
        <v>4263.875</v>
      </c>
      <c r="D33" s="6">
        <f>AVERAGE(B33:C33)</f>
        <v>5136.35107421875</v>
      </c>
      <c r="E33" s="4">
        <f>D33*20</f>
        <v>102727.021484375</v>
      </c>
      <c r="G33" s="23"/>
      <c r="K33" s="4">
        <v>102727.021484375</v>
      </c>
      <c r="L33" s="5">
        <v>66716</v>
      </c>
      <c r="M33" s="3">
        <f>K33/L33</f>
        <v>1.5397658955029527</v>
      </c>
      <c r="N33" s="32">
        <f>AVERAGE(M33:M47)</f>
        <v>1.870380910504069</v>
      </c>
      <c r="P33" s="29" t="s">
        <v>43</v>
      </c>
      <c r="Q33" s="5" t="s">
        <v>105</v>
      </c>
    </row>
    <row r="34" spans="1:17" x14ac:dyDescent="0.2">
      <c r="A34" s="2" t="s">
        <v>4</v>
      </c>
      <c r="B34" s="2">
        <v>724.02770996093795</v>
      </c>
      <c r="C34" s="2">
        <v>636.52734380000004</v>
      </c>
      <c r="D34" s="6">
        <f t="shared" ref="D34:D49" si="3">AVERAGE(B34:C34)</f>
        <v>680.27752688046894</v>
      </c>
      <c r="E34" s="4">
        <f t="shared" ref="E34:E49" si="4">D34*20</f>
        <v>13605.550537609379</v>
      </c>
      <c r="G34" s="23"/>
      <c r="K34" s="4">
        <v>13605.550537609379</v>
      </c>
      <c r="L34" s="5">
        <v>6671.6</v>
      </c>
      <c r="M34" s="3">
        <f t="shared" ref="M34:M37" si="5">K34/L34</f>
        <v>2.0393234812652703</v>
      </c>
      <c r="P34" s="4">
        <v>13605.550537609379</v>
      </c>
      <c r="Q34" s="5">
        <v>6671.6</v>
      </c>
    </row>
    <row r="35" spans="1:17" x14ac:dyDescent="0.2">
      <c r="A35" s="2" t="s">
        <v>5</v>
      </c>
      <c r="B35" s="2">
        <v>59.994857788085902</v>
      </c>
      <c r="C35" s="2">
        <v>66.16358185</v>
      </c>
      <c r="D35" s="6">
        <f t="shared" si="3"/>
        <v>63.079219819042947</v>
      </c>
      <c r="E35" s="4">
        <f t="shared" si="4"/>
        <v>1261.5843963808588</v>
      </c>
      <c r="G35" s="23"/>
      <c r="K35" s="4">
        <v>1261.5843963808588</v>
      </c>
      <c r="L35" s="5">
        <v>667.16</v>
      </c>
      <c r="M35" s="3">
        <f t="shared" si="5"/>
        <v>1.8909772713904593</v>
      </c>
      <c r="N35" s="39" t="s">
        <v>87</v>
      </c>
      <c r="P35" s="4">
        <v>1261.5843963808588</v>
      </c>
      <c r="Q35" s="5">
        <v>667.16</v>
      </c>
    </row>
    <row r="36" spans="1:17" x14ac:dyDescent="0.2">
      <c r="A36" s="2" t="s">
        <v>6</v>
      </c>
      <c r="B36" s="2">
        <v>5.9813423156738299</v>
      </c>
      <c r="C36" s="2">
        <v>7.0727620120000001</v>
      </c>
      <c r="D36" s="6">
        <f t="shared" si="3"/>
        <v>6.527052163836915</v>
      </c>
      <c r="E36" s="4">
        <f t="shared" si="4"/>
        <v>130.54104327673829</v>
      </c>
      <c r="G36" s="23"/>
      <c r="K36" s="4">
        <v>130.54104327673829</v>
      </c>
      <c r="L36" s="5">
        <v>66.716000000000008</v>
      </c>
      <c r="M36" s="3">
        <f t="shared" si="5"/>
        <v>1.9566677150419431</v>
      </c>
      <c r="N36" s="32">
        <f>AVERAGE(M34,M35,M36,M37,M39,M40,M41,M42,M44,M45,M46,M47)</f>
        <v>1.9634946533712128</v>
      </c>
      <c r="P36" s="4">
        <v>130.54104327673829</v>
      </c>
      <c r="Q36" s="5">
        <v>66.716000000000008</v>
      </c>
    </row>
    <row r="37" spans="1:17" x14ac:dyDescent="0.2">
      <c r="A37" s="2" t="s">
        <v>7</v>
      </c>
      <c r="B37" s="2">
        <v>0.50959402322769198</v>
      </c>
      <c r="C37" s="2">
        <v>0.80518138399999994</v>
      </c>
      <c r="D37" s="6">
        <f t="shared" si="3"/>
        <v>0.65738770361384602</v>
      </c>
      <c r="E37" s="4">
        <f t="shared" si="4"/>
        <v>13.147754072276921</v>
      </c>
      <c r="G37" s="23"/>
      <c r="K37" s="4">
        <v>13.147754072276921</v>
      </c>
      <c r="L37" s="5">
        <v>6.6716000000000006</v>
      </c>
      <c r="M37" s="3">
        <f t="shared" si="5"/>
        <v>1.9707047892974578</v>
      </c>
      <c r="P37" s="4">
        <v>13.147754072276921</v>
      </c>
      <c r="Q37" s="5">
        <v>6.6716000000000006</v>
      </c>
    </row>
    <row r="38" spans="1:17" x14ac:dyDescent="0.2">
      <c r="A38" s="2"/>
      <c r="B38" s="2"/>
      <c r="C38" s="2"/>
      <c r="D38" s="6"/>
      <c r="E38" s="4"/>
      <c r="G38" s="23"/>
      <c r="K38" s="4">
        <v>107593.34472312502</v>
      </c>
      <c r="L38" s="5">
        <v>70616</v>
      </c>
      <c r="M38" s="3">
        <f>K38/L38</f>
        <v>1.5236397519418405</v>
      </c>
      <c r="P38" s="4">
        <v>14404.611816289062</v>
      </c>
      <c r="Q38" s="5">
        <v>7061.6</v>
      </c>
    </row>
    <row r="39" spans="1:17" x14ac:dyDescent="0.2">
      <c r="A39" s="2" t="s">
        <v>8</v>
      </c>
      <c r="B39" s="2">
        <v>4886.3251953125</v>
      </c>
      <c r="C39" s="2">
        <v>5873.0092770000001</v>
      </c>
      <c r="D39" s="6">
        <f t="shared" si="3"/>
        <v>5379.6672361562505</v>
      </c>
      <c r="E39" s="4">
        <f t="shared" si="4"/>
        <v>107593.34472312502</v>
      </c>
      <c r="G39" s="23"/>
      <c r="K39" s="4">
        <v>14404.611816289062</v>
      </c>
      <c r="L39" s="5">
        <v>7061.6</v>
      </c>
      <c r="M39" s="3">
        <f>K39/L39</f>
        <v>2.0398509992479128</v>
      </c>
      <c r="P39" s="4">
        <v>1496.69456485</v>
      </c>
      <c r="Q39" s="5">
        <v>706.16</v>
      </c>
    </row>
    <row r="40" spans="1:17" x14ac:dyDescent="0.2">
      <c r="A40" s="2" t="s">
        <v>9</v>
      </c>
      <c r="B40" s="2">
        <v>727.44293212890602</v>
      </c>
      <c r="C40" s="2">
        <v>713.01824950000002</v>
      </c>
      <c r="D40" s="6">
        <f t="shared" si="3"/>
        <v>720.23059081445308</v>
      </c>
      <c r="E40" s="4">
        <f t="shared" si="4"/>
        <v>14404.611816289062</v>
      </c>
      <c r="G40" s="23"/>
      <c r="K40" s="4">
        <v>1496.69456485</v>
      </c>
      <c r="L40" s="5">
        <v>706.16</v>
      </c>
      <c r="M40" s="3">
        <f>K40/L40</f>
        <v>2.1194836366404215</v>
      </c>
      <c r="P40" s="4">
        <v>165.93207359408692</v>
      </c>
      <c r="Q40" s="5">
        <v>70.616</v>
      </c>
    </row>
    <row r="41" spans="1:17" x14ac:dyDescent="0.2">
      <c r="A41" s="2" t="s">
        <v>10</v>
      </c>
      <c r="B41" s="2">
        <v>75.857421875</v>
      </c>
      <c r="C41" s="2">
        <v>73.812034609999998</v>
      </c>
      <c r="D41" s="6">
        <f t="shared" si="3"/>
        <v>74.834728242500006</v>
      </c>
      <c r="E41" s="4">
        <f t="shared" si="4"/>
        <v>1496.69456485</v>
      </c>
      <c r="G41" s="23"/>
      <c r="K41" s="4">
        <v>165.93207359408692</v>
      </c>
      <c r="L41" s="5">
        <v>70.616</v>
      </c>
      <c r="M41" s="3">
        <f>K41/L41</f>
        <v>2.3497801290654654</v>
      </c>
      <c r="P41" s="4">
        <v>18.4777229985419</v>
      </c>
      <c r="Q41" s="5">
        <v>7.0616000000000003</v>
      </c>
    </row>
    <row r="42" spans="1:17" x14ac:dyDescent="0.2">
      <c r="A42" s="2" t="s">
        <v>11</v>
      </c>
      <c r="B42" s="2">
        <v>8.9961862564086896</v>
      </c>
      <c r="C42" s="2">
        <v>7.5970211030000003</v>
      </c>
      <c r="D42" s="6">
        <f t="shared" si="3"/>
        <v>8.2966036797043454</v>
      </c>
      <c r="E42" s="4">
        <f t="shared" si="4"/>
        <v>165.93207359408692</v>
      </c>
      <c r="G42" s="23"/>
      <c r="K42" s="4">
        <v>18.4777229985419</v>
      </c>
      <c r="L42" s="5">
        <v>7.0616000000000003</v>
      </c>
      <c r="M42" s="3">
        <f>K42/L42</f>
        <v>2.6166482098309021</v>
      </c>
      <c r="P42" s="4">
        <v>11137.384033203121</v>
      </c>
      <c r="Q42" s="5">
        <v>6970.6</v>
      </c>
    </row>
    <row r="43" spans="1:17" x14ac:dyDescent="0.2">
      <c r="A43" s="2" t="s">
        <v>12</v>
      </c>
      <c r="B43" s="2">
        <v>1.0682009458541899</v>
      </c>
      <c r="C43" s="2">
        <v>0.77957135399999999</v>
      </c>
      <c r="D43" s="6">
        <f t="shared" si="3"/>
        <v>0.92388614992709495</v>
      </c>
      <c r="E43" s="4">
        <f t="shared" si="4"/>
        <v>18.4777229985419</v>
      </c>
      <c r="G43" s="23"/>
      <c r="K43" s="4">
        <v>99705.522458437496</v>
      </c>
      <c r="L43" s="5">
        <v>69706</v>
      </c>
      <c r="M43" s="3">
        <f>K43/L43</f>
        <v>1.4303721696616862</v>
      </c>
      <c r="P43" s="4">
        <v>1221.0092163430661</v>
      </c>
      <c r="Q43" s="5">
        <v>697.06000000000006</v>
      </c>
    </row>
    <row r="44" spans="1:17" x14ac:dyDescent="0.2">
      <c r="A44" s="2"/>
      <c r="B44" s="2"/>
      <c r="C44" s="2"/>
      <c r="D44" s="6"/>
      <c r="E44" s="4"/>
      <c r="G44" s="23"/>
      <c r="K44" s="4">
        <v>11137.384033203121</v>
      </c>
      <c r="L44" s="5">
        <v>6970.6</v>
      </c>
      <c r="M44" s="3">
        <f>K44/L44</f>
        <v>1.5977654768890943</v>
      </c>
      <c r="P44" s="4">
        <v>124.57437515594239</v>
      </c>
      <c r="Q44" s="5">
        <v>69.706000000000003</v>
      </c>
    </row>
    <row r="45" spans="1:17" x14ac:dyDescent="0.2">
      <c r="A45" s="2" t="s">
        <v>13</v>
      </c>
      <c r="B45" s="2">
        <v>4187.14208984375</v>
      </c>
      <c r="C45" s="2">
        <v>5783.4101559999999</v>
      </c>
      <c r="D45" s="6">
        <f t="shared" si="3"/>
        <v>4985.276122921875</v>
      </c>
      <c r="E45" s="4">
        <f t="shared" si="4"/>
        <v>99705.522458437496</v>
      </c>
      <c r="G45" s="23"/>
      <c r="K45" s="4">
        <v>1221.0092163430661</v>
      </c>
      <c r="L45" s="5">
        <v>697.06000000000006</v>
      </c>
      <c r="M45" s="3">
        <f>K45/L45</f>
        <v>1.7516558349970821</v>
      </c>
      <c r="P45" s="4">
        <v>10.05117566</v>
      </c>
      <c r="Q45" s="5">
        <v>6.9706000000000001</v>
      </c>
    </row>
    <row r="46" spans="1:17" x14ac:dyDescent="0.2">
      <c r="A46" s="2" t="s">
        <v>14</v>
      </c>
      <c r="B46" s="2">
        <v>556.86920166015602</v>
      </c>
      <c r="C46" s="5"/>
      <c r="D46" s="6">
        <f t="shared" si="3"/>
        <v>556.86920166015602</v>
      </c>
      <c r="E46" s="4">
        <f t="shared" si="4"/>
        <v>11137.384033203121</v>
      </c>
      <c r="G46" s="23"/>
      <c r="K46" s="4">
        <v>124.57437515594239</v>
      </c>
      <c r="L46" s="5">
        <v>69.706000000000003</v>
      </c>
      <c r="M46" s="3">
        <f>K46/L46</f>
        <v>1.787139918456695</v>
      </c>
    </row>
    <row r="47" spans="1:17" x14ac:dyDescent="0.2">
      <c r="A47" s="2" t="s">
        <v>15</v>
      </c>
      <c r="B47" s="2">
        <v>59.959812164306598</v>
      </c>
      <c r="C47" s="2">
        <v>62.141109470000004</v>
      </c>
      <c r="D47" s="6">
        <f t="shared" si="3"/>
        <v>61.050460817153301</v>
      </c>
      <c r="E47" s="4">
        <f t="shared" si="4"/>
        <v>1221.0092163430661</v>
      </c>
      <c r="G47" s="23"/>
      <c r="K47" s="4">
        <v>10.05117566</v>
      </c>
      <c r="L47" s="5">
        <v>6.9706000000000001</v>
      </c>
      <c r="M47" s="3">
        <f>K47/L47</f>
        <v>1.4419383783318509</v>
      </c>
    </row>
    <row r="48" spans="1:17" x14ac:dyDescent="0.2">
      <c r="A48" s="2" t="s">
        <v>16</v>
      </c>
      <c r="B48" s="2">
        <v>5.9966249465942401</v>
      </c>
      <c r="C48" s="2">
        <v>6.4608125689999998</v>
      </c>
      <c r="D48" s="6">
        <f t="shared" si="3"/>
        <v>6.2287187577971199</v>
      </c>
      <c r="E48" s="4">
        <f t="shared" si="4"/>
        <v>124.57437515594239</v>
      </c>
      <c r="G48" s="23"/>
    </row>
    <row r="49" spans="1:17" x14ac:dyDescent="0.2">
      <c r="A49" s="2" t="s">
        <v>17</v>
      </c>
      <c r="B49" s="2">
        <v>0.38797959700000001</v>
      </c>
      <c r="C49" s="2">
        <v>0.61713796899999995</v>
      </c>
      <c r="D49" s="6">
        <f t="shared" si="3"/>
        <v>0.50255878300000001</v>
      </c>
      <c r="E49" s="4">
        <f t="shared" si="4"/>
        <v>10.05117566</v>
      </c>
      <c r="G49" s="23"/>
    </row>
    <row r="50" spans="1:17" x14ac:dyDescent="0.2">
      <c r="D50" s="23"/>
    </row>
    <row r="52" spans="1:17" x14ac:dyDescent="0.2">
      <c r="H52" s="23"/>
    </row>
    <row r="53" spans="1:17" x14ac:dyDescent="0.2">
      <c r="F53" s="23"/>
      <c r="G53" s="23"/>
      <c r="H53" s="23"/>
      <c r="I53" s="23"/>
      <c r="J53" s="23"/>
    </row>
    <row r="54" spans="1:17" ht="17" thickBot="1" x14ac:dyDescent="0.25">
      <c r="F54" s="23"/>
      <c r="G54" s="23"/>
      <c r="H54" s="23"/>
      <c r="I54" s="23"/>
      <c r="J54" s="23"/>
    </row>
    <row r="55" spans="1:17" ht="17" thickBot="1" x14ac:dyDescent="0.25">
      <c r="F55" s="23"/>
      <c r="G55" s="23"/>
      <c r="H55" s="23"/>
      <c r="I55" s="23"/>
      <c r="J55" s="28"/>
    </row>
    <row r="56" spans="1:17" x14ac:dyDescent="0.2">
      <c r="F56" s="23"/>
      <c r="G56" s="23"/>
      <c r="H56" s="23"/>
      <c r="I56" s="23"/>
      <c r="J56" s="23"/>
    </row>
    <row r="57" spans="1:17" ht="26" x14ac:dyDescent="0.3">
      <c r="A57" s="30" t="s">
        <v>48</v>
      </c>
    </row>
    <row r="58" spans="1:17" x14ac:dyDescent="0.2">
      <c r="A58" s="11" t="s">
        <v>24</v>
      </c>
      <c r="B58" s="12" t="s">
        <v>25</v>
      </c>
      <c r="C58" s="12" t="s">
        <v>26</v>
      </c>
      <c r="D58" s="12" t="s">
        <v>27</v>
      </c>
      <c r="E58" s="12" t="s">
        <v>28</v>
      </c>
      <c r="F58" s="12" t="s">
        <v>29</v>
      </c>
      <c r="G58" s="12" t="s">
        <v>30</v>
      </c>
      <c r="H58" s="7" t="s">
        <v>31</v>
      </c>
      <c r="I58" s="7" t="s">
        <v>32</v>
      </c>
      <c r="J58" s="7" t="s">
        <v>33</v>
      </c>
      <c r="K58" s="7" t="s">
        <v>34</v>
      </c>
      <c r="L58" s="26" t="s">
        <v>40</v>
      </c>
      <c r="M58" s="24" t="s">
        <v>45</v>
      </c>
      <c r="N58" s="27" t="s">
        <v>41</v>
      </c>
      <c r="P58" s="7" t="s">
        <v>19</v>
      </c>
      <c r="Q58" s="27" t="s">
        <v>44</v>
      </c>
    </row>
    <row r="59" spans="1:17" x14ac:dyDescent="0.2">
      <c r="A59" s="13">
        <v>86.1</v>
      </c>
      <c r="B59" s="31" t="s">
        <v>49</v>
      </c>
      <c r="C59" s="2">
        <v>138</v>
      </c>
      <c r="D59" s="2">
        <v>112</v>
      </c>
      <c r="E59" s="2">
        <v>66</v>
      </c>
      <c r="F59" s="25">
        <v>100</v>
      </c>
      <c r="G59" s="25">
        <f>SUM(C59:F59)</f>
        <v>416</v>
      </c>
      <c r="H59" s="25">
        <f>G59/4</f>
        <v>104</v>
      </c>
      <c r="I59" s="25">
        <f>H59/0.0001</f>
        <v>1040000</v>
      </c>
      <c r="J59" s="25">
        <f>AVERAGE(I59:I62)</f>
        <v>1101875</v>
      </c>
      <c r="K59" s="25">
        <f>J59/1000</f>
        <v>1101.875</v>
      </c>
      <c r="L59" s="33">
        <f>K59*260</f>
        <v>286487.5</v>
      </c>
      <c r="M59" s="25">
        <f>L59/20</f>
        <v>14324.375</v>
      </c>
      <c r="N59" s="5">
        <f>M59*3.2</f>
        <v>45838</v>
      </c>
      <c r="P59" s="8">
        <v>1</v>
      </c>
      <c r="Q59" s="5">
        <f>N59</f>
        <v>45838</v>
      </c>
    </row>
    <row r="60" spans="1:17" x14ac:dyDescent="0.2">
      <c r="A60" s="15" t="s">
        <v>48</v>
      </c>
      <c r="B60" s="31"/>
      <c r="C60" s="2">
        <v>107</v>
      </c>
      <c r="D60" s="2">
        <v>107</v>
      </c>
      <c r="E60" s="2">
        <v>121</v>
      </c>
      <c r="F60" s="25">
        <v>127</v>
      </c>
      <c r="G60" s="25">
        <f t="shared" ref="G60:G70" si="6">SUM(C60:F60)</f>
        <v>462</v>
      </c>
      <c r="H60" s="25">
        <f t="shared" ref="H60:H70" si="7">G60/4</f>
        <v>115.5</v>
      </c>
      <c r="I60" s="25">
        <f t="shared" ref="I60:I70" si="8">H60/0.0001</f>
        <v>1155000</v>
      </c>
      <c r="J60" s="25"/>
      <c r="K60" s="25"/>
      <c r="L60" s="25"/>
      <c r="M60" s="25"/>
      <c r="N60" s="5"/>
      <c r="P60" s="8">
        <v>0.1</v>
      </c>
      <c r="Q60" s="5">
        <f>Q59*P60</f>
        <v>4583.8</v>
      </c>
    </row>
    <row r="61" spans="1:17" x14ac:dyDescent="0.2">
      <c r="A61" s="17"/>
      <c r="B61" s="31"/>
      <c r="C61" s="2">
        <v>133</v>
      </c>
      <c r="D61" s="2">
        <v>119</v>
      </c>
      <c r="E61" s="2">
        <v>124</v>
      </c>
      <c r="F61" s="25">
        <v>115</v>
      </c>
      <c r="G61" s="25">
        <f t="shared" si="6"/>
        <v>491</v>
      </c>
      <c r="H61" s="25">
        <f t="shared" si="7"/>
        <v>122.75</v>
      </c>
      <c r="I61" s="25">
        <f t="shared" si="8"/>
        <v>1227500</v>
      </c>
      <c r="J61" s="25"/>
      <c r="K61" s="25"/>
      <c r="L61" s="25"/>
      <c r="M61" s="25"/>
      <c r="N61" s="5"/>
      <c r="P61" s="8">
        <v>0.01</v>
      </c>
      <c r="Q61" s="5">
        <f>Q59*P61</f>
        <v>458.38</v>
      </c>
    </row>
    <row r="62" spans="1:17" x14ac:dyDescent="0.2">
      <c r="A62" s="17"/>
      <c r="B62" s="31"/>
      <c r="C62" s="2">
        <v>109</v>
      </c>
      <c r="D62" s="2">
        <v>104</v>
      </c>
      <c r="E62" s="2">
        <v>101</v>
      </c>
      <c r="F62" s="25">
        <v>80</v>
      </c>
      <c r="G62" s="25">
        <f t="shared" si="6"/>
        <v>394</v>
      </c>
      <c r="H62" s="25">
        <f t="shared" si="7"/>
        <v>98.5</v>
      </c>
      <c r="I62" s="25">
        <f t="shared" si="8"/>
        <v>985000</v>
      </c>
      <c r="J62" s="25"/>
      <c r="K62" s="25"/>
      <c r="L62" s="25"/>
      <c r="M62" s="25"/>
      <c r="N62" s="5"/>
      <c r="P62" s="9">
        <v>1E-3</v>
      </c>
      <c r="Q62" s="5">
        <f>Q59*P62</f>
        <v>45.838000000000001</v>
      </c>
    </row>
    <row r="63" spans="1:17" x14ac:dyDescent="0.2">
      <c r="A63" s="17"/>
      <c r="B63" s="31" t="s">
        <v>50</v>
      </c>
      <c r="C63" s="2">
        <v>116</v>
      </c>
      <c r="D63" s="2">
        <v>116</v>
      </c>
      <c r="E63" s="2">
        <v>86</v>
      </c>
      <c r="F63" s="25">
        <v>133</v>
      </c>
      <c r="G63" s="25">
        <f t="shared" si="6"/>
        <v>451</v>
      </c>
      <c r="H63" s="25">
        <f t="shared" si="7"/>
        <v>112.75</v>
      </c>
      <c r="I63" s="25">
        <f t="shared" si="8"/>
        <v>1127500</v>
      </c>
      <c r="J63" s="25">
        <f>AVERAGE(I63:I66)</f>
        <v>1079375</v>
      </c>
      <c r="K63" s="25">
        <f>J63/1000</f>
        <v>1079.375</v>
      </c>
      <c r="L63" s="25">
        <f>K63*260</f>
        <v>280637.5</v>
      </c>
      <c r="M63" s="25">
        <f>L63/20</f>
        <v>14031.875</v>
      </c>
      <c r="N63" s="5">
        <f>M63*3.2</f>
        <v>44902</v>
      </c>
      <c r="P63" s="9">
        <v>1E-4</v>
      </c>
      <c r="Q63" s="5">
        <f>Q59*P63</f>
        <v>4.5838000000000001</v>
      </c>
    </row>
    <row r="64" spans="1:17" x14ac:dyDescent="0.2">
      <c r="A64" s="17"/>
      <c r="B64" s="31"/>
      <c r="C64" s="2">
        <v>100</v>
      </c>
      <c r="D64" s="2">
        <v>96</v>
      </c>
      <c r="E64" s="2">
        <v>86</v>
      </c>
      <c r="F64" s="25">
        <v>86</v>
      </c>
      <c r="G64" s="25">
        <f t="shared" si="6"/>
        <v>368</v>
      </c>
      <c r="H64" s="25">
        <f t="shared" si="7"/>
        <v>92</v>
      </c>
      <c r="I64" s="25">
        <f t="shared" si="8"/>
        <v>920000</v>
      </c>
      <c r="J64" s="25"/>
      <c r="K64" s="25"/>
      <c r="L64" s="25"/>
      <c r="M64" s="25"/>
      <c r="N64" s="5"/>
      <c r="P64" s="8">
        <v>1</v>
      </c>
      <c r="Q64" s="5">
        <f>N63</f>
        <v>44902</v>
      </c>
    </row>
    <row r="65" spans="1:17" x14ac:dyDescent="0.2">
      <c r="A65" s="17"/>
      <c r="B65" s="31"/>
      <c r="C65" s="2">
        <v>120</v>
      </c>
      <c r="D65" s="2">
        <v>135</v>
      </c>
      <c r="E65" s="2">
        <v>116</v>
      </c>
      <c r="F65" s="25">
        <v>116</v>
      </c>
      <c r="G65" s="25">
        <f t="shared" si="6"/>
        <v>487</v>
      </c>
      <c r="H65" s="25">
        <f t="shared" si="7"/>
        <v>121.75</v>
      </c>
      <c r="I65" s="25">
        <f t="shared" si="8"/>
        <v>1217500</v>
      </c>
      <c r="J65" s="25"/>
      <c r="K65" s="25"/>
      <c r="L65" s="25"/>
      <c r="M65" s="25"/>
      <c r="N65" s="5"/>
      <c r="P65" s="8">
        <v>0.1</v>
      </c>
      <c r="Q65" s="5">
        <f>Q64*P65</f>
        <v>4490.2</v>
      </c>
    </row>
    <row r="66" spans="1:17" x14ac:dyDescent="0.2">
      <c r="A66" s="17"/>
      <c r="B66" s="31"/>
      <c r="C66" s="2">
        <v>111</v>
      </c>
      <c r="D66" s="2">
        <v>103</v>
      </c>
      <c r="E66" s="2">
        <v>103</v>
      </c>
      <c r="F66" s="25">
        <v>104</v>
      </c>
      <c r="G66" s="25">
        <f t="shared" si="6"/>
        <v>421</v>
      </c>
      <c r="H66" s="25">
        <f t="shared" si="7"/>
        <v>105.25</v>
      </c>
      <c r="I66" s="25">
        <f t="shared" si="8"/>
        <v>1052500</v>
      </c>
      <c r="J66" s="25"/>
      <c r="K66" s="25"/>
      <c r="L66" s="25"/>
      <c r="M66" s="25"/>
      <c r="N66" s="5"/>
      <c r="P66" s="8">
        <v>0.01</v>
      </c>
      <c r="Q66" s="5">
        <f>Q64*P66</f>
        <v>449.02</v>
      </c>
    </row>
    <row r="67" spans="1:17" x14ac:dyDescent="0.2">
      <c r="A67" s="17"/>
      <c r="B67" s="31" t="s">
        <v>51</v>
      </c>
      <c r="C67" s="2">
        <v>122</v>
      </c>
      <c r="D67" s="2">
        <v>92</v>
      </c>
      <c r="E67" s="2">
        <v>79</v>
      </c>
      <c r="F67" s="25">
        <v>89</v>
      </c>
      <c r="G67" s="25">
        <f t="shared" si="6"/>
        <v>382</v>
      </c>
      <c r="H67" s="25">
        <f t="shared" si="7"/>
        <v>95.5</v>
      </c>
      <c r="I67" s="25">
        <f t="shared" si="8"/>
        <v>955000</v>
      </c>
      <c r="J67" s="25">
        <f>AVERAGE(I67:I70)</f>
        <v>983750</v>
      </c>
      <c r="K67" s="25">
        <f>J67/1000</f>
        <v>983.75</v>
      </c>
      <c r="L67" s="25">
        <f>K67*260</f>
        <v>255775</v>
      </c>
      <c r="M67" s="25">
        <f>L67/20</f>
        <v>12788.75</v>
      </c>
      <c r="N67" s="5">
        <f>M67*3.2</f>
        <v>40924</v>
      </c>
      <c r="P67" s="9">
        <v>1E-3</v>
      </c>
      <c r="Q67" s="5">
        <f>Q64*P67</f>
        <v>44.902000000000001</v>
      </c>
    </row>
    <row r="68" spans="1:17" x14ac:dyDescent="0.2">
      <c r="A68" s="17"/>
      <c r="B68" s="31"/>
      <c r="C68" s="2">
        <v>101</v>
      </c>
      <c r="D68" s="2">
        <v>114</v>
      </c>
      <c r="E68" s="2">
        <v>89</v>
      </c>
      <c r="F68" s="25">
        <v>81</v>
      </c>
      <c r="G68" s="25">
        <f t="shared" si="6"/>
        <v>385</v>
      </c>
      <c r="H68" s="25">
        <f t="shared" si="7"/>
        <v>96.25</v>
      </c>
      <c r="I68" s="25">
        <f t="shared" si="8"/>
        <v>962500</v>
      </c>
      <c r="J68" s="25"/>
      <c r="K68" s="25"/>
      <c r="L68" s="25"/>
      <c r="M68" s="25"/>
      <c r="N68" s="5"/>
      <c r="P68" s="9">
        <v>1E-4</v>
      </c>
      <c r="Q68" s="5">
        <f>Q64*P68</f>
        <v>4.4902000000000006</v>
      </c>
    </row>
    <row r="69" spans="1:17" x14ac:dyDescent="0.2">
      <c r="A69" s="17"/>
      <c r="B69" s="31"/>
      <c r="C69" s="2">
        <v>110</v>
      </c>
      <c r="D69" s="2">
        <v>99</v>
      </c>
      <c r="E69" s="2">
        <v>97</v>
      </c>
      <c r="F69" s="25">
        <v>114</v>
      </c>
      <c r="G69" s="25">
        <f t="shared" si="6"/>
        <v>420</v>
      </c>
      <c r="H69" s="25">
        <f t="shared" si="7"/>
        <v>105</v>
      </c>
      <c r="I69" s="25">
        <f t="shared" si="8"/>
        <v>1050000</v>
      </c>
      <c r="J69" s="25"/>
      <c r="K69" s="25"/>
      <c r="L69" s="25"/>
      <c r="M69" s="25"/>
      <c r="N69" s="5"/>
      <c r="P69" s="8">
        <v>1</v>
      </c>
      <c r="Q69" s="5">
        <f>N67</f>
        <v>40924</v>
      </c>
    </row>
    <row r="70" spans="1:17" x14ac:dyDescent="0.2">
      <c r="A70" s="21"/>
      <c r="B70" s="31"/>
      <c r="C70" s="2">
        <v>106</v>
      </c>
      <c r="D70" s="2">
        <v>101</v>
      </c>
      <c r="E70" s="2">
        <v>89</v>
      </c>
      <c r="F70" s="25">
        <v>91</v>
      </c>
      <c r="G70" s="25">
        <f t="shared" si="6"/>
        <v>387</v>
      </c>
      <c r="H70" s="25">
        <f t="shared" si="7"/>
        <v>96.75</v>
      </c>
      <c r="I70" s="25">
        <f t="shared" si="8"/>
        <v>967500</v>
      </c>
      <c r="J70" s="25"/>
      <c r="K70" s="25"/>
      <c r="L70" s="25"/>
      <c r="M70" s="25"/>
      <c r="N70" s="5"/>
      <c r="P70" s="8">
        <v>0.1</v>
      </c>
      <c r="Q70" s="5">
        <f>Q69*P70</f>
        <v>4092.4</v>
      </c>
    </row>
    <row r="71" spans="1:17" x14ac:dyDescent="0.2">
      <c r="P71" s="8">
        <v>0.01</v>
      </c>
      <c r="Q71" s="5">
        <f>Q69*P71</f>
        <v>409.24</v>
      </c>
    </row>
    <row r="72" spans="1:17" x14ac:dyDescent="0.2">
      <c r="P72" s="9">
        <v>1E-3</v>
      </c>
      <c r="Q72" s="5">
        <f>Q69*P72</f>
        <v>40.923999999999999</v>
      </c>
    </row>
    <row r="73" spans="1:17" x14ac:dyDescent="0.2">
      <c r="B73" s="34" t="s">
        <v>2</v>
      </c>
      <c r="P73" s="9">
        <v>1E-4</v>
      </c>
      <c r="Q73" s="5">
        <f>Q69*P73</f>
        <v>4.0924000000000005</v>
      </c>
    </row>
    <row r="74" spans="1:17" ht="17" x14ac:dyDescent="0.2">
      <c r="A74" s="2" t="s">
        <v>1</v>
      </c>
      <c r="B74" s="2">
        <v>1</v>
      </c>
      <c r="C74" s="2">
        <v>2</v>
      </c>
      <c r="D74" s="2" t="s">
        <v>67</v>
      </c>
      <c r="E74" s="29" t="s">
        <v>43</v>
      </c>
      <c r="F74" s="22"/>
      <c r="G74" s="4" t="s">
        <v>43</v>
      </c>
      <c r="H74" s="27" t="s">
        <v>44</v>
      </c>
      <c r="I74" s="40" t="s">
        <v>42</v>
      </c>
      <c r="J74" s="39" t="s">
        <v>86</v>
      </c>
      <c r="K74" s="36"/>
      <c r="L74" s="4" t="s">
        <v>43</v>
      </c>
      <c r="M74" s="27" t="s">
        <v>44</v>
      </c>
    </row>
    <row r="75" spans="1:17" x14ac:dyDescent="0.2">
      <c r="A75" s="2" t="s">
        <v>52</v>
      </c>
      <c r="B75" s="2">
        <v>1193.0385739999999</v>
      </c>
      <c r="C75" s="2">
        <v>1087.2452390000001</v>
      </c>
      <c r="D75" s="2">
        <f>AVERAGE(B75:C75)</f>
        <v>1140.1419065</v>
      </c>
      <c r="E75" s="37">
        <f>D75*20</f>
        <v>22802.83813</v>
      </c>
      <c r="F75" s="36"/>
      <c r="G75" s="4">
        <v>22802.83813</v>
      </c>
      <c r="H75" s="5">
        <v>45838</v>
      </c>
      <c r="I75" s="3">
        <f>G75/H75</f>
        <v>0.49746581722588246</v>
      </c>
      <c r="J75" s="32">
        <f>AVERAGE(I75:I89)</f>
        <v>0.56932381199606574</v>
      </c>
      <c r="K75" s="36"/>
      <c r="L75" s="4">
        <v>2283.807221</v>
      </c>
      <c r="M75" s="5">
        <v>4583.8</v>
      </c>
    </row>
    <row r="76" spans="1:17" x14ac:dyDescent="0.2">
      <c r="A76" s="2" t="s">
        <v>53</v>
      </c>
      <c r="B76" s="2">
        <v>105.5735245</v>
      </c>
      <c r="C76" s="2">
        <v>122.80719759999999</v>
      </c>
      <c r="D76" s="2">
        <f t="shared" ref="D76:D89" si="9">AVERAGE(B76:C76)</f>
        <v>114.19036105000001</v>
      </c>
      <c r="E76" s="37">
        <f t="shared" ref="E76:G89" si="10">D76*20</f>
        <v>2283.807221</v>
      </c>
      <c r="F76" s="36"/>
      <c r="G76" s="4">
        <v>2283.807221</v>
      </c>
      <c r="H76" s="5">
        <v>4583.8</v>
      </c>
      <c r="I76" s="3">
        <f t="shared" ref="I76:I89" si="11">G76/H76</f>
        <v>0.49823448252541558</v>
      </c>
      <c r="J76" s="36"/>
      <c r="K76" s="36"/>
      <c r="L76" s="4">
        <v>259.61564060000001</v>
      </c>
      <c r="M76" s="5">
        <v>458.38</v>
      </c>
    </row>
    <row r="77" spans="1:17" x14ac:dyDescent="0.2">
      <c r="A77" s="2" t="s">
        <v>54</v>
      </c>
      <c r="B77" s="2">
        <v>11.362038610000001</v>
      </c>
      <c r="C77" s="2">
        <v>14.59952545</v>
      </c>
      <c r="D77" s="2">
        <f t="shared" si="9"/>
        <v>12.98078203</v>
      </c>
      <c r="E77" s="37">
        <f t="shared" si="10"/>
        <v>259.61564060000001</v>
      </c>
      <c r="F77" s="36"/>
      <c r="G77" s="4">
        <v>259.61564060000001</v>
      </c>
      <c r="H77" s="5">
        <v>458.38</v>
      </c>
      <c r="I77" s="3">
        <f t="shared" si="11"/>
        <v>0.56637645752432486</v>
      </c>
      <c r="J77" s="39" t="s">
        <v>87</v>
      </c>
      <c r="K77" s="36"/>
      <c r="L77" s="4">
        <v>19.494438769999999</v>
      </c>
      <c r="M77" s="5">
        <v>45.838000000000001</v>
      </c>
    </row>
    <row r="78" spans="1:17" x14ac:dyDescent="0.2">
      <c r="A78" s="2" t="s">
        <v>55</v>
      </c>
      <c r="B78" s="2">
        <v>0.80723935400000002</v>
      </c>
      <c r="C78" s="2">
        <v>1.142204523</v>
      </c>
      <c r="D78" s="2">
        <f t="shared" si="9"/>
        <v>0.9747219385</v>
      </c>
      <c r="E78" s="37">
        <f t="shared" si="10"/>
        <v>19.494438769999999</v>
      </c>
      <c r="F78" s="36"/>
      <c r="G78" s="4">
        <v>19.494438769999999</v>
      </c>
      <c r="H78" s="5">
        <v>45.838000000000001</v>
      </c>
      <c r="I78" s="3">
        <f t="shared" si="11"/>
        <v>0.42528990728216759</v>
      </c>
      <c r="J78" s="32">
        <f>AVERAGE(I76,I77,I78,I79,I81,I82,I83,I84,I86,I87,I88,I89)</f>
        <v>0.60790354282808723</v>
      </c>
      <c r="K78" s="36"/>
      <c r="L78" s="4">
        <v>6.6598147100000009</v>
      </c>
      <c r="M78" s="5">
        <v>4.5838000000000001</v>
      </c>
    </row>
    <row r="79" spans="1:17" x14ac:dyDescent="0.2">
      <c r="A79" s="2" t="s">
        <v>56</v>
      </c>
      <c r="B79" s="2">
        <v>0.30214333500000001</v>
      </c>
      <c r="C79" s="2">
        <v>0.36383813599999998</v>
      </c>
      <c r="D79" s="2">
        <f t="shared" si="9"/>
        <v>0.33299073550000002</v>
      </c>
      <c r="E79" s="37">
        <f t="shared" si="10"/>
        <v>6.6598147100000009</v>
      </c>
      <c r="F79" s="36"/>
      <c r="G79" s="4">
        <v>6.6598147100000009</v>
      </c>
      <c r="H79" s="5">
        <v>4.5838000000000001</v>
      </c>
      <c r="I79" s="3">
        <f t="shared" si="11"/>
        <v>1.4529025502857893</v>
      </c>
      <c r="J79" s="36"/>
      <c r="K79" s="36"/>
      <c r="L79" s="4">
        <v>1972.1327973000002</v>
      </c>
      <c r="M79" s="5">
        <v>4490.2</v>
      </c>
    </row>
    <row r="80" spans="1:17" x14ac:dyDescent="0.2">
      <c r="A80" s="2" t="s">
        <v>57</v>
      </c>
      <c r="B80" s="2">
        <v>937.46948239999995</v>
      </c>
      <c r="C80" s="2">
        <v>798.40350339999998</v>
      </c>
      <c r="D80" s="2">
        <f t="shared" si="9"/>
        <v>867.93649289999996</v>
      </c>
      <c r="E80" s="37">
        <f t="shared" si="10"/>
        <v>17358.729857999999</v>
      </c>
      <c r="F80" s="36"/>
      <c r="G80" s="4">
        <v>17358.729857999999</v>
      </c>
      <c r="H80" s="5">
        <v>44902</v>
      </c>
      <c r="I80" s="3">
        <f t="shared" si="11"/>
        <v>0.3865914626965391</v>
      </c>
      <c r="J80" s="36"/>
      <c r="K80" s="36"/>
      <c r="L80" s="4">
        <v>201.61085129999998</v>
      </c>
      <c r="M80" s="5">
        <v>449.02</v>
      </c>
    </row>
    <row r="81" spans="1:17" x14ac:dyDescent="0.2">
      <c r="A81" s="2" t="s">
        <v>58</v>
      </c>
      <c r="B81" s="2">
        <v>98.96687317</v>
      </c>
      <c r="C81" s="2">
        <v>98.246406559999997</v>
      </c>
      <c r="D81" s="2">
        <f t="shared" si="9"/>
        <v>98.606639865000005</v>
      </c>
      <c r="E81" s="37">
        <f t="shared" si="10"/>
        <v>1972.1327973000002</v>
      </c>
      <c r="F81" s="36"/>
      <c r="G81" s="4">
        <v>1972.1327973000002</v>
      </c>
      <c r="H81" s="5">
        <v>4490.2</v>
      </c>
      <c r="I81" s="3">
        <f t="shared" si="11"/>
        <v>0.43920823065787723</v>
      </c>
      <c r="J81" s="36"/>
      <c r="K81" s="36"/>
      <c r="L81" s="4">
        <v>28.912512059999997</v>
      </c>
      <c r="M81" s="5">
        <v>44.902000000000001</v>
      </c>
    </row>
    <row r="82" spans="1:17" x14ac:dyDescent="0.2">
      <c r="A82" s="2" t="s">
        <v>59</v>
      </c>
      <c r="B82" s="2">
        <v>10.317986489999999</v>
      </c>
      <c r="C82" s="2">
        <v>9.8430986399999991</v>
      </c>
      <c r="D82" s="2">
        <f t="shared" si="9"/>
        <v>10.080542564999998</v>
      </c>
      <c r="E82" s="37">
        <f t="shared" si="10"/>
        <v>201.61085129999998</v>
      </c>
      <c r="F82" s="36"/>
      <c r="G82" s="4">
        <v>201.61085129999998</v>
      </c>
      <c r="H82" s="5">
        <v>449.02</v>
      </c>
      <c r="I82" s="3">
        <f t="shared" si="11"/>
        <v>0.44900194044808689</v>
      </c>
      <c r="J82" s="36"/>
      <c r="K82" s="36"/>
      <c r="L82" s="4">
        <v>5.026757120000001</v>
      </c>
      <c r="M82" s="5">
        <v>4.4902000000000006</v>
      </c>
    </row>
    <row r="83" spans="1:17" x14ac:dyDescent="0.2">
      <c r="A83" s="2" t="s">
        <v>60</v>
      </c>
      <c r="B83" s="2">
        <v>1.796961665</v>
      </c>
      <c r="C83" s="2">
        <v>1.094289541</v>
      </c>
      <c r="D83" s="2">
        <f t="shared" si="9"/>
        <v>1.4456256029999999</v>
      </c>
      <c r="E83" s="37">
        <f t="shared" si="10"/>
        <v>28.912512059999997</v>
      </c>
      <c r="F83" s="36"/>
      <c r="G83" s="4">
        <v>28.912512059999997</v>
      </c>
      <c r="H83" s="5">
        <v>44.902000000000001</v>
      </c>
      <c r="I83" s="3">
        <f t="shared" si="11"/>
        <v>0.64390254465279939</v>
      </c>
      <c r="J83" s="36"/>
      <c r="K83" s="36"/>
      <c r="L83" s="4">
        <v>1783.3071898999997</v>
      </c>
      <c r="M83" s="5">
        <v>4092.4</v>
      </c>
    </row>
    <row r="84" spans="1:17" x14ac:dyDescent="0.2">
      <c r="A84" s="2" t="s">
        <v>61</v>
      </c>
      <c r="B84" s="2">
        <v>0.25133785600000003</v>
      </c>
      <c r="C84" s="4"/>
      <c r="D84" s="2">
        <f t="shared" si="9"/>
        <v>0.25133785600000003</v>
      </c>
      <c r="E84" s="37">
        <f t="shared" si="10"/>
        <v>5.026757120000001</v>
      </c>
      <c r="F84" s="36"/>
      <c r="G84" s="4">
        <v>5.026757120000001</v>
      </c>
      <c r="H84" s="5">
        <v>4.4902000000000006</v>
      </c>
      <c r="I84" s="3">
        <f t="shared" si="11"/>
        <v>1.1194951494365508</v>
      </c>
      <c r="J84" s="36"/>
      <c r="K84" s="36"/>
      <c r="L84" s="4">
        <v>191.32773401999998</v>
      </c>
      <c r="M84" s="5">
        <v>409.24</v>
      </c>
    </row>
    <row r="85" spans="1:17" x14ac:dyDescent="0.2">
      <c r="A85" s="2" t="s">
        <v>62</v>
      </c>
      <c r="B85" s="2">
        <v>732.22210689999997</v>
      </c>
      <c r="C85" s="2">
        <v>744.95989989999998</v>
      </c>
      <c r="D85" s="2">
        <f t="shared" si="9"/>
        <v>738.59100339999998</v>
      </c>
      <c r="E85" s="37">
        <f t="shared" si="10"/>
        <v>14771.820067999999</v>
      </c>
      <c r="F85" s="36"/>
      <c r="G85" s="4">
        <v>14771.820067999999</v>
      </c>
      <c r="H85" s="5">
        <v>40924</v>
      </c>
      <c r="I85" s="3">
        <f t="shared" si="11"/>
        <v>0.36095738608151695</v>
      </c>
      <c r="J85" s="36"/>
      <c r="K85" s="36"/>
      <c r="L85" s="4">
        <v>16.643515820000001</v>
      </c>
      <c r="M85" s="5">
        <v>40.923999999999999</v>
      </c>
    </row>
    <row r="86" spans="1:17" x14ac:dyDescent="0.2">
      <c r="A86" s="2" t="s">
        <v>63</v>
      </c>
      <c r="B86" s="2">
        <v>83.200477599999999</v>
      </c>
      <c r="C86" s="2">
        <v>95.130241389999995</v>
      </c>
      <c r="D86" s="2">
        <f t="shared" si="9"/>
        <v>89.16535949499999</v>
      </c>
      <c r="E86" s="37">
        <f t="shared" si="10"/>
        <v>1783.3071898999997</v>
      </c>
      <c r="F86" s="36"/>
      <c r="G86" s="4">
        <v>1783.3071898999997</v>
      </c>
      <c r="H86" s="5">
        <v>4092.4</v>
      </c>
      <c r="I86" s="3">
        <f t="shared" si="11"/>
        <v>0.43576072473365252</v>
      </c>
      <c r="J86" s="36"/>
      <c r="K86" s="36"/>
      <c r="L86" s="4">
        <v>1.59790874</v>
      </c>
      <c r="M86" s="5">
        <v>4.0924000000000005</v>
      </c>
    </row>
    <row r="87" spans="1:17" x14ac:dyDescent="0.2">
      <c r="A87" s="2" t="s">
        <v>64</v>
      </c>
      <c r="B87" s="2">
        <v>8.4633102420000004</v>
      </c>
      <c r="C87" s="2">
        <v>10.669463159999999</v>
      </c>
      <c r="D87" s="2">
        <f t="shared" si="9"/>
        <v>9.566386700999999</v>
      </c>
      <c r="E87" s="37">
        <f t="shared" si="10"/>
        <v>191.32773401999998</v>
      </c>
      <c r="F87" s="36"/>
      <c r="G87" s="4">
        <v>191.32773401999998</v>
      </c>
      <c r="H87" s="5">
        <v>409.24</v>
      </c>
      <c r="I87" s="3">
        <f t="shared" si="11"/>
        <v>0.46751963156094217</v>
      </c>
      <c r="J87" s="36"/>
      <c r="K87" s="36"/>
    </row>
    <row r="88" spans="1:17" x14ac:dyDescent="0.2">
      <c r="A88" s="2" t="s">
        <v>65</v>
      </c>
      <c r="B88" s="2">
        <v>0.56992638100000004</v>
      </c>
      <c r="C88" s="2">
        <v>1.094425201</v>
      </c>
      <c r="D88" s="2">
        <f t="shared" si="9"/>
        <v>0.83217579100000005</v>
      </c>
      <c r="E88" s="37">
        <f t="shared" si="10"/>
        <v>16.643515820000001</v>
      </c>
      <c r="F88" s="36"/>
      <c r="G88" s="4">
        <v>16.643515820000001</v>
      </c>
      <c r="H88" s="5">
        <v>40.923999999999999</v>
      </c>
      <c r="I88" s="3">
        <f t="shared" si="11"/>
        <v>0.40669328071547262</v>
      </c>
      <c r="J88" s="36"/>
      <c r="K88" s="36"/>
    </row>
    <row r="89" spans="1:17" x14ac:dyDescent="0.2">
      <c r="A89" s="2" t="s">
        <v>66</v>
      </c>
      <c r="B89" s="2">
        <v>8.4629044E-2</v>
      </c>
      <c r="C89" s="2">
        <v>7.5161829999999999E-2</v>
      </c>
      <c r="D89" s="2">
        <f t="shared" si="9"/>
        <v>7.9895437E-2</v>
      </c>
      <c r="E89" s="37">
        <f t="shared" si="10"/>
        <v>1.59790874</v>
      </c>
      <c r="F89" s="36"/>
      <c r="G89" s="4">
        <v>1.59790874</v>
      </c>
      <c r="H89" s="5">
        <v>4.0924000000000005</v>
      </c>
      <c r="I89" s="3">
        <f t="shared" si="11"/>
        <v>0.39045761411396734</v>
      </c>
      <c r="J89" s="36"/>
      <c r="K89" s="36"/>
    </row>
    <row r="90" spans="1:17" x14ac:dyDescent="0.2">
      <c r="E90" s="36"/>
      <c r="F90" s="36"/>
      <c r="G90" s="36"/>
      <c r="H90" s="36"/>
      <c r="I90" s="36"/>
      <c r="J90" s="36"/>
      <c r="K90" s="36"/>
    </row>
    <row r="93" spans="1:17" ht="26" x14ac:dyDescent="0.3">
      <c r="A93" s="30" t="s">
        <v>69</v>
      </c>
    </row>
    <row r="94" spans="1:17" x14ac:dyDescent="0.2">
      <c r="A94" s="11" t="s">
        <v>24</v>
      </c>
      <c r="B94" s="12" t="s">
        <v>25</v>
      </c>
      <c r="C94" s="12" t="s">
        <v>26</v>
      </c>
      <c r="D94" s="12" t="s">
        <v>27</v>
      </c>
      <c r="E94" s="12" t="s">
        <v>28</v>
      </c>
      <c r="F94" s="12" t="s">
        <v>29</v>
      </c>
      <c r="G94" s="12" t="s">
        <v>30</v>
      </c>
      <c r="H94" s="7" t="s">
        <v>31</v>
      </c>
      <c r="I94" s="7" t="s">
        <v>32</v>
      </c>
      <c r="J94" s="7" t="s">
        <v>33</v>
      </c>
      <c r="K94" s="7" t="s">
        <v>34</v>
      </c>
      <c r="L94" s="26" t="s">
        <v>40</v>
      </c>
      <c r="M94" s="24" t="s">
        <v>45</v>
      </c>
      <c r="N94" s="27" t="s">
        <v>41</v>
      </c>
      <c r="P94" s="7" t="s">
        <v>19</v>
      </c>
      <c r="Q94" s="27" t="s">
        <v>44</v>
      </c>
    </row>
    <row r="95" spans="1:17" x14ac:dyDescent="0.2">
      <c r="A95" s="13">
        <v>89.1</v>
      </c>
      <c r="B95" s="41" t="s">
        <v>49</v>
      </c>
      <c r="C95" s="25">
        <v>137</v>
      </c>
      <c r="D95" s="25">
        <v>132</v>
      </c>
      <c r="E95" s="25">
        <v>154</v>
      </c>
      <c r="F95" s="25">
        <v>152</v>
      </c>
      <c r="G95" s="25">
        <f>SUM(C95:F95)</f>
        <v>575</v>
      </c>
      <c r="H95" s="25">
        <f>G95/4</f>
        <v>143.75</v>
      </c>
      <c r="I95" s="25">
        <f>H95/0.0001</f>
        <v>1437500</v>
      </c>
      <c r="J95" s="25">
        <f>AVERAGE(I95:I98)</f>
        <v>1316250</v>
      </c>
      <c r="K95" s="25">
        <f>J95/1000</f>
        <v>1316.25</v>
      </c>
      <c r="L95" s="33">
        <f>K95*260</f>
        <v>342225</v>
      </c>
      <c r="M95" s="25">
        <f>L95/20</f>
        <v>17111.25</v>
      </c>
      <c r="N95" s="5">
        <f>M95*3.2</f>
        <v>54756</v>
      </c>
      <c r="P95" s="8">
        <v>1</v>
      </c>
      <c r="Q95" s="5">
        <f>N95</f>
        <v>54756</v>
      </c>
    </row>
    <row r="96" spans="1:17" x14ac:dyDescent="0.2">
      <c r="A96" s="15" t="s">
        <v>69</v>
      </c>
      <c r="B96" s="41"/>
      <c r="C96" s="25">
        <v>147</v>
      </c>
      <c r="D96" s="25">
        <v>120</v>
      </c>
      <c r="E96" s="25">
        <v>130</v>
      </c>
      <c r="F96" s="25">
        <v>134</v>
      </c>
      <c r="G96" s="25">
        <f t="shared" ref="G96:G106" si="12">SUM(C96:F96)</f>
        <v>531</v>
      </c>
      <c r="H96" s="25">
        <f t="shared" ref="H96:H106" si="13">G96/4</f>
        <v>132.75</v>
      </c>
      <c r="I96" s="25">
        <f t="shared" ref="I96:I104" si="14">H96/0.0001</f>
        <v>1327500</v>
      </c>
      <c r="J96" s="25"/>
      <c r="K96" s="25"/>
      <c r="L96" s="25"/>
      <c r="M96" s="25"/>
      <c r="N96" s="5"/>
      <c r="P96" s="8">
        <v>0.1</v>
      </c>
      <c r="Q96" s="5">
        <f>Q95*P96</f>
        <v>5475.6</v>
      </c>
    </row>
    <row r="97" spans="1:17" x14ac:dyDescent="0.2">
      <c r="A97" s="17"/>
      <c r="B97" s="41"/>
      <c r="C97" s="25">
        <v>108</v>
      </c>
      <c r="D97" s="25">
        <v>114</v>
      </c>
      <c r="E97" s="25">
        <v>94</v>
      </c>
      <c r="F97" s="25">
        <v>108</v>
      </c>
      <c r="G97" s="25">
        <f t="shared" si="12"/>
        <v>424</v>
      </c>
      <c r="H97" s="25">
        <f t="shared" si="13"/>
        <v>106</v>
      </c>
      <c r="I97" s="25">
        <f t="shared" si="14"/>
        <v>1060000</v>
      </c>
      <c r="J97" s="25"/>
      <c r="K97" s="25"/>
      <c r="L97" s="25"/>
      <c r="M97" s="25"/>
      <c r="N97" s="5"/>
      <c r="P97" s="8">
        <v>0.01</v>
      </c>
      <c r="Q97" s="5">
        <f>Q95*P97</f>
        <v>547.56000000000006</v>
      </c>
    </row>
    <row r="98" spans="1:17" x14ac:dyDescent="0.2">
      <c r="A98" s="17"/>
      <c r="B98" s="41"/>
      <c r="C98" s="25">
        <v>140</v>
      </c>
      <c r="D98" s="25">
        <v>158</v>
      </c>
      <c r="E98" s="25">
        <v>125</v>
      </c>
      <c r="F98" s="25">
        <v>153</v>
      </c>
      <c r="G98" s="25">
        <f t="shared" si="12"/>
        <v>576</v>
      </c>
      <c r="H98" s="25">
        <f t="shared" si="13"/>
        <v>144</v>
      </c>
      <c r="I98" s="25">
        <f t="shared" si="14"/>
        <v>1440000</v>
      </c>
      <c r="J98" s="25"/>
      <c r="K98" s="25"/>
      <c r="L98" s="25"/>
      <c r="M98" s="25"/>
      <c r="N98" s="5"/>
      <c r="P98" s="9">
        <v>1E-3</v>
      </c>
      <c r="Q98" s="5">
        <f>Q95*P98</f>
        <v>54.756</v>
      </c>
    </row>
    <row r="99" spans="1:17" x14ac:dyDescent="0.2">
      <c r="A99" s="17"/>
      <c r="B99" s="41" t="s">
        <v>50</v>
      </c>
      <c r="C99" s="25">
        <v>148</v>
      </c>
      <c r="D99" s="25">
        <v>146</v>
      </c>
      <c r="E99" s="25">
        <v>108</v>
      </c>
      <c r="F99" s="25">
        <v>173</v>
      </c>
      <c r="G99" s="25">
        <f t="shared" si="12"/>
        <v>575</v>
      </c>
      <c r="H99" s="25">
        <f t="shared" si="13"/>
        <v>143.75</v>
      </c>
      <c r="I99" s="25">
        <f t="shared" si="14"/>
        <v>1437500</v>
      </c>
      <c r="J99" s="25">
        <f>AVERAGE(I99:I102)</f>
        <v>1526875</v>
      </c>
      <c r="K99" s="25">
        <f>J99/1000</f>
        <v>1526.875</v>
      </c>
      <c r="L99" s="25">
        <f>K99*260</f>
        <v>396987.5</v>
      </c>
      <c r="M99" s="25">
        <f>L99/20</f>
        <v>19849.375</v>
      </c>
      <c r="N99" s="5">
        <f>M99*3.2</f>
        <v>63518</v>
      </c>
      <c r="P99" s="9">
        <v>1E-4</v>
      </c>
      <c r="Q99" s="5">
        <f>Q95*P99</f>
        <v>5.4756</v>
      </c>
    </row>
    <row r="100" spans="1:17" x14ac:dyDescent="0.2">
      <c r="A100" s="17"/>
      <c r="B100" s="41"/>
      <c r="C100" s="25">
        <v>158</v>
      </c>
      <c r="D100" s="25">
        <v>165</v>
      </c>
      <c r="E100" s="25">
        <v>149</v>
      </c>
      <c r="F100" s="25">
        <v>133</v>
      </c>
      <c r="G100" s="25">
        <f t="shared" si="12"/>
        <v>605</v>
      </c>
      <c r="H100" s="25">
        <f t="shared" si="13"/>
        <v>151.25</v>
      </c>
      <c r="I100" s="25">
        <f t="shared" si="14"/>
        <v>1512500</v>
      </c>
      <c r="J100" s="25"/>
      <c r="K100" s="25"/>
      <c r="L100" s="25"/>
      <c r="M100" s="25"/>
      <c r="N100" s="5"/>
      <c r="P100" s="8">
        <v>1</v>
      </c>
      <c r="Q100" s="5">
        <f>N99</f>
        <v>63518</v>
      </c>
    </row>
    <row r="101" spans="1:17" x14ac:dyDescent="0.2">
      <c r="A101" s="17"/>
      <c r="B101" s="41"/>
      <c r="C101" s="25">
        <v>198</v>
      </c>
      <c r="D101" s="25">
        <v>164</v>
      </c>
      <c r="E101" s="25">
        <v>150</v>
      </c>
      <c r="F101" s="25">
        <v>161</v>
      </c>
      <c r="G101" s="25">
        <f t="shared" si="12"/>
        <v>673</v>
      </c>
      <c r="H101" s="25">
        <f t="shared" si="13"/>
        <v>168.25</v>
      </c>
      <c r="I101" s="25">
        <f t="shared" si="14"/>
        <v>1682500</v>
      </c>
      <c r="J101" s="25"/>
      <c r="K101" s="25"/>
      <c r="L101" s="25"/>
      <c r="M101" s="25"/>
      <c r="N101" s="5"/>
      <c r="P101" s="8">
        <v>0.1</v>
      </c>
      <c r="Q101" s="5">
        <f>Q100*P101</f>
        <v>6351.8</v>
      </c>
    </row>
    <row r="102" spans="1:17" x14ac:dyDescent="0.2">
      <c r="A102" s="17"/>
      <c r="B102" s="41"/>
      <c r="C102" s="25">
        <v>140</v>
      </c>
      <c r="D102" s="25">
        <v>167</v>
      </c>
      <c r="E102" s="25">
        <v>113</v>
      </c>
      <c r="F102" s="25">
        <v>170</v>
      </c>
      <c r="G102" s="25">
        <f t="shared" si="12"/>
        <v>590</v>
      </c>
      <c r="H102" s="25">
        <f t="shared" si="13"/>
        <v>147.5</v>
      </c>
      <c r="I102" s="25">
        <f t="shared" si="14"/>
        <v>1475000</v>
      </c>
      <c r="J102" s="25"/>
      <c r="K102" s="25"/>
      <c r="L102" s="25"/>
      <c r="M102" s="25"/>
      <c r="N102" s="5"/>
      <c r="P102" s="8">
        <v>0.01</v>
      </c>
      <c r="Q102" s="5">
        <f>Q100*P102</f>
        <v>635.18000000000006</v>
      </c>
    </row>
    <row r="103" spans="1:17" x14ac:dyDescent="0.2">
      <c r="A103" s="17"/>
      <c r="B103" s="41" t="s">
        <v>70</v>
      </c>
      <c r="C103" s="25">
        <v>186</v>
      </c>
      <c r="D103" s="25">
        <v>133</v>
      </c>
      <c r="E103" s="25">
        <v>141</v>
      </c>
      <c r="F103" s="25">
        <v>154</v>
      </c>
      <c r="G103" s="25">
        <f t="shared" si="12"/>
        <v>614</v>
      </c>
      <c r="H103" s="25">
        <f t="shared" si="13"/>
        <v>153.5</v>
      </c>
      <c r="I103" s="25">
        <f t="shared" si="14"/>
        <v>1535000</v>
      </c>
      <c r="J103" s="25">
        <f>AVERAGE(I103:I106)</f>
        <v>1363125</v>
      </c>
      <c r="K103" s="25">
        <f>J103/1000</f>
        <v>1363.125</v>
      </c>
      <c r="L103" s="25">
        <f>K103*260</f>
        <v>354412.5</v>
      </c>
      <c r="M103" s="25">
        <f>L103/20</f>
        <v>17720.625</v>
      </c>
      <c r="N103" s="5">
        <f>M103*3.2</f>
        <v>56706</v>
      </c>
      <c r="P103" s="9">
        <v>1E-3</v>
      </c>
      <c r="Q103" s="5">
        <f>Q100*P103</f>
        <v>63.518000000000001</v>
      </c>
    </row>
    <row r="104" spans="1:17" x14ac:dyDescent="0.2">
      <c r="A104" s="17"/>
      <c r="B104" s="41"/>
      <c r="C104" s="25">
        <v>137</v>
      </c>
      <c r="D104" s="25">
        <v>113</v>
      </c>
      <c r="E104" s="25">
        <v>125</v>
      </c>
      <c r="F104" s="25">
        <v>104</v>
      </c>
      <c r="G104" s="25">
        <f t="shared" si="12"/>
        <v>479</v>
      </c>
      <c r="H104" s="25">
        <f t="shared" si="13"/>
        <v>119.75</v>
      </c>
      <c r="I104" s="25">
        <f t="shared" si="14"/>
        <v>1197500</v>
      </c>
      <c r="J104" s="25"/>
      <c r="K104" s="25"/>
      <c r="L104" s="25"/>
      <c r="M104" s="25"/>
      <c r="N104" s="5"/>
      <c r="P104" s="9">
        <v>1E-4</v>
      </c>
      <c r="Q104" s="5">
        <f>Q100*P104</f>
        <v>6.3517999999999999</v>
      </c>
    </row>
    <row r="105" spans="1:17" x14ac:dyDescent="0.2">
      <c r="A105" s="17"/>
      <c r="B105" s="41"/>
      <c r="C105" s="25">
        <v>147</v>
      </c>
      <c r="D105" s="25">
        <v>142</v>
      </c>
      <c r="E105" s="25">
        <v>144</v>
      </c>
      <c r="F105" s="25">
        <v>94</v>
      </c>
      <c r="G105" s="25">
        <f t="shared" si="12"/>
        <v>527</v>
      </c>
      <c r="H105" s="25">
        <f t="shared" si="13"/>
        <v>131.75</v>
      </c>
      <c r="I105" s="25">
        <f>H105/0.0001</f>
        <v>1317500</v>
      </c>
      <c r="J105" s="25"/>
      <c r="K105" s="25"/>
      <c r="L105" s="25"/>
      <c r="M105" s="25"/>
      <c r="N105" s="5"/>
      <c r="P105" s="8">
        <v>1</v>
      </c>
      <c r="Q105" s="5">
        <f>N103</f>
        <v>56706</v>
      </c>
    </row>
    <row r="106" spans="1:17" x14ac:dyDescent="0.2">
      <c r="A106" s="21"/>
      <c r="B106" s="41"/>
      <c r="C106" s="25">
        <v>186</v>
      </c>
      <c r="D106" s="25">
        <v>126</v>
      </c>
      <c r="E106" s="25">
        <v>110</v>
      </c>
      <c r="F106" s="25">
        <v>139</v>
      </c>
      <c r="G106" s="25">
        <f t="shared" si="12"/>
        <v>561</v>
      </c>
      <c r="H106" s="25">
        <f t="shared" si="13"/>
        <v>140.25</v>
      </c>
      <c r="I106" s="25">
        <f>H106/0.0001</f>
        <v>1402500</v>
      </c>
      <c r="J106" s="25"/>
      <c r="K106" s="25"/>
      <c r="L106" s="25"/>
      <c r="M106" s="25"/>
      <c r="N106" s="5"/>
      <c r="P106" s="8">
        <v>0.1</v>
      </c>
      <c r="Q106" s="5">
        <f>Q105*P106</f>
        <v>5670.6</v>
      </c>
    </row>
    <row r="107" spans="1:17" x14ac:dyDescent="0.2">
      <c r="P107" s="8">
        <v>0.01</v>
      </c>
      <c r="Q107" s="5">
        <f>Q105*P107</f>
        <v>567.06000000000006</v>
      </c>
    </row>
    <row r="108" spans="1:17" x14ac:dyDescent="0.2">
      <c r="P108" s="9">
        <v>1E-3</v>
      </c>
      <c r="Q108" s="5">
        <f>Q105*P108</f>
        <v>56.706000000000003</v>
      </c>
    </row>
    <row r="109" spans="1:17" x14ac:dyDescent="0.2">
      <c r="B109" s="25" t="s">
        <v>2</v>
      </c>
      <c r="P109" s="9">
        <v>1E-4</v>
      </c>
      <c r="Q109" s="5">
        <f>Q105*P109</f>
        <v>5.6706000000000003</v>
      </c>
    </row>
    <row r="110" spans="1:17" ht="17" x14ac:dyDescent="0.2">
      <c r="A110" s="25" t="s">
        <v>1</v>
      </c>
      <c r="B110" s="25">
        <v>1</v>
      </c>
      <c r="C110" s="42">
        <v>2</v>
      </c>
      <c r="D110" s="25" t="s">
        <v>67</v>
      </c>
      <c r="E110" s="43" t="s">
        <v>43</v>
      </c>
      <c r="F110" s="22"/>
      <c r="G110" s="4" t="s">
        <v>43</v>
      </c>
      <c r="H110" s="27" t="s">
        <v>44</v>
      </c>
      <c r="I110" s="40" t="s">
        <v>42</v>
      </c>
      <c r="J110" s="45" t="s">
        <v>86</v>
      </c>
      <c r="K110" s="23"/>
      <c r="L110" s="4" t="s">
        <v>43</v>
      </c>
      <c r="M110" s="27" t="s">
        <v>44</v>
      </c>
    </row>
    <row r="111" spans="1:17" x14ac:dyDescent="0.2">
      <c r="A111" s="25" t="s">
        <v>71</v>
      </c>
      <c r="B111" s="25">
        <v>5258.5947265625</v>
      </c>
      <c r="C111" s="44"/>
      <c r="D111" s="25">
        <f>AVERAGE(B111:C111)</f>
        <v>5258.5947265625</v>
      </c>
      <c r="E111" s="37">
        <f>D111*20</f>
        <v>105171.89453125</v>
      </c>
      <c r="F111" s="36"/>
      <c r="G111" s="37">
        <v>105171.89453125</v>
      </c>
      <c r="H111" s="5">
        <v>54756</v>
      </c>
      <c r="I111" s="3">
        <f>G111/H111</f>
        <v>1.9207373535548615</v>
      </c>
      <c r="J111" s="46">
        <f>AVERAGE(I111:I125)</f>
        <v>3.1579432495709243</v>
      </c>
      <c r="K111" s="23"/>
      <c r="L111" s="4">
        <v>18202.16613785156</v>
      </c>
      <c r="M111" s="5">
        <v>5475.6</v>
      </c>
    </row>
    <row r="112" spans="1:17" x14ac:dyDescent="0.2">
      <c r="A112" s="25" t="s">
        <v>72</v>
      </c>
      <c r="B112" s="25">
        <v>866.77740478515602</v>
      </c>
      <c r="C112" s="2">
        <v>953.43920900000001</v>
      </c>
      <c r="D112" s="25">
        <f t="shared" ref="D112:D125" si="15">AVERAGE(B112:C112)</f>
        <v>910.10830689257796</v>
      </c>
      <c r="E112" s="37">
        <f t="shared" ref="E112" si="16">D112*20</f>
        <v>18202.16613785156</v>
      </c>
      <c r="F112" s="36"/>
      <c r="G112" s="4">
        <v>18202.16613785156</v>
      </c>
      <c r="H112" s="5">
        <v>5475.6</v>
      </c>
      <c r="I112" s="3">
        <f t="shared" ref="I112:I125" si="17">G112/H112</f>
        <v>3.3242322554334791</v>
      </c>
      <c r="J112" s="36"/>
      <c r="K112" s="23"/>
      <c r="L112" s="4">
        <v>1995.1574711582032</v>
      </c>
      <c r="M112" s="5">
        <v>547.56000000000006</v>
      </c>
    </row>
    <row r="113" spans="1:13" x14ac:dyDescent="0.2">
      <c r="A113" s="25" t="s">
        <v>73</v>
      </c>
      <c r="B113" s="25">
        <v>98.032058715820298</v>
      </c>
      <c r="C113" s="2">
        <v>101.48368840000001</v>
      </c>
      <c r="D113" s="25">
        <f t="shared" si="15"/>
        <v>99.757873557910159</v>
      </c>
      <c r="E113" s="37">
        <f t="shared" ref="E113" si="18">D113*20</f>
        <v>1995.1574711582032</v>
      </c>
      <c r="F113" s="36"/>
      <c r="G113" s="4">
        <v>1995.1574711582032</v>
      </c>
      <c r="H113" s="5">
        <v>547.56000000000006</v>
      </c>
      <c r="I113" s="3">
        <f t="shared" si="17"/>
        <v>3.6437239227814358</v>
      </c>
      <c r="J113" s="45" t="s">
        <v>87</v>
      </c>
      <c r="K113" s="23"/>
      <c r="L113" s="4">
        <v>171.92393303081047</v>
      </c>
      <c r="M113" s="5">
        <v>54.756</v>
      </c>
    </row>
    <row r="114" spans="1:13" x14ac:dyDescent="0.2">
      <c r="A114" s="25" t="s">
        <v>74</v>
      </c>
      <c r="B114" s="25">
        <v>9.0309276580810494</v>
      </c>
      <c r="C114" s="2">
        <v>8.1614656449999998</v>
      </c>
      <c r="D114" s="25">
        <f t="shared" si="15"/>
        <v>8.5961966515405237</v>
      </c>
      <c r="E114" s="37">
        <f t="shared" ref="E114" si="19">D114*20</f>
        <v>171.92393303081047</v>
      </c>
      <c r="F114" s="36"/>
      <c r="G114" s="4">
        <v>171.92393303081047</v>
      </c>
      <c r="H114" s="5">
        <v>54.756</v>
      </c>
      <c r="I114" s="3">
        <f t="shared" si="17"/>
        <v>3.1398190706189362</v>
      </c>
      <c r="J114" s="46">
        <f>AVERAGE(I112,I113,I114,I115,I117,I118,I119,I120,I122,I123,I124,I125)</f>
        <v>3.3489018586967458</v>
      </c>
      <c r="K114" s="23"/>
      <c r="L114" s="4">
        <v>12.974538203026729</v>
      </c>
      <c r="M114" s="5">
        <v>5.4756</v>
      </c>
    </row>
    <row r="115" spans="1:13" x14ac:dyDescent="0.2">
      <c r="A115" s="25" t="s">
        <v>75</v>
      </c>
      <c r="B115" s="25">
        <v>0.61631619930267301</v>
      </c>
      <c r="C115" s="2">
        <v>0.68113762099999997</v>
      </c>
      <c r="D115" s="25">
        <f>AVERAGE(B115:C115)</f>
        <v>0.64872691015133643</v>
      </c>
      <c r="E115" s="37">
        <f t="shared" ref="E115" si="20">D115*20</f>
        <v>12.974538203026729</v>
      </c>
      <c r="F115" s="36"/>
      <c r="G115" s="4">
        <v>12.974538203026729</v>
      </c>
      <c r="H115" s="5">
        <v>5.4756</v>
      </c>
      <c r="I115" s="3">
        <f t="shared" si="17"/>
        <v>2.3695189939050931</v>
      </c>
      <c r="J115" s="36"/>
      <c r="K115" s="23"/>
      <c r="L115" s="4">
        <v>18608.815917882814</v>
      </c>
      <c r="M115" s="5">
        <v>6351.8</v>
      </c>
    </row>
    <row r="116" spans="1:13" x14ac:dyDescent="0.2">
      <c r="A116" s="25" t="s">
        <v>76</v>
      </c>
      <c r="B116" s="25">
        <v>5778.908203125</v>
      </c>
      <c r="C116" s="2">
        <v>9815.4785159999992</v>
      </c>
      <c r="D116" s="25">
        <f t="shared" si="15"/>
        <v>7797.1933595624996</v>
      </c>
      <c r="E116" s="37">
        <f t="shared" ref="E116" si="21">D116*20</f>
        <v>155943.86719125</v>
      </c>
      <c r="F116" s="36"/>
      <c r="G116" s="4">
        <v>155943.86719125</v>
      </c>
      <c r="H116" s="5">
        <v>63518</v>
      </c>
      <c r="I116" s="3">
        <f t="shared" si="17"/>
        <v>2.4551129946038919</v>
      </c>
      <c r="J116" s="36"/>
      <c r="K116" s="23"/>
      <c r="L116" s="4">
        <v>1806.3790130779303</v>
      </c>
      <c r="M116" s="5">
        <v>635.18000000000006</v>
      </c>
    </row>
    <row r="117" spans="1:13" x14ac:dyDescent="0.2">
      <c r="A117" s="25" t="s">
        <v>77</v>
      </c>
      <c r="B117" s="25">
        <v>962.34893798828102</v>
      </c>
      <c r="C117" s="2">
        <v>898.53265380000005</v>
      </c>
      <c r="D117" s="25">
        <f t="shared" si="15"/>
        <v>930.44079589414059</v>
      </c>
      <c r="E117" s="37">
        <f t="shared" ref="E117" si="22">D117*20</f>
        <v>18608.815917882814</v>
      </c>
      <c r="F117" s="36"/>
      <c r="G117" s="4">
        <v>18608.815917882814</v>
      </c>
      <c r="H117" s="5">
        <v>6351.8</v>
      </c>
      <c r="I117" s="3">
        <f t="shared" si="17"/>
        <v>2.9296917279956567</v>
      </c>
      <c r="J117" s="36"/>
      <c r="K117" s="23"/>
      <c r="L117" s="4">
        <v>179.9527740444824</v>
      </c>
      <c r="M117" s="5">
        <v>63.518000000000001</v>
      </c>
    </row>
    <row r="118" spans="1:13" x14ac:dyDescent="0.2">
      <c r="A118" s="25" t="s">
        <v>78</v>
      </c>
      <c r="B118" s="25">
        <v>93.119987487792997</v>
      </c>
      <c r="C118" s="2">
        <v>87.517913820000004</v>
      </c>
      <c r="D118" s="25">
        <f t="shared" si="15"/>
        <v>90.318950653896508</v>
      </c>
      <c r="E118" s="37">
        <f t="shared" ref="E118" si="23">D118*20</f>
        <v>1806.3790130779303</v>
      </c>
      <c r="F118" s="36"/>
      <c r="G118" s="4">
        <v>1806.3790130779303</v>
      </c>
      <c r="H118" s="5">
        <v>635.18000000000006</v>
      </c>
      <c r="I118" s="3">
        <f t="shared" si="17"/>
        <v>2.8438852184859882</v>
      </c>
      <c r="J118" s="36"/>
      <c r="K118" s="23"/>
      <c r="L118" s="4">
        <v>16.56709134272614</v>
      </c>
      <c r="M118" s="5">
        <v>6.3517999999999999</v>
      </c>
    </row>
    <row r="119" spans="1:13" x14ac:dyDescent="0.2">
      <c r="A119" s="25" t="s">
        <v>79</v>
      </c>
      <c r="B119" s="25">
        <v>9.9059734344482404</v>
      </c>
      <c r="C119" s="2">
        <v>8.0893039699999996</v>
      </c>
      <c r="D119" s="25">
        <f t="shared" si="15"/>
        <v>8.9976387022241191</v>
      </c>
      <c r="E119" s="37">
        <f t="shared" ref="E119" si="24">D119*20</f>
        <v>179.9527740444824</v>
      </c>
      <c r="F119" s="36"/>
      <c r="G119" s="4">
        <v>179.9527740444824</v>
      </c>
      <c r="H119" s="5">
        <v>63.518000000000001</v>
      </c>
      <c r="I119" s="3">
        <f t="shared" si="17"/>
        <v>2.8330988703120754</v>
      </c>
      <c r="J119" s="36"/>
      <c r="K119" s="23"/>
      <c r="L119" s="4">
        <v>23189.321288906303</v>
      </c>
      <c r="M119" s="5">
        <v>5670.6</v>
      </c>
    </row>
    <row r="120" spans="1:13" x14ac:dyDescent="0.2">
      <c r="A120" s="25" t="s">
        <v>80</v>
      </c>
      <c r="B120" s="25">
        <v>0.97423559427261397</v>
      </c>
      <c r="C120" s="2">
        <v>0.68247354000000005</v>
      </c>
      <c r="D120" s="25">
        <f t="shared" si="15"/>
        <v>0.82835456713630706</v>
      </c>
      <c r="E120" s="37">
        <f t="shared" ref="E120" si="25">D120*20</f>
        <v>16.56709134272614</v>
      </c>
      <c r="F120" s="36"/>
      <c r="G120" s="4">
        <v>16.56709134272614</v>
      </c>
      <c r="H120" s="5">
        <v>6.3517999999999999</v>
      </c>
      <c r="I120" s="3">
        <f t="shared" si="17"/>
        <v>2.6082514157760226</v>
      </c>
      <c r="J120" s="36"/>
      <c r="K120" s="23"/>
      <c r="L120" s="4">
        <v>2336.2644962753898</v>
      </c>
      <c r="M120" s="5">
        <v>567.06000000000006</v>
      </c>
    </row>
    <row r="121" spans="1:13" x14ac:dyDescent="0.2">
      <c r="A121" s="25" t="s">
        <v>81</v>
      </c>
      <c r="B121" s="25">
        <v>5777.669921875</v>
      </c>
      <c r="C121" s="2">
        <v>10136.733399999999</v>
      </c>
      <c r="D121" s="25">
        <f t="shared" si="15"/>
        <v>7957.2016609374996</v>
      </c>
      <c r="E121" s="37">
        <f t="shared" ref="E121" si="26">D121*20</f>
        <v>159144.03321875</v>
      </c>
      <c r="F121" s="36"/>
      <c r="G121" s="4">
        <v>159144.03321875</v>
      </c>
      <c r="H121" s="5">
        <v>56706</v>
      </c>
      <c r="I121" s="3">
        <f t="shared" si="17"/>
        <v>2.8064760910441575</v>
      </c>
      <c r="J121" s="36"/>
      <c r="K121" s="23"/>
      <c r="L121" s="4">
        <v>228.13614843986798</v>
      </c>
      <c r="M121" s="5">
        <v>56.706000000000003</v>
      </c>
    </row>
    <row r="122" spans="1:13" x14ac:dyDescent="0.2">
      <c r="A122" s="25" t="s">
        <v>82</v>
      </c>
      <c r="B122" s="25">
        <v>1154.32446289063</v>
      </c>
      <c r="C122" s="2">
        <v>1164.6076660000001</v>
      </c>
      <c r="D122" s="25">
        <f t="shared" si="15"/>
        <v>1159.4660644453152</v>
      </c>
      <c r="E122" s="37">
        <f t="shared" ref="E122" si="27">D122*20</f>
        <v>23189.321288906303</v>
      </c>
      <c r="F122" s="36"/>
      <c r="G122" s="4">
        <v>23189.321288906303</v>
      </c>
      <c r="H122" s="5">
        <v>5670.6</v>
      </c>
      <c r="I122" s="3">
        <f t="shared" si="17"/>
        <v>4.0893946476398089</v>
      </c>
      <c r="J122" s="36"/>
      <c r="K122" s="23"/>
      <c r="L122" s="4">
        <v>24.168702365576777</v>
      </c>
      <c r="M122" s="5">
        <v>5.6706000000000003</v>
      </c>
    </row>
    <row r="123" spans="1:13" x14ac:dyDescent="0.2">
      <c r="A123" s="25" t="s">
        <v>83</v>
      </c>
      <c r="B123" s="25">
        <v>118.51124572753901</v>
      </c>
      <c r="C123" s="2">
        <v>115.1152039</v>
      </c>
      <c r="D123" s="25">
        <f t="shared" si="15"/>
        <v>116.81322481376949</v>
      </c>
      <c r="E123" s="37">
        <f t="shared" ref="E123" si="28">D123*20</f>
        <v>2336.2644962753898</v>
      </c>
      <c r="F123" s="36"/>
      <c r="G123" s="4">
        <v>2336.2644962753898</v>
      </c>
      <c r="H123" s="5">
        <v>567.06000000000006</v>
      </c>
      <c r="I123" s="3">
        <f t="shared" si="17"/>
        <v>4.1199599623944367</v>
      </c>
      <c r="J123" s="36"/>
      <c r="K123" s="23"/>
    </row>
    <row r="124" spans="1:13" x14ac:dyDescent="0.2">
      <c r="A124" s="25" t="s">
        <v>84</v>
      </c>
      <c r="B124" s="25">
        <v>11.1602792739868</v>
      </c>
      <c r="C124" s="2">
        <v>11.653335569999999</v>
      </c>
      <c r="D124" s="25">
        <f t="shared" si="15"/>
        <v>11.406807421993399</v>
      </c>
      <c r="E124" s="37">
        <f t="shared" ref="E124" si="29">D124*20</f>
        <v>228.13614843986798</v>
      </c>
      <c r="F124" s="36"/>
      <c r="G124" s="4">
        <v>228.13614843986798</v>
      </c>
      <c r="H124" s="5">
        <v>56.706000000000003</v>
      </c>
      <c r="I124" s="3">
        <f t="shared" si="17"/>
        <v>4.0231394991688356</v>
      </c>
      <c r="J124" s="36"/>
      <c r="K124" s="23"/>
    </row>
    <row r="125" spans="1:13" x14ac:dyDescent="0.2">
      <c r="A125" s="2" t="s">
        <v>85</v>
      </c>
      <c r="B125" s="2">
        <v>0.889110207557678</v>
      </c>
      <c r="C125" s="2">
        <v>1.527760029</v>
      </c>
      <c r="D125" s="25">
        <f t="shared" si="15"/>
        <v>1.2084351182788389</v>
      </c>
      <c r="E125" s="37">
        <f t="shared" ref="E125" si="30">D125*20</f>
        <v>24.168702365576777</v>
      </c>
      <c r="F125" s="35"/>
      <c r="G125" s="4">
        <v>24.168702365576777</v>
      </c>
      <c r="H125" s="5">
        <v>5.6706000000000003</v>
      </c>
      <c r="I125" s="3">
        <f t="shared" si="17"/>
        <v>4.2621067198491831</v>
      </c>
      <c r="J125" s="35"/>
    </row>
    <row r="126" spans="1:13" x14ac:dyDescent="0.2">
      <c r="E126" s="35"/>
      <c r="F126" s="35"/>
      <c r="G126" s="35"/>
      <c r="H126" s="35"/>
      <c r="I126" s="35"/>
      <c r="J126" s="35"/>
    </row>
    <row r="127" spans="1:13" x14ac:dyDescent="0.2">
      <c r="E127" s="35"/>
      <c r="F127" s="35"/>
      <c r="G127" s="35"/>
      <c r="H127" s="35"/>
      <c r="I127" s="35"/>
      <c r="J127" s="35"/>
    </row>
    <row r="129" spans="1:17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1:17" ht="26" x14ac:dyDescent="0.3">
      <c r="A130" s="47" t="s">
        <v>88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1:17" x14ac:dyDescent="0.2">
      <c r="A131" s="26" t="s">
        <v>24</v>
      </c>
      <c r="B131" s="24" t="s">
        <v>25</v>
      </c>
      <c r="C131" s="24" t="s">
        <v>26</v>
      </c>
      <c r="D131" s="24" t="s">
        <v>27</v>
      </c>
      <c r="E131" s="24" t="s">
        <v>28</v>
      </c>
      <c r="F131" s="24" t="s">
        <v>29</v>
      </c>
      <c r="G131" s="24" t="s">
        <v>30</v>
      </c>
      <c r="H131" s="24" t="s">
        <v>31</v>
      </c>
      <c r="I131" s="24" t="s">
        <v>32</v>
      </c>
      <c r="J131" s="24" t="s">
        <v>33</v>
      </c>
      <c r="K131" s="24" t="s">
        <v>34</v>
      </c>
      <c r="L131" s="26" t="s">
        <v>40</v>
      </c>
      <c r="M131" s="24" t="s">
        <v>45</v>
      </c>
      <c r="N131" s="27" t="s">
        <v>41</v>
      </c>
      <c r="P131" s="7" t="s">
        <v>19</v>
      </c>
      <c r="Q131" s="27" t="s">
        <v>44</v>
      </c>
    </row>
    <row r="132" spans="1:17" x14ac:dyDescent="0.2">
      <c r="A132" s="48">
        <v>97.1</v>
      </c>
      <c r="B132" s="41" t="s">
        <v>49</v>
      </c>
      <c r="C132" s="25">
        <v>250</v>
      </c>
      <c r="D132" s="25">
        <v>214</v>
      </c>
      <c r="E132" s="25">
        <v>255</v>
      </c>
      <c r="F132" s="25">
        <v>177</v>
      </c>
      <c r="G132" s="25">
        <f>SUM(C132:F132)</f>
        <v>896</v>
      </c>
      <c r="H132" s="25">
        <f>G132/4</f>
        <v>224</v>
      </c>
      <c r="I132" s="25">
        <f>H132*10000</f>
        <v>2240000</v>
      </c>
      <c r="J132" s="25">
        <f>AVERAGE(I132:I135)</f>
        <v>2021875</v>
      </c>
      <c r="K132" s="25">
        <f>J132/1000</f>
        <v>2021.875</v>
      </c>
      <c r="L132" s="33">
        <f>K132*260</f>
        <v>525687.5</v>
      </c>
      <c r="M132" s="25">
        <f>L132/20</f>
        <v>26284.375</v>
      </c>
      <c r="N132" s="5">
        <f>M132*3.2</f>
        <v>84110</v>
      </c>
      <c r="P132" s="8">
        <v>1</v>
      </c>
      <c r="Q132" s="5">
        <f>N132</f>
        <v>84110</v>
      </c>
    </row>
    <row r="133" spans="1:17" x14ac:dyDescent="0.2">
      <c r="A133" s="49" t="s">
        <v>88</v>
      </c>
      <c r="B133" s="41"/>
      <c r="C133" s="25">
        <v>166</v>
      </c>
      <c r="D133" s="25">
        <v>154</v>
      </c>
      <c r="E133" s="25">
        <v>199</v>
      </c>
      <c r="F133" s="25">
        <v>210</v>
      </c>
      <c r="G133" s="25">
        <f t="shared" ref="G133:G135" si="31">SUM(C133:F133)</f>
        <v>729</v>
      </c>
      <c r="H133" s="25">
        <f t="shared" ref="H133:H143" si="32">G133/4</f>
        <v>182.25</v>
      </c>
      <c r="I133" s="25">
        <f>H133*10000</f>
        <v>1822500</v>
      </c>
      <c r="J133" s="25"/>
      <c r="K133" s="25"/>
      <c r="L133" s="25"/>
      <c r="M133" s="25"/>
      <c r="N133" s="5"/>
      <c r="P133" s="8">
        <v>0.1</v>
      </c>
      <c r="Q133" s="5">
        <f>Q132*P133</f>
        <v>8411</v>
      </c>
    </row>
    <row r="134" spans="1:17" x14ac:dyDescent="0.2">
      <c r="A134" s="50"/>
      <c r="B134" s="41"/>
      <c r="C134" s="25">
        <v>163</v>
      </c>
      <c r="D134" s="25">
        <v>212</v>
      </c>
      <c r="E134" s="25">
        <v>191</v>
      </c>
      <c r="F134" s="25">
        <v>159</v>
      </c>
      <c r="G134" s="25">
        <f t="shared" si="31"/>
        <v>725</v>
      </c>
      <c r="H134" s="25">
        <f t="shared" si="32"/>
        <v>181.25</v>
      </c>
      <c r="I134" s="25">
        <f t="shared" ref="I134:I143" si="33">H134*10000</f>
        <v>1812500</v>
      </c>
      <c r="J134" s="25"/>
      <c r="K134" s="25"/>
      <c r="L134" s="25"/>
      <c r="M134" s="25"/>
      <c r="N134" s="5"/>
      <c r="P134" s="8">
        <v>0.01</v>
      </c>
      <c r="Q134" s="5">
        <f>Q132*P134</f>
        <v>841.1</v>
      </c>
    </row>
    <row r="135" spans="1:17" x14ac:dyDescent="0.2">
      <c r="A135" s="50"/>
      <c r="B135" s="41"/>
      <c r="C135" s="25">
        <v>248</v>
      </c>
      <c r="D135" s="25">
        <v>275</v>
      </c>
      <c r="E135" s="25">
        <v>184</v>
      </c>
      <c r="F135" s="25">
        <v>178</v>
      </c>
      <c r="G135" s="25">
        <f t="shared" si="31"/>
        <v>885</v>
      </c>
      <c r="H135" s="25">
        <f t="shared" si="32"/>
        <v>221.25</v>
      </c>
      <c r="I135" s="25">
        <f t="shared" si="33"/>
        <v>2212500</v>
      </c>
      <c r="J135" s="25"/>
      <c r="K135" s="25"/>
      <c r="L135" s="25"/>
      <c r="M135" s="25"/>
      <c r="N135" s="5"/>
      <c r="P135" s="9">
        <v>1E-3</v>
      </c>
      <c r="Q135" s="5">
        <f>Q132*P135</f>
        <v>84.11</v>
      </c>
    </row>
    <row r="136" spans="1:17" x14ac:dyDescent="0.2">
      <c r="A136" s="50"/>
      <c r="B136" s="51" t="s">
        <v>50</v>
      </c>
      <c r="C136" s="25">
        <v>253</v>
      </c>
      <c r="D136" s="25">
        <v>243</v>
      </c>
      <c r="E136" s="25">
        <v>212</v>
      </c>
      <c r="F136" s="25">
        <v>181</v>
      </c>
      <c r="G136" s="25">
        <f>SUM(C136:F136)</f>
        <v>889</v>
      </c>
      <c r="H136" s="25">
        <f t="shared" si="32"/>
        <v>222.25</v>
      </c>
      <c r="I136" s="25">
        <f t="shared" si="33"/>
        <v>2222500</v>
      </c>
      <c r="J136" s="25">
        <f>AVERAGE(I136:I139)</f>
        <v>2106250</v>
      </c>
      <c r="K136" s="25">
        <f>J136/1000</f>
        <v>2106.25</v>
      </c>
      <c r="L136" s="25">
        <f>K136*260</f>
        <v>547625</v>
      </c>
      <c r="M136" s="25">
        <f>L136/20</f>
        <v>27381.25</v>
      </c>
      <c r="N136" s="5">
        <f>M136*3.2</f>
        <v>87620</v>
      </c>
      <c r="P136" s="9">
        <v>1E-4</v>
      </c>
      <c r="Q136" s="5">
        <f>Q132*P136</f>
        <v>8.4109999999999996</v>
      </c>
    </row>
    <row r="137" spans="1:17" x14ac:dyDescent="0.2">
      <c r="A137" s="50"/>
      <c r="B137" s="41"/>
      <c r="C137" s="25">
        <v>211</v>
      </c>
      <c r="D137" s="25">
        <v>193</v>
      </c>
      <c r="E137" s="25">
        <v>206</v>
      </c>
      <c r="F137" s="25">
        <v>180</v>
      </c>
      <c r="G137" s="25">
        <f t="shared" ref="G137:G143" si="34">SUM(C137:F137)</f>
        <v>790</v>
      </c>
      <c r="H137" s="25">
        <f t="shared" si="32"/>
        <v>197.5</v>
      </c>
      <c r="I137" s="25">
        <f t="shared" si="33"/>
        <v>1975000</v>
      </c>
      <c r="J137" s="25"/>
      <c r="K137" s="25"/>
      <c r="L137" s="25"/>
      <c r="M137" s="25"/>
      <c r="N137" s="5"/>
      <c r="P137" s="8">
        <v>1</v>
      </c>
      <c r="Q137" s="5">
        <f>N136</f>
        <v>87620</v>
      </c>
    </row>
    <row r="138" spans="1:17" x14ac:dyDescent="0.2">
      <c r="A138" s="50"/>
      <c r="B138" s="41"/>
      <c r="C138" s="25">
        <v>233</v>
      </c>
      <c r="D138" s="25">
        <v>216</v>
      </c>
      <c r="E138" s="25">
        <v>234</v>
      </c>
      <c r="F138" s="25">
        <v>172</v>
      </c>
      <c r="G138" s="25">
        <f t="shared" si="34"/>
        <v>855</v>
      </c>
      <c r="H138" s="25">
        <f t="shared" si="32"/>
        <v>213.75</v>
      </c>
      <c r="I138" s="25">
        <f t="shared" si="33"/>
        <v>2137500</v>
      </c>
      <c r="J138" s="25"/>
      <c r="K138" s="25"/>
      <c r="L138" s="25"/>
      <c r="M138" s="25"/>
      <c r="N138" s="5"/>
      <c r="P138" s="8">
        <v>0.1</v>
      </c>
      <c r="Q138" s="5">
        <f>Q137*P138</f>
        <v>8762</v>
      </c>
    </row>
    <row r="139" spans="1:17" x14ac:dyDescent="0.2">
      <c r="A139" s="50"/>
      <c r="B139" s="41"/>
      <c r="C139" s="25">
        <v>231</v>
      </c>
      <c r="D139" s="25">
        <v>204</v>
      </c>
      <c r="E139" s="25">
        <v>196</v>
      </c>
      <c r="F139" s="25">
        <v>205</v>
      </c>
      <c r="G139" s="25">
        <f t="shared" si="34"/>
        <v>836</v>
      </c>
      <c r="H139" s="25">
        <f t="shared" si="32"/>
        <v>209</v>
      </c>
      <c r="I139" s="25">
        <f t="shared" si="33"/>
        <v>2090000</v>
      </c>
      <c r="J139" s="25"/>
      <c r="K139" s="25"/>
      <c r="L139" s="25"/>
      <c r="M139" s="25"/>
      <c r="N139" s="5"/>
      <c r="P139" s="8">
        <v>0.01</v>
      </c>
      <c r="Q139" s="5">
        <f>Q137*P139</f>
        <v>876.2</v>
      </c>
    </row>
    <row r="140" spans="1:17" x14ac:dyDescent="0.2">
      <c r="A140" s="50"/>
      <c r="B140" s="41" t="s">
        <v>70</v>
      </c>
      <c r="C140" s="25">
        <v>239</v>
      </c>
      <c r="D140" s="25">
        <v>205</v>
      </c>
      <c r="E140" s="25">
        <v>229</v>
      </c>
      <c r="F140" s="25">
        <v>182</v>
      </c>
      <c r="G140" s="25">
        <f t="shared" si="34"/>
        <v>855</v>
      </c>
      <c r="H140" s="25">
        <f t="shared" si="32"/>
        <v>213.75</v>
      </c>
      <c r="I140" s="25">
        <f t="shared" si="33"/>
        <v>2137500</v>
      </c>
      <c r="J140" s="25">
        <f>AVERAGE(I140:I143)</f>
        <v>2043750</v>
      </c>
      <c r="K140" s="25">
        <f>J140/1000</f>
        <v>2043.75</v>
      </c>
      <c r="L140" s="25">
        <f>K140*260</f>
        <v>531375</v>
      </c>
      <c r="M140" s="25">
        <f>L140/20</f>
        <v>26568.75</v>
      </c>
      <c r="N140" s="5">
        <f>M140*3.2</f>
        <v>85020</v>
      </c>
      <c r="P140" s="9">
        <v>1E-3</v>
      </c>
      <c r="Q140" s="5">
        <f>Q137*P140</f>
        <v>87.62</v>
      </c>
    </row>
    <row r="141" spans="1:17" x14ac:dyDescent="0.2">
      <c r="A141" s="50"/>
      <c r="B141" s="41"/>
      <c r="C141" s="25">
        <v>191</v>
      </c>
      <c r="D141" s="25">
        <v>203</v>
      </c>
      <c r="E141" s="25">
        <v>198</v>
      </c>
      <c r="F141" s="25">
        <v>208</v>
      </c>
      <c r="G141" s="25">
        <f t="shared" si="34"/>
        <v>800</v>
      </c>
      <c r="H141" s="25">
        <f t="shared" si="32"/>
        <v>200</v>
      </c>
      <c r="I141" s="25">
        <f t="shared" si="33"/>
        <v>2000000</v>
      </c>
      <c r="J141" s="25"/>
      <c r="K141" s="25"/>
      <c r="L141" s="25"/>
      <c r="M141" s="25"/>
      <c r="N141" s="5"/>
      <c r="P141" s="9">
        <v>1E-4</v>
      </c>
      <c r="Q141" s="5">
        <f>Q137*P141</f>
        <v>8.7620000000000005</v>
      </c>
    </row>
    <row r="142" spans="1:17" x14ac:dyDescent="0.2">
      <c r="A142" s="50"/>
      <c r="B142" s="41"/>
      <c r="C142" s="25">
        <v>212</v>
      </c>
      <c r="D142" s="25">
        <v>176</v>
      </c>
      <c r="E142" s="25">
        <v>241</v>
      </c>
      <c r="F142" s="25">
        <v>253</v>
      </c>
      <c r="G142" s="25">
        <f t="shared" si="34"/>
        <v>882</v>
      </c>
      <c r="H142" s="25">
        <f t="shared" si="32"/>
        <v>220.5</v>
      </c>
      <c r="I142" s="25">
        <f t="shared" si="33"/>
        <v>2205000</v>
      </c>
      <c r="J142" s="25"/>
      <c r="K142" s="25"/>
      <c r="L142" s="25"/>
      <c r="M142" s="25"/>
      <c r="N142" s="5"/>
      <c r="P142" s="8">
        <v>1</v>
      </c>
      <c r="Q142" s="5">
        <f>N140</f>
        <v>85020</v>
      </c>
    </row>
    <row r="143" spans="1:17" x14ac:dyDescent="0.2">
      <c r="A143" s="52"/>
      <c r="B143" s="41"/>
      <c r="C143" s="25">
        <v>191</v>
      </c>
      <c r="D143" s="25">
        <v>218</v>
      </c>
      <c r="E143" s="25">
        <v>183</v>
      </c>
      <c r="F143" s="25">
        <v>141</v>
      </c>
      <c r="G143" s="25">
        <f t="shared" si="34"/>
        <v>733</v>
      </c>
      <c r="H143" s="25">
        <f t="shared" si="32"/>
        <v>183.25</v>
      </c>
      <c r="I143" s="25">
        <f t="shared" si="33"/>
        <v>1832500</v>
      </c>
      <c r="J143" s="25"/>
      <c r="K143" s="25"/>
      <c r="L143" s="25"/>
      <c r="M143" s="25"/>
      <c r="N143" s="5"/>
      <c r="P143" s="8">
        <v>0.1</v>
      </c>
      <c r="Q143" s="5">
        <f>Q142*P143</f>
        <v>8502</v>
      </c>
    </row>
    <row r="144" spans="1:17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P144" s="8">
        <v>0.01</v>
      </c>
      <c r="Q144" s="5">
        <f>Q142*P144</f>
        <v>850.2</v>
      </c>
    </row>
    <row r="145" spans="1:17" x14ac:dyDescent="0.2">
      <c r="A145" s="23"/>
      <c r="B145" s="25" t="s">
        <v>2</v>
      </c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P145" s="9">
        <v>1E-3</v>
      </c>
      <c r="Q145" s="5">
        <f>Q142*P145</f>
        <v>85.02</v>
      </c>
    </row>
    <row r="146" spans="1:17" ht="17" x14ac:dyDescent="0.2">
      <c r="A146" s="25" t="s">
        <v>1</v>
      </c>
      <c r="B146" s="25">
        <v>1</v>
      </c>
      <c r="C146" s="25">
        <v>2</v>
      </c>
      <c r="D146" s="25" t="s">
        <v>18</v>
      </c>
      <c r="E146" s="43" t="s">
        <v>43</v>
      </c>
      <c r="F146" s="22"/>
      <c r="G146" s="4" t="s">
        <v>43</v>
      </c>
      <c r="H146" s="27" t="s">
        <v>44</v>
      </c>
      <c r="I146" s="40" t="s">
        <v>42</v>
      </c>
      <c r="J146" s="45" t="s">
        <v>86</v>
      </c>
      <c r="K146" s="36"/>
      <c r="L146" s="36"/>
      <c r="M146" s="35"/>
      <c r="N146" s="35"/>
      <c r="P146" s="9">
        <v>1E-4</v>
      </c>
      <c r="Q146" s="5">
        <f>Q142*P146</f>
        <v>8.5020000000000007</v>
      </c>
    </row>
    <row r="147" spans="1:17" x14ac:dyDescent="0.2">
      <c r="A147" s="25" t="s">
        <v>89</v>
      </c>
      <c r="B147" s="25"/>
      <c r="C147" s="25"/>
      <c r="D147" s="25"/>
      <c r="E147" s="53"/>
      <c r="F147" s="36" t="s">
        <v>104</v>
      </c>
      <c r="G147" s="4"/>
      <c r="H147" s="5"/>
      <c r="I147" s="3" t="e">
        <f>G147/H147</f>
        <v>#DIV/0!</v>
      </c>
      <c r="J147" s="46">
        <f>AVERAGE(I148:I161)</f>
        <v>16.600771817665738</v>
      </c>
      <c r="K147" s="36"/>
      <c r="L147" s="36"/>
      <c r="M147" s="35"/>
      <c r="N147" s="35"/>
    </row>
    <row r="148" spans="1:17" x14ac:dyDescent="0.2">
      <c r="A148" s="25" t="s">
        <v>90</v>
      </c>
      <c r="B148" s="25">
        <v>7176.48681640625</v>
      </c>
      <c r="C148" s="25">
        <v>6815.548828</v>
      </c>
      <c r="D148" s="25">
        <f t="shared" ref="D148:D161" si="35">AVERAGE(B148:C148)</f>
        <v>6996.0178222031245</v>
      </c>
      <c r="E148" s="53">
        <f t="shared" ref="E148:E161" si="36">D148*20</f>
        <v>139920.35644406249</v>
      </c>
      <c r="F148" s="36"/>
      <c r="G148" s="4">
        <v>139920.35644406249</v>
      </c>
      <c r="H148" s="5">
        <v>8411</v>
      </c>
      <c r="I148" s="3">
        <f>G148/H148</f>
        <v>16.635400837482166</v>
      </c>
      <c r="J148" s="36"/>
      <c r="K148" s="36"/>
      <c r="L148" s="36"/>
      <c r="M148" s="35"/>
      <c r="N148" s="35"/>
    </row>
    <row r="149" spans="1:17" x14ac:dyDescent="0.2">
      <c r="A149" s="25" t="s">
        <v>91</v>
      </c>
      <c r="B149">
        <v>747.52532959999996</v>
      </c>
      <c r="C149">
        <v>795.00946039999997</v>
      </c>
      <c r="D149" s="25">
        <f t="shared" si="35"/>
        <v>771.26739499999996</v>
      </c>
      <c r="E149" s="53">
        <f t="shared" si="36"/>
        <v>15425.347899999999</v>
      </c>
      <c r="F149" s="36"/>
      <c r="G149" s="4">
        <v>15425.347899999999</v>
      </c>
      <c r="H149" s="5">
        <v>841.1</v>
      </c>
      <c r="I149" s="3">
        <f>G149/H149</f>
        <v>18.339493401498036</v>
      </c>
      <c r="J149" s="45" t="s">
        <v>87</v>
      </c>
      <c r="K149" s="36"/>
      <c r="L149" s="36"/>
      <c r="M149" s="35"/>
      <c r="N149" s="35"/>
    </row>
    <row r="150" spans="1:17" x14ac:dyDescent="0.2">
      <c r="A150" s="25" t="s">
        <v>92</v>
      </c>
      <c r="B150">
        <v>70.559173580000007</v>
      </c>
      <c r="C150">
        <v>74.035232539999996</v>
      </c>
      <c r="D150" s="25">
        <f t="shared" si="35"/>
        <v>72.297203060000001</v>
      </c>
      <c r="E150" s="53">
        <f t="shared" si="36"/>
        <v>1445.9440612000001</v>
      </c>
      <c r="F150" s="36"/>
      <c r="G150" s="4">
        <v>1445.9440612000001</v>
      </c>
      <c r="H150" s="5">
        <v>84.11</v>
      </c>
      <c r="I150" s="3">
        <f>G150/H150</f>
        <v>17.191107611461184</v>
      </c>
      <c r="J150" s="46">
        <f>AVERAGE(I148,I149,I150,I151,I153,I154,I155,I156,I158,I159,I160,I161)</f>
        <v>18.929988692829841</v>
      </c>
      <c r="K150" s="36"/>
      <c r="L150" s="36"/>
      <c r="M150" s="35"/>
      <c r="N150" s="35"/>
    </row>
    <row r="151" spans="1:17" x14ac:dyDescent="0.2">
      <c r="A151" s="25" t="s">
        <v>93</v>
      </c>
      <c r="B151">
        <v>5.6968274120000002</v>
      </c>
      <c r="C151">
        <v>5.961028099</v>
      </c>
      <c r="D151" s="25">
        <f t="shared" si="35"/>
        <v>5.8289277555000005</v>
      </c>
      <c r="E151" s="53">
        <f t="shared" si="36"/>
        <v>116.57855511000001</v>
      </c>
      <c r="F151" s="36"/>
      <c r="G151" s="4">
        <v>116.57855511000001</v>
      </c>
      <c r="H151" s="5">
        <v>8.4109999999999996</v>
      </c>
      <c r="I151" s="3">
        <f>G151/H151</f>
        <v>13.860249091665677</v>
      </c>
      <c r="J151" s="36"/>
      <c r="K151" s="36"/>
      <c r="L151" s="36"/>
      <c r="M151" s="35"/>
      <c r="N151" s="35"/>
    </row>
    <row r="152" spans="1:17" x14ac:dyDescent="0.2">
      <c r="A152" s="25" t="s">
        <v>94</v>
      </c>
      <c r="B152">
        <v>11394.507809999999</v>
      </c>
      <c r="C152">
        <v>11417.905269999999</v>
      </c>
      <c r="D152" s="25">
        <f t="shared" si="35"/>
        <v>11406.206539999999</v>
      </c>
      <c r="E152" s="53">
        <f t="shared" si="36"/>
        <v>228124.13079999998</v>
      </c>
      <c r="F152" s="36"/>
      <c r="G152" s="4">
        <v>228124.13079999998</v>
      </c>
      <c r="H152" s="5">
        <v>87620</v>
      </c>
      <c r="I152" s="3">
        <f>G152/H152</f>
        <v>2.6035623236703946</v>
      </c>
      <c r="J152" s="36"/>
      <c r="K152" s="36"/>
      <c r="L152" s="36"/>
      <c r="M152" s="35"/>
      <c r="N152" s="35"/>
    </row>
    <row r="153" spans="1:17" x14ac:dyDescent="0.2">
      <c r="A153" s="25" t="s">
        <v>95</v>
      </c>
      <c r="B153">
        <v>8149.4912109999996</v>
      </c>
      <c r="C153">
        <v>7980.2158200000003</v>
      </c>
      <c r="D153" s="25">
        <f t="shared" si="35"/>
        <v>8064.8535155</v>
      </c>
      <c r="E153" s="53">
        <f t="shared" si="36"/>
        <v>161297.07031000001</v>
      </c>
      <c r="F153" s="36"/>
      <c r="G153" s="4">
        <v>161297.07031000001</v>
      </c>
      <c r="H153" s="5">
        <v>8762</v>
      </c>
      <c r="I153" s="3">
        <f>G153/H153</f>
        <v>18.408704669025337</v>
      </c>
      <c r="J153" s="36"/>
      <c r="K153" s="36"/>
      <c r="L153" s="36"/>
      <c r="M153" s="35"/>
      <c r="N153" s="35"/>
    </row>
    <row r="154" spans="1:17" x14ac:dyDescent="0.2">
      <c r="A154" s="25" t="s">
        <v>96</v>
      </c>
      <c r="B154">
        <v>901.12982179999995</v>
      </c>
      <c r="C154">
        <v>1010.519531</v>
      </c>
      <c r="D154" s="25">
        <f t="shared" si="35"/>
        <v>955.82467640000004</v>
      </c>
      <c r="E154" s="53">
        <f t="shared" si="36"/>
        <v>19116.493527999999</v>
      </c>
      <c r="F154" s="36"/>
      <c r="G154" s="4">
        <v>19116.493527999999</v>
      </c>
      <c r="H154" s="5">
        <v>876.2</v>
      </c>
      <c r="I154" s="3">
        <f>G154/H154</f>
        <v>21.817500031956172</v>
      </c>
      <c r="J154" s="36"/>
      <c r="K154" s="36"/>
      <c r="L154" s="36"/>
      <c r="M154" s="35"/>
      <c r="N154" s="35"/>
    </row>
    <row r="155" spans="1:17" x14ac:dyDescent="0.2">
      <c r="A155" s="25" t="s">
        <v>97</v>
      </c>
      <c r="B155">
        <v>93.058189389999995</v>
      </c>
      <c r="C155">
        <v>85.634529110000003</v>
      </c>
      <c r="D155" s="25">
        <f>AVERAGE(B155:C155)</f>
        <v>89.346359250000006</v>
      </c>
      <c r="E155" s="53">
        <f t="shared" si="36"/>
        <v>1786.927185</v>
      </c>
      <c r="F155" s="36"/>
      <c r="G155" s="4">
        <v>1786.927185</v>
      </c>
      <c r="H155" s="5">
        <v>87.62</v>
      </c>
      <c r="I155" s="3">
        <f>G155/H155</f>
        <v>20.394055980369778</v>
      </c>
      <c r="J155" s="36"/>
      <c r="K155" s="36"/>
      <c r="L155" s="36"/>
      <c r="M155" s="35"/>
      <c r="N155" s="35"/>
    </row>
    <row r="156" spans="1:17" x14ac:dyDescent="0.2">
      <c r="A156" s="25" t="s">
        <v>98</v>
      </c>
      <c r="B156">
        <v>10.751758580000001</v>
      </c>
      <c r="C156">
        <v>8.9249916079999991</v>
      </c>
      <c r="D156" s="25">
        <f t="shared" si="35"/>
        <v>9.8383750939999999</v>
      </c>
      <c r="E156" s="53">
        <f t="shared" si="36"/>
        <v>196.76750188</v>
      </c>
      <c r="F156" s="36"/>
      <c r="G156" s="4">
        <v>196.76750188</v>
      </c>
      <c r="H156" s="5">
        <v>8.7620000000000005</v>
      </c>
      <c r="I156" s="3">
        <f>G156/H156</f>
        <v>22.456916443734304</v>
      </c>
      <c r="J156" s="36"/>
      <c r="K156" s="36"/>
      <c r="L156" s="36"/>
      <c r="M156" s="35"/>
      <c r="N156" s="35"/>
    </row>
    <row r="157" spans="1:17" x14ac:dyDescent="0.2">
      <c r="A157" s="25" t="s">
        <v>99</v>
      </c>
      <c r="B157">
        <v>11372.64941</v>
      </c>
      <c r="C157">
        <v>11135.365229999999</v>
      </c>
      <c r="D157" s="25">
        <f t="shared" si="35"/>
        <v>11254.007320000001</v>
      </c>
      <c r="E157" s="53">
        <f t="shared" si="36"/>
        <v>225080.14640000003</v>
      </c>
      <c r="F157" s="36"/>
      <c r="G157" s="4">
        <v>225080.14640000003</v>
      </c>
      <c r="H157" s="5">
        <v>85020</v>
      </c>
      <c r="I157" s="3">
        <f>G157/H157</f>
        <v>2.6473788096918374</v>
      </c>
      <c r="J157" s="36"/>
      <c r="K157" s="36"/>
      <c r="L157" s="36"/>
      <c r="M157" s="35"/>
      <c r="N157" s="35"/>
    </row>
    <row r="158" spans="1:17" x14ac:dyDescent="0.2">
      <c r="A158" s="25" t="s">
        <v>100</v>
      </c>
      <c r="B158">
        <v>7618.6088870000003</v>
      </c>
      <c r="C158">
        <v>7855.8037109999996</v>
      </c>
      <c r="D158" s="25">
        <f t="shared" si="35"/>
        <v>7737.2062989999995</v>
      </c>
      <c r="E158" s="53">
        <f t="shared" si="36"/>
        <v>154744.12597999998</v>
      </c>
      <c r="F158" s="36"/>
      <c r="G158" s="4">
        <v>154744.12597999998</v>
      </c>
      <c r="H158" s="5">
        <v>8502</v>
      </c>
      <c r="I158" s="3">
        <f>G158/H158</f>
        <v>18.200908725005878</v>
      </c>
      <c r="J158" s="36"/>
      <c r="K158" s="36"/>
      <c r="L158" s="36"/>
      <c r="M158" s="35"/>
      <c r="N158" s="35"/>
    </row>
    <row r="159" spans="1:17" x14ac:dyDescent="0.2">
      <c r="A159" s="25" t="s">
        <v>101</v>
      </c>
      <c r="B159">
        <v>853.63519289999999</v>
      </c>
      <c r="C159">
        <v>1019.280151</v>
      </c>
      <c r="D159" s="25">
        <f t="shared" si="35"/>
        <v>936.45767195000008</v>
      </c>
      <c r="E159" s="53">
        <f t="shared" si="36"/>
        <v>18729.153439000002</v>
      </c>
      <c r="F159" s="36"/>
      <c r="G159" s="4">
        <v>18729.153439000002</v>
      </c>
      <c r="H159" s="5">
        <v>850.2</v>
      </c>
      <c r="I159" s="3">
        <f>G159/H159</f>
        <v>22.029114842390026</v>
      </c>
      <c r="J159" s="36"/>
      <c r="K159" s="36"/>
      <c r="L159" s="36"/>
      <c r="M159" s="35"/>
      <c r="N159" s="35"/>
    </row>
    <row r="160" spans="1:17" x14ac:dyDescent="0.2">
      <c r="A160" s="25" t="s">
        <v>102</v>
      </c>
      <c r="B160">
        <v>82.885368349999993</v>
      </c>
      <c r="C160">
        <v>70.037376399999999</v>
      </c>
      <c r="D160" s="25">
        <f t="shared" si="35"/>
        <v>76.461372374999996</v>
      </c>
      <c r="E160" s="53">
        <f t="shared" si="36"/>
        <v>1529.2274474999999</v>
      </c>
      <c r="F160" s="36"/>
      <c r="G160" s="4">
        <v>1529.2274474999999</v>
      </c>
      <c r="H160" s="5">
        <v>85.02</v>
      </c>
      <c r="I160" s="3">
        <f>G160/H160</f>
        <v>17.986678987297108</v>
      </c>
      <c r="J160" s="36"/>
      <c r="K160" s="36"/>
      <c r="L160" s="36"/>
      <c r="M160" s="35"/>
      <c r="N160" s="35"/>
    </row>
    <row r="161" spans="1:14" x14ac:dyDescent="0.2">
      <c r="A161" s="25" t="s">
        <v>103</v>
      </c>
      <c r="B161">
        <v>7.7421493530000003</v>
      </c>
      <c r="C161">
        <v>9.1255922320000007</v>
      </c>
      <c r="D161" s="25">
        <f>AVERAGE(B161:C161)</f>
        <v>8.4338707925000005</v>
      </c>
      <c r="E161" s="53">
        <f t="shared" si="36"/>
        <v>168.67741585000002</v>
      </c>
      <c r="F161" s="36"/>
      <c r="G161" s="4">
        <v>168.67741585000002</v>
      </c>
      <c r="H161" s="5">
        <v>8.5020000000000007</v>
      </c>
      <c r="I161" s="3">
        <f>G161/H161</f>
        <v>19.839733692072453</v>
      </c>
      <c r="J161" s="35"/>
      <c r="K161" s="36"/>
      <c r="L161" s="36"/>
      <c r="M161" s="35"/>
      <c r="N161" s="35"/>
    </row>
    <row r="162" spans="1:14" x14ac:dyDescent="0.2">
      <c r="A162" s="23"/>
      <c r="B162" s="23"/>
      <c r="C162" s="23"/>
      <c r="D162" s="23"/>
      <c r="E162" s="36"/>
      <c r="F162" s="36"/>
      <c r="G162" s="36"/>
      <c r="H162" s="36"/>
      <c r="I162" s="36"/>
      <c r="J162" s="36"/>
      <c r="K162" s="36"/>
      <c r="L162" s="36"/>
      <c r="M162" s="35"/>
      <c r="N162" s="35"/>
    </row>
    <row r="163" spans="1:14" x14ac:dyDescent="0.2">
      <c r="A163" s="23"/>
      <c r="B163" s="23"/>
      <c r="C163" s="23"/>
      <c r="D163" s="23"/>
      <c r="E163" s="36"/>
      <c r="F163" s="36"/>
      <c r="G163" s="36"/>
      <c r="H163" s="36"/>
      <c r="I163" s="36"/>
      <c r="J163" s="36"/>
      <c r="K163" s="36"/>
      <c r="L163" s="36"/>
      <c r="M163" s="35"/>
      <c r="N163" s="35"/>
    </row>
    <row r="164" spans="1:14" x14ac:dyDescent="0.2">
      <c r="A164" s="23"/>
      <c r="B164" s="23"/>
      <c r="C164" s="23"/>
      <c r="D164" s="23"/>
      <c r="E164" s="36"/>
      <c r="F164" s="36"/>
      <c r="G164" s="36"/>
      <c r="H164" s="36"/>
      <c r="I164" s="36"/>
      <c r="J164" s="36"/>
      <c r="K164" s="36"/>
      <c r="L164" s="36"/>
      <c r="M164" s="35"/>
      <c r="N164" s="35"/>
    </row>
    <row r="165" spans="1:14" x14ac:dyDescent="0.2">
      <c r="A165" s="23"/>
      <c r="B165" s="23"/>
      <c r="C165" s="23"/>
      <c r="D165" s="23"/>
      <c r="E165" s="36"/>
      <c r="F165" s="36"/>
      <c r="G165" s="36"/>
      <c r="H165" s="36"/>
      <c r="I165" s="36"/>
      <c r="J165" s="36"/>
      <c r="K165" s="36"/>
      <c r="L165" s="36"/>
      <c r="M165" s="35"/>
      <c r="N165" s="35"/>
    </row>
  </sheetData>
  <pageMargins left="0.7" right="0.7" top="0.75" bottom="0.75" header="0.3" footer="0.3"/>
  <ignoredErrors>
    <ignoredError sqref="D148:D16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2019-12-16T01:45:31Z</dcterms:created>
  <dcterms:modified xsi:type="dcterms:W3CDTF">2019-12-16T08:05:23Z</dcterms:modified>
</cp:coreProperties>
</file>