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ae958a4681bde01b/EPSIC/"/>
    </mc:Choice>
  </mc:AlternateContent>
  <xr:revisionPtr revIDLastSave="6" documentId="13_ncr:1_{865E2782-8393-4CDC-A6D2-D94BD0890896}" xr6:coauthVersionLast="47" xr6:coauthVersionMax="47" xr10:uidLastSave="{01EBF20C-6DAF-44A7-BAD9-2DC4A4CDB4AA}"/>
  <bookViews>
    <workbookView xWindow="-120" yWindow="-120" windowWidth="29040" windowHeight="15840" xr2:uid="{00000000-000D-0000-FFFF-FFFF00000000}"/>
  </bookViews>
  <sheets>
    <sheet name="CFC" sheetId="1" r:id="rId1"/>
  </sheets>
  <definedNames>
    <definedName name="_xlnm._FilterDatabase" localSheetId="0" hidden="1">CFC!$B$37:$L$75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44" i="1" l="1"/>
  <c r="K19" i="1"/>
  <c r="K26" i="1"/>
  <c r="K91" i="1"/>
  <c r="K52" i="1"/>
  <c r="K63" i="1"/>
  <c r="F101" i="1"/>
  <c r="F100" i="1"/>
  <c r="F99" i="1"/>
  <c r="F96" i="1"/>
  <c r="F95" i="1"/>
  <c r="I12" i="1"/>
  <c r="K12" i="1" s="1"/>
  <c r="L102" i="1"/>
  <c r="H91" i="1"/>
  <c r="G91" i="1"/>
  <c r="E91" i="1"/>
  <c r="D91" i="1"/>
  <c r="C91" i="1"/>
  <c r="K64" i="1"/>
  <c r="K74" i="1"/>
  <c r="L74" i="1" s="1"/>
  <c r="L106" i="1"/>
  <c r="G33" i="1"/>
  <c r="F97" i="1" l="1"/>
  <c r="K93" i="1" s="1"/>
  <c r="L93" i="1" s="1"/>
  <c r="K65" i="1" l="1"/>
  <c r="L65" i="1" l="1"/>
  <c r="K75" i="1" s="1"/>
  <c r="L75" i="1" s="1"/>
  <c r="D19" i="1"/>
  <c r="C12" i="1" l="1"/>
  <c r="C19" i="1"/>
  <c r="C26" i="1"/>
  <c r="C33" i="1"/>
  <c r="D12" i="1"/>
  <c r="E12" i="1"/>
  <c r="G12" i="1"/>
  <c r="H12" i="1"/>
  <c r="J12" i="1"/>
  <c r="J91" i="1"/>
  <c r="I91" i="1"/>
  <c r="J84" i="1"/>
  <c r="K84" i="1" s="1"/>
  <c r="I84" i="1"/>
  <c r="H84" i="1"/>
  <c r="G84" i="1"/>
  <c r="E84" i="1"/>
  <c r="D84" i="1"/>
  <c r="C84" i="1"/>
  <c r="E19" i="1"/>
  <c r="G19" i="1"/>
  <c r="H19" i="1"/>
  <c r="I19" i="1"/>
  <c r="J19" i="1"/>
  <c r="J26" i="1"/>
  <c r="I26" i="1"/>
  <c r="H26" i="1"/>
  <c r="G26" i="1"/>
  <c r="E26" i="1"/>
  <c r="D26" i="1"/>
  <c r="J33" i="1"/>
  <c r="I33" i="1"/>
  <c r="K33" i="1" s="1"/>
  <c r="K35" i="1" s="1"/>
  <c r="H33" i="1"/>
  <c r="E33" i="1"/>
  <c r="D33" i="1"/>
  <c r="L91" i="1" l="1"/>
  <c r="L84" i="1"/>
  <c r="K104" i="1" s="1"/>
  <c r="L104" i="1" l="1"/>
  <c r="L35" i="1"/>
  <c r="K2" i="1" l="1"/>
</calcChain>
</file>

<file path=xl/sharedStrings.xml><?xml version="1.0" encoding="utf-8"?>
<sst xmlns="http://schemas.openxmlformats.org/spreadsheetml/2006/main" count="167" uniqueCount="90">
  <si>
    <t>Distinguer, préparer et évaluer des données</t>
  </si>
  <si>
    <t>Implémenter un modèle de données</t>
  </si>
  <si>
    <t>Modules école professionnelle</t>
  </si>
  <si>
    <t>Modules interentreprises</t>
  </si>
  <si>
    <t>Moyenne "compétences en informatique"</t>
  </si>
  <si>
    <t>Compétences de base élargies</t>
  </si>
  <si>
    <t>Anglais</t>
  </si>
  <si>
    <t>Sciences</t>
  </si>
  <si>
    <t>Moyenne</t>
  </si>
  <si>
    <t>Semestre 1</t>
  </si>
  <si>
    <t>Semestre 2</t>
  </si>
  <si>
    <t>Semestre 3</t>
  </si>
  <si>
    <t>Semestre 4</t>
  </si>
  <si>
    <t>Semestre 5</t>
  </si>
  <si>
    <t>Semestre 6</t>
  </si>
  <si>
    <t>Semestre 7</t>
  </si>
  <si>
    <t>Semestre 8</t>
  </si>
  <si>
    <t>Note 1</t>
  </si>
  <si>
    <t>Note 2</t>
  </si>
  <si>
    <t>Note 3</t>
  </si>
  <si>
    <t>Note 4</t>
  </si>
  <si>
    <t>Math</t>
  </si>
  <si>
    <t>Moyenne "compétences de base élargies"</t>
  </si>
  <si>
    <t>Culture générale</t>
  </si>
  <si>
    <t>Moyenne "culture générale"</t>
  </si>
  <si>
    <t>Langue et communication</t>
  </si>
  <si>
    <t>Société</t>
  </si>
  <si>
    <t>Examen</t>
  </si>
  <si>
    <t>Moyenne générale :</t>
  </si>
  <si>
    <t>Réaliser et publier un site Web</t>
  </si>
  <si>
    <t>Installer et configurer un ordinateur mono-poste</t>
  </si>
  <si>
    <t>Installer, configurer et administrer un système d’exploitation</t>
  </si>
  <si>
    <t>Développer les modèles de données</t>
  </si>
  <si>
    <t>Traiter une base de données avec SQL</t>
  </si>
  <si>
    <t>(5.5)</t>
  </si>
  <si>
    <t>(4.5)</t>
  </si>
  <si>
    <t>226a</t>
  </si>
  <si>
    <t>226b</t>
  </si>
  <si>
    <t>A2</t>
  </si>
  <si>
    <t>S1</t>
  </si>
  <si>
    <t>S2</t>
  </si>
  <si>
    <t>S3</t>
  </si>
  <si>
    <t>A1</t>
  </si>
  <si>
    <t>S4</t>
  </si>
  <si>
    <t>Mettre en place l’infrastructure informatique d’une petite entreprise</t>
  </si>
  <si>
    <t>Activer les services d´un serveur</t>
  </si>
  <si>
    <t>Développer l’esprit d’équipe</t>
  </si>
  <si>
    <t>Implémenter (sans hérédité) sur la base des classes</t>
  </si>
  <si>
    <t>Implémenter orienté objets (avec hérédité)</t>
  </si>
  <si>
    <t>Utiliser les fonctions avancées d’Office</t>
  </si>
  <si>
    <t>Implémenter de manière procédurale des déroulements de programme</t>
  </si>
  <si>
    <t>Programmer orienté objets selon directives</t>
  </si>
  <si>
    <t>Mettre en œuvre des systèmes de codification, de compression et d’encryptage</t>
  </si>
  <si>
    <t>Réaliser un petit projet informatique</t>
  </si>
  <si>
    <t>Développer un logiciel avec des méthodes agiles</t>
  </si>
  <si>
    <t>Exécuter des mandats de manière autonome dans un environnement informatique</t>
  </si>
  <si>
    <t>Analyser et programmer orienté objet avec des composants</t>
  </si>
  <si>
    <t>Réaliser une application pour mobile</t>
  </si>
  <si>
    <t>Instruire les utilisateurs sur le comportement avec des moyens informatiques</t>
  </si>
  <si>
    <t>Automatiser des procédures à l’aide de scripts</t>
  </si>
  <si>
    <t>(3.5)</t>
  </si>
  <si>
    <t>Implémenter les interfaces graphiques d'applications</t>
  </si>
  <si>
    <t>Intégrer des bases de données dans des applications Web</t>
  </si>
  <si>
    <t>Intégrer des contenus multimédias dans des applications Web</t>
  </si>
  <si>
    <t>Développer et implémenter orienté objets</t>
  </si>
  <si>
    <t>S5</t>
  </si>
  <si>
    <t>A3</t>
  </si>
  <si>
    <t>(5.0)</t>
  </si>
  <si>
    <t>S6</t>
  </si>
  <si>
    <t>Réaliser des applications Web en Session-Handling</t>
  </si>
  <si>
    <t>Adapter une application de commerce électronique</t>
  </si>
  <si>
    <t>Implémenter la sécurité d’une application</t>
  </si>
  <si>
    <t>Développer des procédures en temps réel</t>
  </si>
  <si>
    <t>S8</t>
  </si>
  <si>
    <t>Réaliser des applications pour microprocesseurs</t>
  </si>
  <si>
    <t>S7</t>
  </si>
  <si>
    <t>Économie</t>
  </si>
  <si>
    <t>A4</t>
  </si>
  <si>
    <t>Note 1 :</t>
  </si>
  <si>
    <t>Note 2 :</t>
  </si>
  <si>
    <t>Note 3 :</t>
  </si>
  <si>
    <t>Note 4 :</t>
  </si>
  <si>
    <t>Travail personnel d'approfondissement (TPA)</t>
  </si>
  <si>
    <t>Travail Pratique Individuel (TPI)</t>
  </si>
  <si>
    <t>Document écrit</t>
  </si>
  <si>
    <t>Présentation orale</t>
  </si>
  <si>
    <t>LaCo</t>
  </si>
  <si>
    <t>Enseignant</t>
  </si>
  <si>
    <t>Expert</t>
  </si>
  <si>
    <t>COVID-19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</si>
</sst>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%;\-0%;;@"/>
    <numFmt numFmtId="165" formatCode="0.0;\-0.0;;@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60">
    <xf numFmtId="0" fontId="0" fillId="0" borderId="0" xfId="0"/>
    <xf numFmtId="0" fontId="2" fillId="0" borderId="7" xfId="0" applyFont="1" applyBorder="1" applyAlignment="1">
      <alignment horizontal="right"/>
    </xf>
    <xf numFmtId="0" fontId="1" fillId="0" borderId="8" xfId="0" applyFont="1" applyBorder="1" applyAlignment="1">
      <alignment horizontal="center"/>
    </xf>
    <xf numFmtId="0" fontId="0" fillId="0" borderId="7" xfId="0" applyFont="1" applyBorder="1"/>
    <xf numFmtId="164" fontId="0" fillId="0" borderId="0" xfId="1" applyNumberFormat="1" applyFont="1"/>
    <xf numFmtId="0" fontId="2" fillId="0" borderId="0" xfId="0" applyFont="1" applyBorder="1" applyAlignment="1">
      <alignment horizontal="right"/>
    </xf>
    <xf numFmtId="165" fontId="6" fillId="0" borderId="0" xfId="0" applyNumberFormat="1" applyFont="1" applyBorder="1" applyAlignment="1">
      <alignment horizontal="center"/>
    </xf>
    <xf numFmtId="165" fontId="1" fillId="0" borderId="10" xfId="0" applyNumberFormat="1" applyFont="1" applyBorder="1" applyAlignment="1">
      <alignment horizontal="center"/>
    </xf>
    <xf numFmtId="165" fontId="1" fillId="0" borderId="8" xfId="0" applyNumberFormat="1" applyFont="1" applyBorder="1" applyAlignment="1">
      <alignment horizontal="center"/>
    </xf>
    <xf numFmtId="165" fontId="3" fillId="0" borderId="3" xfId="0" applyNumberFormat="1" applyFont="1" applyBorder="1" applyAlignment="1">
      <alignment horizontal="center"/>
    </xf>
    <xf numFmtId="165" fontId="1" fillId="0" borderId="3" xfId="0" applyNumberFormat="1" applyFont="1" applyBorder="1" applyAlignment="1" applyProtection="1">
      <alignment horizontal="center"/>
      <protection locked="0"/>
    </xf>
    <xf numFmtId="165" fontId="0" fillId="0" borderId="0" xfId="0" applyNumberFormat="1" applyFont="1" applyBorder="1" applyAlignment="1" applyProtection="1">
      <alignment horizontal="center"/>
      <protection locked="0"/>
    </xf>
    <xf numFmtId="0" fontId="0" fillId="0" borderId="0" xfId="0" applyNumberFormat="1" applyFont="1" applyAlignment="1"/>
    <xf numFmtId="0" fontId="0" fillId="0" borderId="0" xfId="0" applyNumberFormat="1" applyFont="1" applyBorder="1"/>
    <xf numFmtId="0" fontId="0" fillId="0" borderId="8" xfId="0" applyNumberFormat="1" applyFont="1" applyBorder="1"/>
    <xf numFmtId="0" fontId="0" fillId="0" borderId="8" xfId="0" applyNumberFormat="1" applyFont="1" applyBorder="1" applyAlignment="1">
      <alignment horizontal="center"/>
    </xf>
    <xf numFmtId="0" fontId="0" fillId="0" borderId="7" xfId="0" applyNumberFormat="1" applyFont="1" applyBorder="1"/>
    <xf numFmtId="0" fontId="2" fillId="0" borderId="0" xfId="0" applyNumberFormat="1" applyFont="1" applyBorder="1" applyAlignment="1">
      <alignment horizontal="right"/>
    </xf>
    <xf numFmtId="0" fontId="2" fillId="0" borderId="0" xfId="0" applyNumberFormat="1" applyFont="1" applyAlignment="1">
      <alignment horizontal="right"/>
    </xf>
    <xf numFmtId="165" fontId="0" fillId="0" borderId="0" xfId="0" applyNumberFormat="1" applyFont="1" applyAlignment="1" applyProtection="1">
      <alignment horizontal="center"/>
      <protection locked="0"/>
    </xf>
    <xf numFmtId="165" fontId="1" fillId="0" borderId="0" xfId="0" applyNumberFormat="1" applyFont="1" applyAlignment="1">
      <alignment horizontal="center"/>
    </xf>
    <xf numFmtId="0" fontId="0" fillId="0" borderId="0" xfId="0" applyNumberFormat="1" applyFont="1" applyBorder="1" applyAlignment="1" applyProtection="1"/>
    <xf numFmtId="0" fontId="0" fillId="0" borderId="0" xfId="0" applyNumberFormat="1" applyFont="1" applyProtection="1"/>
    <xf numFmtId="165" fontId="1" fillId="0" borderId="0" xfId="0" applyNumberFormat="1" applyFont="1" applyAlignment="1" applyProtection="1">
      <alignment horizontal="center"/>
    </xf>
    <xf numFmtId="9" fontId="0" fillId="0" borderId="0" xfId="1" applyNumberFormat="1" applyFont="1"/>
    <xf numFmtId="0" fontId="1" fillId="0" borderId="7" xfId="0" applyFont="1" applyBorder="1"/>
    <xf numFmtId="0" fontId="1" fillId="0" borderId="0" xfId="0" applyFont="1" applyBorder="1"/>
    <xf numFmtId="0" fontId="0" fillId="0" borderId="7" xfId="0" applyNumberFormat="1" applyFont="1" applyBorder="1" applyAlignment="1"/>
    <xf numFmtId="0" fontId="0" fillId="0" borderId="0" xfId="0" applyFont="1"/>
    <xf numFmtId="0" fontId="0" fillId="0" borderId="0" xfId="0" applyFont="1" applyBorder="1"/>
    <xf numFmtId="0" fontId="0" fillId="0" borderId="8" xfId="0" applyFont="1" applyBorder="1"/>
    <xf numFmtId="165" fontId="0" fillId="0" borderId="8" xfId="0" applyNumberFormat="1" applyFont="1" applyBorder="1" applyAlignment="1">
      <alignment horizontal="center"/>
    </xf>
    <xf numFmtId="0" fontId="0" fillId="0" borderId="7" xfId="0" applyFont="1" applyBorder="1" applyAlignment="1">
      <alignment horizontal="right"/>
    </xf>
    <xf numFmtId="165" fontId="0" fillId="0" borderId="0" xfId="0" applyNumberFormat="1" applyFont="1" applyBorder="1" applyAlignment="1">
      <alignment horizontal="center"/>
    </xf>
    <xf numFmtId="165" fontId="0" fillId="0" borderId="0" xfId="0" quotePrefix="1" applyNumberFormat="1" applyFont="1" applyBorder="1" applyAlignment="1" applyProtection="1">
      <alignment horizontal="center"/>
      <protection locked="0"/>
    </xf>
    <xf numFmtId="0" fontId="0" fillId="0" borderId="7" xfId="0" applyFont="1" applyBorder="1" applyAlignment="1">
      <alignment horizontal="center"/>
    </xf>
    <xf numFmtId="165" fontId="0" fillId="0" borderId="8" xfId="0" applyNumberFormat="1" applyFont="1" applyBorder="1" applyAlignment="1" applyProtection="1">
      <alignment horizontal="center"/>
      <protection locked="0"/>
    </xf>
    <xf numFmtId="0" fontId="0" fillId="0" borderId="0" xfId="0" applyFont="1" applyAlignment="1">
      <alignment horizontal="center"/>
    </xf>
    <xf numFmtId="9" fontId="0" fillId="0" borderId="0" xfId="0" applyNumberFormat="1" applyFont="1" applyFill="1" applyBorder="1" applyAlignment="1"/>
    <xf numFmtId="165" fontId="0" fillId="0" borderId="0" xfId="0" applyNumberFormat="1" applyFont="1" applyAlignment="1">
      <alignment horizontal="center"/>
    </xf>
    <xf numFmtId="0" fontId="0" fillId="0" borderId="0" xfId="0" applyNumberFormat="1" applyFont="1"/>
    <xf numFmtId="0" fontId="0" fillId="0" borderId="0" xfId="0" applyFont="1" applyBorder="1"/>
    <xf numFmtId="0" fontId="1" fillId="0" borderId="11" xfId="0" applyFont="1" applyBorder="1"/>
    <xf numFmtId="0" fontId="1" fillId="0" borderId="2" xfId="0" applyFont="1" applyBorder="1"/>
    <xf numFmtId="0" fontId="1" fillId="0" borderId="12" xfId="0" applyFont="1" applyBorder="1"/>
    <xf numFmtId="0" fontId="1" fillId="0" borderId="7" xfId="0" applyFont="1" applyBorder="1"/>
    <xf numFmtId="0" fontId="1" fillId="0" borderId="0" xfId="0" applyFont="1" applyBorder="1"/>
    <xf numFmtId="0" fontId="0" fillId="0" borderId="7" xfId="0" applyNumberFormat="1" applyFont="1" applyBorder="1" applyAlignment="1"/>
    <xf numFmtId="0" fontId="0" fillId="0" borderId="0" xfId="0" applyNumberFormat="1" applyFont="1" applyBorder="1" applyAlignment="1"/>
    <xf numFmtId="0" fontId="3" fillId="0" borderId="11" xfId="0" applyFont="1" applyBorder="1"/>
    <xf numFmtId="0" fontId="3" fillId="0" borderId="2" xfId="0" applyFont="1" applyBorder="1"/>
    <xf numFmtId="0" fontId="3" fillId="0" borderId="12" xfId="0" applyFont="1" applyBorder="1"/>
    <xf numFmtId="0" fontId="1" fillId="0" borderId="9" xfId="0" applyFont="1" applyBorder="1"/>
    <xf numFmtId="0" fontId="1" fillId="0" borderId="1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2" fillId="0" borderId="9" xfId="0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0" fillId="0" borderId="0" xfId="0" applyFont="1" applyFill="1" applyBorder="1"/>
  </cellXfs>
  <cellStyles count="2">
    <cellStyle name="Normal" xfId="0" builtinId="0"/>
    <cellStyle name="Pourcentage" xfId="1" builtinId="5"/>
  </cellStyles>
  <dxfs count="2">
    <dxf>
      <font>
        <color rgb="FFFF0000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6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106"/>
  <sheetViews>
    <sheetView tabSelected="1" zoomScaleNormal="100" workbookViewId="0">
      <pane ySplit="3" topLeftCell="A4" activePane="bottomLeft" state="frozen"/>
      <selection pane="bottomLeft"/>
    </sheetView>
  </sheetViews>
  <sheetFormatPr baseColWidth="10" defaultColWidth="10.85546875" defaultRowHeight="15" x14ac:dyDescent="0.25"/>
  <cols>
    <col min="1" max="2" width="10.85546875" style="28"/>
    <col min="3" max="13" width="11.42578125" style="28" customWidth="1"/>
    <col min="14" max="16384" width="10.85546875" style="28"/>
  </cols>
  <sheetData>
    <row r="2" spans="2:11" ht="21" x14ac:dyDescent="0.35">
      <c r="B2" s="49" t="s">
        <v>28</v>
      </c>
      <c r="C2" s="50"/>
      <c r="D2" s="50"/>
      <c r="E2" s="50"/>
      <c r="F2" s="50"/>
      <c r="G2" s="50"/>
      <c r="H2" s="50"/>
      <c r="I2" s="50"/>
      <c r="J2" s="51"/>
      <c r="K2" s="9">
        <f>IF(COUNT(K35,K75,K104,K106)&gt;0,IFERROR(MROUND((K35*L35+K75*L75+K104*L104+K106*L106)/SUM(L35,L75,L104,L106),0.1),0),0)</f>
        <v>5.5</v>
      </c>
    </row>
    <row r="3" spans="2:11" ht="7.5" customHeight="1" x14ac:dyDescent="0.25"/>
    <row r="4" spans="2:11" ht="7.5" customHeight="1" x14ac:dyDescent="0.25"/>
    <row r="5" spans="2:11" x14ac:dyDescent="0.25">
      <c r="B5" s="54" t="s">
        <v>5</v>
      </c>
      <c r="C5" s="55"/>
      <c r="D5" s="55"/>
      <c r="E5" s="55"/>
      <c r="F5" s="55"/>
      <c r="G5" s="55"/>
      <c r="H5" s="55"/>
      <c r="I5" s="55"/>
      <c r="J5" s="55"/>
      <c r="K5" s="56"/>
    </row>
    <row r="6" spans="2:11" x14ac:dyDescent="0.25">
      <c r="B6" s="3"/>
      <c r="C6" s="26" t="s">
        <v>9</v>
      </c>
      <c r="D6" s="26" t="s">
        <v>10</v>
      </c>
      <c r="E6" s="26" t="s">
        <v>11</v>
      </c>
      <c r="F6" s="26" t="s">
        <v>12</v>
      </c>
      <c r="G6" s="26" t="s">
        <v>13</v>
      </c>
      <c r="H6" s="26" t="s">
        <v>14</v>
      </c>
      <c r="I6" s="26" t="s">
        <v>15</v>
      </c>
      <c r="J6" s="26" t="s">
        <v>16</v>
      </c>
      <c r="K6" s="2" t="s">
        <v>8</v>
      </c>
    </row>
    <row r="7" spans="2:11" x14ac:dyDescent="0.25">
      <c r="B7" s="25" t="s">
        <v>6</v>
      </c>
      <c r="C7" s="29"/>
      <c r="D7" s="29"/>
      <c r="E7" s="29"/>
      <c r="F7" s="29"/>
      <c r="G7" s="29"/>
      <c r="H7" s="29"/>
      <c r="I7" s="29"/>
      <c r="J7" s="29"/>
      <c r="K7" s="30"/>
    </row>
    <row r="8" spans="2:11" x14ac:dyDescent="0.25">
      <c r="B8" s="1" t="s">
        <v>17</v>
      </c>
      <c r="C8" s="11">
        <v>4.5</v>
      </c>
      <c r="D8" s="11">
        <v>5</v>
      </c>
      <c r="E8" s="11">
        <v>5</v>
      </c>
      <c r="F8" s="11">
        <v>5.5</v>
      </c>
      <c r="G8" s="11">
        <v>4.5</v>
      </c>
      <c r="H8" s="11">
        <v>4.5</v>
      </c>
      <c r="I8" s="11"/>
      <c r="J8" s="11"/>
      <c r="K8" s="31"/>
    </row>
    <row r="9" spans="2:11" x14ac:dyDescent="0.25">
      <c r="B9" s="1" t="s">
        <v>18</v>
      </c>
      <c r="C9" s="11">
        <v>5</v>
      </c>
      <c r="D9" s="11">
        <v>4</v>
      </c>
      <c r="E9" s="11">
        <v>5.5</v>
      </c>
      <c r="F9" s="11"/>
      <c r="G9" s="11">
        <v>5</v>
      </c>
      <c r="H9" s="11">
        <v>5</v>
      </c>
      <c r="I9" s="11"/>
      <c r="J9" s="11"/>
      <c r="K9" s="31"/>
    </row>
    <row r="10" spans="2:11" x14ac:dyDescent="0.25">
      <c r="B10" s="1" t="s">
        <v>19</v>
      </c>
      <c r="C10" s="11">
        <v>4.5</v>
      </c>
      <c r="D10" s="11">
        <v>4</v>
      </c>
      <c r="E10" s="11">
        <v>4</v>
      </c>
      <c r="F10" s="11"/>
      <c r="G10" s="11">
        <v>5</v>
      </c>
      <c r="H10" s="11">
        <v>4</v>
      </c>
      <c r="I10" s="11"/>
      <c r="J10" s="11"/>
      <c r="K10" s="31"/>
    </row>
    <row r="11" spans="2:11" x14ac:dyDescent="0.25">
      <c r="B11" s="1" t="s">
        <v>20</v>
      </c>
      <c r="C11" s="11">
        <v>2.5</v>
      </c>
      <c r="D11" s="11"/>
      <c r="E11" s="11"/>
      <c r="F11" s="11"/>
      <c r="G11" s="11"/>
      <c r="H11" s="11"/>
      <c r="I11" s="11"/>
      <c r="J11" s="11"/>
      <c r="K11" s="31"/>
    </row>
    <row r="12" spans="2:11" x14ac:dyDescent="0.25">
      <c r="B12" s="32" t="s">
        <v>8</v>
      </c>
      <c r="C12" s="33">
        <f>IF(COUNT(C8:C11)&gt;0,MROUND(AVERAGE(C8:C11),0.5),"")</f>
        <v>4</v>
      </c>
      <c r="D12" s="33">
        <f t="shared" ref="D12:J12" si="0">IF(COUNT(D8:D11)&gt;0,MROUND(AVERAGE(D8:D11),0.5),"")</f>
        <v>4.5</v>
      </c>
      <c r="E12" s="33">
        <f t="shared" si="0"/>
        <v>5</v>
      </c>
      <c r="F12" s="6" t="s">
        <v>89</v>
      </c>
      <c r="G12" s="33">
        <f t="shared" si="0"/>
        <v>5</v>
      </c>
      <c r="H12" s="33">
        <f t="shared" si="0"/>
        <v>4.5</v>
      </c>
      <c r="I12" s="33" t="str">
        <f t="shared" si="0"/>
        <v/>
      </c>
      <c r="J12" s="33" t="str">
        <f t="shared" si="0"/>
        <v/>
      </c>
      <c r="K12" s="31">
        <f>IF(COUNT(C12:J12)&gt;0,MROUND(AVERAGE(C12:J12),0.1),"")</f>
        <v>4.6000000000000005</v>
      </c>
    </row>
    <row r="13" spans="2:11" x14ac:dyDescent="0.25">
      <c r="B13" s="3"/>
      <c r="C13" s="29"/>
      <c r="D13" s="29"/>
      <c r="E13" s="29"/>
      <c r="F13" s="29"/>
      <c r="G13" s="29"/>
      <c r="H13" s="29"/>
      <c r="I13" s="29"/>
      <c r="J13" s="29"/>
      <c r="K13" s="30"/>
    </row>
    <row r="14" spans="2:11" x14ac:dyDescent="0.25">
      <c r="B14" s="25" t="s">
        <v>21</v>
      </c>
      <c r="C14" s="29"/>
      <c r="D14" s="29"/>
      <c r="E14" s="29"/>
      <c r="F14" s="29"/>
      <c r="G14" s="29"/>
      <c r="H14" s="29"/>
      <c r="I14" s="29"/>
      <c r="J14" s="29"/>
      <c r="K14" s="30"/>
    </row>
    <row r="15" spans="2:11" x14ac:dyDescent="0.25">
      <c r="B15" s="1" t="s">
        <v>17</v>
      </c>
      <c r="C15" s="11">
        <v>5.5</v>
      </c>
      <c r="D15" s="11">
        <v>6</v>
      </c>
      <c r="E15" s="11">
        <v>5.5</v>
      </c>
      <c r="F15" s="11"/>
      <c r="G15" s="11">
        <v>6</v>
      </c>
      <c r="H15" s="11">
        <v>6</v>
      </c>
      <c r="I15" s="11"/>
      <c r="J15" s="11"/>
      <c r="K15" s="31"/>
    </row>
    <row r="16" spans="2:11" x14ac:dyDescent="0.25">
      <c r="B16" s="1" t="s">
        <v>18</v>
      </c>
      <c r="C16" s="11">
        <v>5</v>
      </c>
      <c r="D16" s="11">
        <v>6</v>
      </c>
      <c r="E16" s="11">
        <v>6</v>
      </c>
      <c r="F16" s="11"/>
      <c r="G16" s="11">
        <v>6</v>
      </c>
      <c r="H16" s="11">
        <v>6</v>
      </c>
      <c r="I16" s="11"/>
      <c r="J16" s="11"/>
      <c r="K16" s="31"/>
    </row>
    <row r="17" spans="2:11" x14ac:dyDescent="0.25">
      <c r="B17" s="1" t="s">
        <v>19</v>
      </c>
      <c r="C17" s="11">
        <v>5.5</v>
      </c>
      <c r="D17" s="11">
        <v>6</v>
      </c>
      <c r="E17" s="11">
        <v>5.5</v>
      </c>
      <c r="F17" s="11"/>
      <c r="G17" s="11">
        <v>6</v>
      </c>
      <c r="H17" s="11">
        <v>6</v>
      </c>
      <c r="I17" s="11"/>
      <c r="J17" s="11"/>
      <c r="K17" s="31"/>
    </row>
    <row r="18" spans="2:11" x14ac:dyDescent="0.25">
      <c r="B18" s="1" t="s">
        <v>20</v>
      </c>
      <c r="C18" s="11"/>
      <c r="D18" s="34" t="s">
        <v>34</v>
      </c>
      <c r="E18" s="11"/>
      <c r="F18" s="11"/>
      <c r="G18" s="11"/>
      <c r="H18" s="11"/>
      <c r="I18" s="11"/>
      <c r="J18" s="11"/>
      <c r="K18" s="31"/>
    </row>
    <row r="19" spans="2:11" x14ac:dyDescent="0.25">
      <c r="B19" s="32" t="s">
        <v>8</v>
      </c>
      <c r="C19" s="33">
        <f>IF(COUNT(C15:C18)&gt;0,MROUND(AVERAGE(C15:C18),0.5),"")</f>
        <v>5.5</v>
      </c>
      <c r="D19" s="33">
        <f>IF(COUNT(D15:D18)&gt;0,MROUND(AVERAGE(D15:D18),0.5),"")</f>
        <v>6</v>
      </c>
      <c r="E19" s="33">
        <f t="shared" ref="E19:J19" si="1">IF(COUNT(E15:E18)&gt;0,MROUND(AVERAGE(E15:E18),0.5),"")</f>
        <v>5.5</v>
      </c>
      <c r="F19" s="6" t="s">
        <v>89</v>
      </c>
      <c r="G19" s="33">
        <f t="shared" si="1"/>
        <v>6</v>
      </c>
      <c r="H19" s="33">
        <f t="shared" si="1"/>
        <v>6</v>
      </c>
      <c r="I19" s="33" t="str">
        <f t="shared" si="1"/>
        <v/>
      </c>
      <c r="J19" s="33" t="str">
        <f t="shared" si="1"/>
        <v/>
      </c>
      <c r="K19" s="31">
        <f>IF(COUNT(C19:J19)&gt;0,MROUND(AVERAGE(C19:J19),0.1),"")</f>
        <v>5.8000000000000007</v>
      </c>
    </row>
    <row r="20" spans="2:11" x14ac:dyDescent="0.25">
      <c r="B20" s="3"/>
      <c r="C20" s="29"/>
      <c r="D20" s="29"/>
      <c r="E20" s="29"/>
      <c r="F20" s="29"/>
      <c r="G20" s="29"/>
      <c r="H20" s="29"/>
      <c r="I20" s="29"/>
      <c r="J20" s="29"/>
      <c r="K20" s="30"/>
    </row>
    <row r="21" spans="2:11" x14ac:dyDescent="0.25">
      <c r="B21" s="25" t="s">
        <v>7</v>
      </c>
      <c r="C21" s="29"/>
      <c r="D21" s="29"/>
      <c r="E21" s="29"/>
      <c r="F21" s="29"/>
      <c r="G21" s="29"/>
      <c r="H21" s="29"/>
      <c r="I21" s="29"/>
      <c r="J21" s="29"/>
      <c r="K21" s="30"/>
    </row>
    <row r="22" spans="2:11" x14ac:dyDescent="0.25">
      <c r="B22" s="1" t="s">
        <v>17</v>
      </c>
      <c r="C22" s="11">
        <v>5</v>
      </c>
      <c r="D22" s="11">
        <v>6</v>
      </c>
      <c r="E22" s="11">
        <v>5</v>
      </c>
      <c r="F22" s="11">
        <v>5.5</v>
      </c>
      <c r="G22" s="11">
        <v>6</v>
      </c>
      <c r="H22" s="11">
        <v>6</v>
      </c>
      <c r="I22" s="11"/>
      <c r="J22" s="11"/>
      <c r="K22" s="31"/>
    </row>
    <row r="23" spans="2:11" x14ac:dyDescent="0.25">
      <c r="B23" s="1" t="s">
        <v>18</v>
      </c>
      <c r="C23" s="11">
        <v>5.5</v>
      </c>
      <c r="D23" s="11">
        <v>6</v>
      </c>
      <c r="E23" s="11">
        <v>6</v>
      </c>
      <c r="F23" s="11"/>
      <c r="G23" s="11">
        <v>6</v>
      </c>
      <c r="H23" s="11">
        <v>6</v>
      </c>
      <c r="I23" s="11"/>
      <c r="J23" s="11"/>
      <c r="K23" s="31"/>
    </row>
    <row r="24" spans="2:11" x14ac:dyDescent="0.25">
      <c r="B24" s="1" t="s">
        <v>19</v>
      </c>
      <c r="C24" s="11">
        <v>6</v>
      </c>
      <c r="D24" s="11">
        <v>4</v>
      </c>
      <c r="E24" s="11">
        <v>6</v>
      </c>
      <c r="F24" s="11"/>
      <c r="G24" s="11">
        <v>6</v>
      </c>
      <c r="H24" s="11">
        <v>6</v>
      </c>
      <c r="I24" s="11"/>
      <c r="J24" s="11"/>
      <c r="K24" s="31"/>
    </row>
    <row r="25" spans="2:11" x14ac:dyDescent="0.25">
      <c r="B25" s="1" t="s">
        <v>20</v>
      </c>
      <c r="C25" s="11"/>
      <c r="D25" s="11"/>
      <c r="E25" s="11"/>
      <c r="F25" s="11"/>
      <c r="G25" s="11"/>
      <c r="H25" s="11"/>
      <c r="I25" s="11"/>
      <c r="J25" s="11"/>
      <c r="K25" s="31"/>
    </row>
    <row r="26" spans="2:11" x14ac:dyDescent="0.25">
      <c r="B26" s="32" t="s">
        <v>8</v>
      </c>
      <c r="C26" s="33">
        <f>IF(COUNT(C22:C25)&gt;0,MROUND(AVERAGE(C22:C25),0.5),"")</f>
        <v>5.5</v>
      </c>
      <c r="D26" s="33">
        <f t="shared" ref="D26" si="2">IF(COUNT(D22:D25)&gt;0,MROUND(AVERAGE(D22:D25),0.5),"")</f>
        <v>5.5</v>
      </c>
      <c r="E26" s="33">
        <f t="shared" ref="E26" si="3">IF(COUNT(E22:E25)&gt;0,MROUND(AVERAGE(E22:E25),0.5),"")</f>
        <v>5.5</v>
      </c>
      <c r="F26" s="6" t="s">
        <v>89</v>
      </c>
      <c r="G26" s="33">
        <f t="shared" ref="G26" si="4">IF(COUNT(G22:G25)&gt;0,MROUND(AVERAGE(G22:G25),0.5),"")</f>
        <v>6</v>
      </c>
      <c r="H26" s="33">
        <f t="shared" ref="H26" si="5">IF(COUNT(H22:H25)&gt;0,MROUND(AVERAGE(H22:H25),0.5),"")</f>
        <v>6</v>
      </c>
      <c r="I26" s="33" t="str">
        <f t="shared" ref="I26" si="6">IF(COUNT(I22:I25)&gt;0,MROUND(AVERAGE(I22:I25),0.5),"")</f>
        <v/>
      </c>
      <c r="J26" s="33" t="str">
        <f t="shared" ref="J26" si="7">IF(COUNT(J22:J25)&gt;0,MROUND(AVERAGE(J22:J25),0.5),"")</f>
        <v/>
      </c>
      <c r="K26" s="31">
        <f>IF(COUNT(C26:J26)&gt;0,MROUND(AVERAGE(C26:J26),0.1),"")</f>
        <v>5.7</v>
      </c>
    </row>
    <row r="27" spans="2:11" x14ac:dyDescent="0.25">
      <c r="B27" s="3"/>
      <c r="C27" s="29"/>
      <c r="D27" s="29"/>
      <c r="E27" s="29"/>
      <c r="F27" s="29"/>
      <c r="G27" s="29"/>
      <c r="H27" s="29"/>
      <c r="I27" s="29"/>
      <c r="J27" s="29"/>
      <c r="K27" s="30"/>
    </row>
    <row r="28" spans="2:11" x14ac:dyDescent="0.25">
      <c r="B28" s="25" t="s">
        <v>76</v>
      </c>
      <c r="C28" s="29"/>
      <c r="D28" s="29"/>
      <c r="E28" s="29"/>
      <c r="F28" s="29"/>
      <c r="G28" s="29"/>
      <c r="H28" s="29"/>
      <c r="I28" s="29"/>
      <c r="J28" s="29"/>
      <c r="K28" s="30"/>
    </row>
    <row r="29" spans="2:11" x14ac:dyDescent="0.25">
      <c r="B29" s="1" t="s">
        <v>17</v>
      </c>
      <c r="C29" s="11"/>
      <c r="D29" s="11"/>
      <c r="E29" s="11">
        <v>6</v>
      </c>
      <c r="F29" s="11">
        <v>6</v>
      </c>
      <c r="G29" s="11">
        <v>6</v>
      </c>
      <c r="H29" s="11">
        <v>6</v>
      </c>
      <c r="I29" s="11"/>
      <c r="J29" s="11"/>
      <c r="K29" s="31"/>
    </row>
    <row r="30" spans="2:11" x14ac:dyDescent="0.25">
      <c r="B30" s="1" t="s">
        <v>18</v>
      </c>
      <c r="C30" s="11"/>
      <c r="D30" s="11"/>
      <c r="E30" s="11">
        <v>6</v>
      </c>
      <c r="F30" s="11"/>
      <c r="G30" s="11">
        <v>5</v>
      </c>
      <c r="H30" s="11">
        <v>5.5</v>
      </c>
      <c r="I30" s="11"/>
      <c r="J30" s="11"/>
      <c r="K30" s="31"/>
    </row>
    <row r="31" spans="2:11" x14ac:dyDescent="0.25">
      <c r="B31" s="1" t="s">
        <v>19</v>
      </c>
      <c r="C31" s="11"/>
      <c r="D31" s="11"/>
      <c r="E31" s="11">
        <v>6</v>
      </c>
      <c r="F31" s="11"/>
      <c r="G31" s="11">
        <v>5.5</v>
      </c>
      <c r="H31" s="11">
        <v>5.5</v>
      </c>
      <c r="I31" s="11"/>
      <c r="J31" s="11"/>
      <c r="K31" s="31"/>
    </row>
    <row r="32" spans="2:11" x14ac:dyDescent="0.25">
      <c r="B32" s="1" t="s">
        <v>20</v>
      </c>
      <c r="C32" s="11"/>
      <c r="D32" s="11"/>
      <c r="E32" s="11"/>
      <c r="F32" s="11"/>
      <c r="G32" s="34" t="s">
        <v>60</v>
      </c>
      <c r="H32" s="34" t="s">
        <v>67</v>
      </c>
      <c r="I32" s="11"/>
      <c r="J32" s="11"/>
      <c r="K32" s="31"/>
    </row>
    <row r="33" spans="2:12" x14ac:dyDescent="0.25">
      <c r="B33" s="32" t="s">
        <v>8</v>
      </c>
      <c r="C33" s="33" t="str">
        <f>IF(COUNT(C29:C32)&gt;0,MROUND(AVERAGE(C29:C32),0.5),"")</f>
        <v/>
      </c>
      <c r="D33" s="33" t="str">
        <f t="shared" ref="D33" si="8">IF(COUNT(D29:D32)&gt;0,MROUND(AVERAGE(D29:D32),0.5),"")</f>
        <v/>
      </c>
      <c r="E33" s="33">
        <f t="shared" ref="E33" si="9">IF(COUNT(E29:E32)&gt;0,MROUND(AVERAGE(E29:E32),0.5),"")</f>
        <v>6</v>
      </c>
      <c r="F33" s="6" t="s">
        <v>89</v>
      </c>
      <c r="G33" s="33">
        <f>IF(COUNT(G29:G32)&gt;0,MROUND(AVERAGE(G29:G32),0.5),"")</f>
        <v>5.5</v>
      </c>
      <c r="H33" s="33">
        <f t="shared" ref="H33" si="10">IF(COUNT(H29:H32)&gt;0,MROUND(AVERAGE(H29:H32),0.5),"")</f>
        <v>5.5</v>
      </c>
      <c r="I33" s="33" t="str">
        <f t="shared" ref="I33" si="11">IF(COUNT(I29:I32)&gt;0,MROUND(AVERAGE(I29:I32),0.5),"")</f>
        <v/>
      </c>
      <c r="J33" s="33" t="str">
        <f t="shared" ref="J33" si="12">IF(COUNT(J29:J32)&gt;0,MROUND(AVERAGE(J29:J32),0.5),"")</f>
        <v/>
      </c>
      <c r="K33" s="31">
        <f>IF(COUNT(E33:J33)&gt;0,MROUND(AVERAGE(E33:J33),0.1),"")</f>
        <v>5.7</v>
      </c>
    </row>
    <row r="34" spans="2:12" x14ac:dyDescent="0.25">
      <c r="B34" s="3"/>
      <c r="C34" s="29"/>
      <c r="D34" s="29"/>
      <c r="E34" s="29"/>
      <c r="F34" s="29"/>
      <c r="G34" s="29"/>
      <c r="H34" s="29"/>
      <c r="I34" s="29"/>
      <c r="J34" s="29"/>
      <c r="K34" s="30"/>
    </row>
    <row r="35" spans="2:12" x14ac:dyDescent="0.25">
      <c r="B35" s="52" t="s">
        <v>22</v>
      </c>
      <c r="C35" s="53"/>
      <c r="D35" s="53"/>
      <c r="E35" s="53"/>
      <c r="F35" s="53"/>
      <c r="G35" s="53"/>
      <c r="H35" s="53"/>
      <c r="I35" s="53"/>
      <c r="J35" s="53"/>
      <c r="K35" s="7">
        <f>IF(COUNT(K12,K19,K26,K33)&gt;0,MROUND(AVERAGE(K12,K19,K26,K33),0.5),0)</f>
        <v>5.5</v>
      </c>
      <c r="L35" s="24">
        <f>IF(K35=0,0,20%)</f>
        <v>0.2</v>
      </c>
    </row>
    <row r="37" spans="2:12" x14ac:dyDescent="0.25">
      <c r="B37" s="54" t="s">
        <v>2</v>
      </c>
      <c r="C37" s="55"/>
      <c r="D37" s="55"/>
      <c r="E37" s="55"/>
      <c r="F37" s="55"/>
      <c r="G37" s="55"/>
      <c r="H37" s="55"/>
      <c r="I37" s="55"/>
      <c r="J37" s="55"/>
      <c r="K37" s="56"/>
    </row>
    <row r="38" spans="2:12" x14ac:dyDescent="0.25">
      <c r="B38" s="35">
        <v>100</v>
      </c>
      <c r="C38" s="41" t="s">
        <v>0</v>
      </c>
      <c r="D38" s="41"/>
      <c r="E38" s="41"/>
      <c r="F38" s="41"/>
      <c r="G38" s="41"/>
      <c r="H38" s="41"/>
      <c r="I38" s="41"/>
      <c r="J38" s="41"/>
      <c r="K38" s="36">
        <v>6</v>
      </c>
      <c r="L38" s="37" t="s">
        <v>39</v>
      </c>
    </row>
    <row r="39" spans="2:12" x14ac:dyDescent="0.25">
      <c r="B39" s="35">
        <v>104</v>
      </c>
      <c r="C39" s="41" t="s">
        <v>1</v>
      </c>
      <c r="D39" s="41"/>
      <c r="E39" s="41"/>
      <c r="F39" s="41"/>
      <c r="G39" s="41"/>
      <c r="H39" s="41"/>
      <c r="I39" s="41"/>
      <c r="J39" s="41"/>
      <c r="K39" s="36">
        <v>6</v>
      </c>
      <c r="L39" s="37" t="s">
        <v>40</v>
      </c>
    </row>
    <row r="40" spans="2:12" x14ac:dyDescent="0.25">
      <c r="B40" s="35">
        <v>114</v>
      </c>
      <c r="C40" s="41" t="s">
        <v>52</v>
      </c>
      <c r="D40" s="41"/>
      <c r="E40" s="41"/>
      <c r="F40" s="41"/>
      <c r="G40" s="41"/>
      <c r="H40" s="41"/>
      <c r="I40" s="41"/>
      <c r="J40" s="41"/>
      <c r="K40" s="36">
        <v>6</v>
      </c>
      <c r="L40" s="37" t="s">
        <v>40</v>
      </c>
    </row>
    <row r="41" spans="2:12" x14ac:dyDescent="0.25">
      <c r="B41" s="35">
        <v>117</v>
      </c>
      <c r="C41" s="41" t="s">
        <v>44</v>
      </c>
      <c r="D41" s="41"/>
      <c r="E41" s="41"/>
      <c r="F41" s="41"/>
      <c r="G41" s="41"/>
      <c r="H41" s="41"/>
      <c r="I41" s="41"/>
      <c r="J41" s="41"/>
      <c r="K41" s="36">
        <v>5.5</v>
      </c>
      <c r="L41" s="37" t="s">
        <v>39</v>
      </c>
    </row>
    <row r="42" spans="2:12" x14ac:dyDescent="0.25">
      <c r="B42" s="35">
        <v>120</v>
      </c>
      <c r="C42" s="41" t="s">
        <v>61</v>
      </c>
      <c r="D42" s="41"/>
      <c r="E42" s="41"/>
      <c r="F42" s="41"/>
      <c r="G42" s="41"/>
      <c r="H42" s="41"/>
      <c r="I42" s="41"/>
      <c r="J42" s="41"/>
      <c r="K42" s="36">
        <v>6</v>
      </c>
      <c r="L42" s="37" t="s">
        <v>65</v>
      </c>
    </row>
    <row r="43" spans="2:12" x14ac:dyDescent="0.25">
      <c r="B43" s="35">
        <v>122</v>
      </c>
      <c r="C43" s="41" t="s">
        <v>59</v>
      </c>
      <c r="D43" s="41"/>
      <c r="E43" s="41"/>
      <c r="F43" s="41"/>
      <c r="G43" s="41"/>
      <c r="H43" s="41"/>
      <c r="I43" s="41"/>
      <c r="J43" s="41"/>
      <c r="K43" s="36">
        <v>5</v>
      </c>
      <c r="L43" s="37" t="s">
        <v>41</v>
      </c>
    </row>
    <row r="44" spans="2:12" x14ac:dyDescent="0.25">
      <c r="B44" s="35">
        <v>123</v>
      </c>
      <c r="C44" s="41" t="s">
        <v>45</v>
      </c>
      <c r="D44" s="41"/>
      <c r="E44" s="41"/>
      <c r="F44" s="41"/>
      <c r="G44" s="41"/>
      <c r="H44" s="41"/>
      <c r="I44" s="41"/>
      <c r="J44" s="41"/>
      <c r="K44" s="36">
        <f>MROUND(AVERAGE(5,4.5,4.5),0.5)</f>
        <v>4.5</v>
      </c>
      <c r="L44" s="37" t="s">
        <v>40</v>
      </c>
    </row>
    <row r="45" spans="2:12" x14ac:dyDescent="0.25">
      <c r="B45" s="35">
        <v>133</v>
      </c>
      <c r="C45" s="59" t="s">
        <v>69</v>
      </c>
      <c r="D45" s="59"/>
      <c r="E45" s="59"/>
      <c r="F45" s="59"/>
      <c r="G45" s="59"/>
      <c r="H45" s="59"/>
      <c r="I45" s="59"/>
      <c r="J45" s="59"/>
      <c r="K45" s="36">
        <v>5</v>
      </c>
      <c r="L45" s="37" t="s">
        <v>68</v>
      </c>
    </row>
    <row r="46" spans="2:12" x14ac:dyDescent="0.25">
      <c r="B46" s="35">
        <v>150</v>
      </c>
      <c r="C46" s="59" t="s">
        <v>70</v>
      </c>
      <c r="D46" s="59"/>
      <c r="E46" s="59"/>
      <c r="F46" s="59"/>
      <c r="G46" s="59"/>
      <c r="H46" s="59"/>
      <c r="I46" s="59"/>
      <c r="J46" s="59"/>
      <c r="K46" s="36">
        <v>5</v>
      </c>
      <c r="L46" s="37" t="s">
        <v>68</v>
      </c>
    </row>
    <row r="47" spans="2:12" x14ac:dyDescent="0.25">
      <c r="B47" s="35">
        <v>151</v>
      </c>
      <c r="C47" s="41" t="s">
        <v>62</v>
      </c>
      <c r="D47" s="41"/>
      <c r="E47" s="41"/>
      <c r="F47" s="41"/>
      <c r="G47" s="41"/>
      <c r="H47" s="41"/>
      <c r="I47" s="41"/>
      <c r="J47" s="41"/>
      <c r="K47" s="36">
        <v>5</v>
      </c>
      <c r="L47" s="37" t="s">
        <v>65</v>
      </c>
    </row>
    <row r="48" spans="2:12" x14ac:dyDescent="0.25">
      <c r="B48" s="35">
        <v>152</v>
      </c>
      <c r="C48" s="41" t="s">
        <v>63</v>
      </c>
      <c r="D48" s="41"/>
      <c r="E48" s="41"/>
      <c r="F48" s="41"/>
      <c r="G48" s="41"/>
      <c r="H48" s="41"/>
      <c r="I48" s="41"/>
      <c r="J48" s="41"/>
      <c r="K48" s="36">
        <v>6</v>
      </c>
      <c r="L48" s="37" t="s">
        <v>65</v>
      </c>
    </row>
    <row r="49" spans="2:12" x14ac:dyDescent="0.25">
      <c r="B49" s="35">
        <v>153</v>
      </c>
      <c r="C49" s="41" t="s">
        <v>32</v>
      </c>
      <c r="D49" s="41"/>
      <c r="E49" s="41"/>
      <c r="F49" s="41"/>
      <c r="G49" s="41"/>
      <c r="H49" s="41"/>
      <c r="I49" s="41"/>
      <c r="J49" s="41"/>
      <c r="K49" s="36">
        <v>5</v>
      </c>
      <c r="L49" s="37" t="s">
        <v>41</v>
      </c>
    </row>
    <row r="50" spans="2:12" x14ac:dyDescent="0.25">
      <c r="B50" s="35">
        <v>155</v>
      </c>
      <c r="C50" s="59" t="s">
        <v>72</v>
      </c>
      <c r="D50" s="59"/>
      <c r="E50" s="59"/>
      <c r="F50" s="59"/>
      <c r="G50" s="59"/>
      <c r="H50" s="59"/>
      <c r="I50" s="59"/>
      <c r="J50" s="59"/>
      <c r="K50" s="36"/>
      <c r="L50" s="37" t="s">
        <v>73</v>
      </c>
    </row>
    <row r="51" spans="2:12" x14ac:dyDescent="0.25">
      <c r="B51" s="35">
        <v>183</v>
      </c>
      <c r="C51" s="59" t="s">
        <v>71</v>
      </c>
      <c r="D51" s="59"/>
      <c r="E51" s="59"/>
      <c r="F51" s="59"/>
      <c r="G51" s="59"/>
      <c r="H51" s="59"/>
      <c r="I51" s="59"/>
      <c r="J51" s="59"/>
      <c r="K51" s="36">
        <v>6</v>
      </c>
      <c r="L51" s="37" t="s">
        <v>68</v>
      </c>
    </row>
    <row r="52" spans="2:12" x14ac:dyDescent="0.25">
      <c r="B52" s="35">
        <v>213</v>
      </c>
      <c r="C52" s="41" t="s">
        <v>46</v>
      </c>
      <c r="D52" s="41"/>
      <c r="E52" s="41"/>
      <c r="F52" s="41"/>
      <c r="G52" s="41"/>
      <c r="H52" s="41"/>
      <c r="I52" s="41"/>
      <c r="J52" s="41"/>
      <c r="K52" s="36">
        <f>MROUND(AVERAGE(4.5,5.5),0.5)</f>
        <v>5</v>
      </c>
      <c r="L52" s="37" t="s">
        <v>38</v>
      </c>
    </row>
    <row r="53" spans="2:12" x14ac:dyDescent="0.25">
      <c r="B53" s="35">
        <v>214</v>
      </c>
      <c r="C53" s="41" t="s">
        <v>58</v>
      </c>
      <c r="D53" s="41"/>
      <c r="E53" s="41"/>
      <c r="F53" s="41"/>
      <c r="G53" s="41"/>
      <c r="H53" s="41"/>
      <c r="I53" s="41"/>
      <c r="J53" s="41"/>
      <c r="K53" s="36">
        <v>5.5</v>
      </c>
      <c r="L53" s="37" t="s">
        <v>43</v>
      </c>
    </row>
    <row r="54" spans="2:12" x14ac:dyDescent="0.25">
      <c r="B54" s="35" t="s">
        <v>36</v>
      </c>
      <c r="C54" s="41" t="s">
        <v>47</v>
      </c>
      <c r="D54" s="41"/>
      <c r="E54" s="41"/>
      <c r="F54" s="41"/>
      <c r="G54" s="41"/>
      <c r="H54" s="41"/>
      <c r="I54" s="41"/>
      <c r="J54" s="41"/>
      <c r="K54" s="36">
        <v>5</v>
      </c>
      <c r="L54" s="37" t="s">
        <v>41</v>
      </c>
    </row>
    <row r="55" spans="2:12" x14ac:dyDescent="0.25">
      <c r="B55" s="35" t="s">
        <v>37</v>
      </c>
      <c r="C55" s="41" t="s">
        <v>48</v>
      </c>
      <c r="D55" s="41"/>
      <c r="E55" s="41"/>
      <c r="F55" s="41"/>
      <c r="G55" s="41"/>
      <c r="H55" s="41"/>
      <c r="I55" s="41"/>
      <c r="J55" s="41"/>
      <c r="K55" s="36">
        <v>5.5</v>
      </c>
      <c r="L55" s="37" t="s">
        <v>41</v>
      </c>
    </row>
    <row r="56" spans="2:12" x14ac:dyDescent="0.25">
      <c r="B56" s="35">
        <v>242</v>
      </c>
      <c r="C56" s="41" t="s">
        <v>74</v>
      </c>
      <c r="D56" s="41"/>
      <c r="E56" s="41"/>
      <c r="F56" s="41"/>
      <c r="G56" s="41"/>
      <c r="H56" s="41"/>
      <c r="I56" s="41"/>
      <c r="J56" s="41"/>
      <c r="K56" s="36"/>
      <c r="L56" s="37" t="s">
        <v>75</v>
      </c>
    </row>
    <row r="57" spans="2:12" x14ac:dyDescent="0.25">
      <c r="B57" s="35">
        <v>306</v>
      </c>
      <c r="C57" s="41" t="s">
        <v>53</v>
      </c>
      <c r="D57" s="41"/>
      <c r="E57" s="41"/>
      <c r="F57" s="41"/>
      <c r="G57" s="41"/>
      <c r="H57" s="41"/>
      <c r="I57" s="41"/>
      <c r="J57" s="41"/>
      <c r="K57" s="36">
        <v>5.5</v>
      </c>
      <c r="L57" s="37" t="s">
        <v>43</v>
      </c>
    </row>
    <row r="58" spans="2:12" x14ac:dyDescent="0.25">
      <c r="B58" s="35">
        <v>326</v>
      </c>
      <c r="C58" s="41" t="s">
        <v>64</v>
      </c>
      <c r="D58" s="41"/>
      <c r="E58" s="41"/>
      <c r="F58" s="41"/>
      <c r="G58" s="41"/>
      <c r="H58" s="41"/>
      <c r="I58" s="41"/>
      <c r="J58" s="41"/>
      <c r="K58" s="36">
        <v>5</v>
      </c>
      <c r="L58" s="37" t="s">
        <v>65</v>
      </c>
    </row>
    <row r="59" spans="2:12" x14ac:dyDescent="0.25">
      <c r="B59" s="35">
        <v>403</v>
      </c>
      <c r="C59" s="41" t="s">
        <v>50</v>
      </c>
      <c r="D59" s="41"/>
      <c r="E59" s="41"/>
      <c r="F59" s="41"/>
      <c r="G59" s="41"/>
      <c r="H59" s="41"/>
      <c r="I59" s="41"/>
      <c r="J59" s="41"/>
      <c r="K59" s="36">
        <v>5.5</v>
      </c>
      <c r="L59" s="37" t="s">
        <v>39</v>
      </c>
    </row>
    <row r="60" spans="2:12" x14ac:dyDescent="0.25">
      <c r="B60" s="35">
        <v>404</v>
      </c>
      <c r="C60" s="41" t="s">
        <v>51</v>
      </c>
      <c r="D60" s="41"/>
      <c r="E60" s="41"/>
      <c r="F60" s="41"/>
      <c r="G60" s="41"/>
      <c r="H60" s="41"/>
      <c r="I60" s="41"/>
      <c r="J60" s="41"/>
      <c r="K60" s="36">
        <v>6</v>
      </c>
      <c r="L60" s="37" t="s">
        <v>40</v>
      </c>
    </row>
    <row r="61" spans="2:12" x14ac:dyDescent="0.25">
      <c r="B61" s="35">
        <v>426</v>
      </c>
      <c r="C61" s="41" t="s">
        <v>54</v>
      </c>
      <c r="D61" s="41"/>
      <c r="E61" s="41"/>
      <c r="F61" s="41"/>
      <c r="G61" s="41"/>
      <c r="H61" s="41"/>
      <c r="I61" s="41"/>
      <c r="J61" s="41"/>
      <c r="K61" s="36">
        <v>6</v>
      </c>
      <c r="L61" s="37" t="s">
        <v>43</v>
      </c>
    </row>
    <row r="62" spans="2:12" x14ac:dyDescent="0.25">
      <c r="B62" s="35">
        <v>431</v>
      </c>
      <c r="C62" s="41" t="s">
        <v>55</v>
      </c>
      <c r="D62" s="41"/>
      <c r="E62" s="41"/>
      <c r="F62" s="41"/>
      <c r="G62" s="41"/>
      <c r="H62" s="41"/>
      <c r="I62" s="41"/>
      <c r="J62" s="41"/>
      <c r="K62" s="36">
        <v>5</v>
      </c>
      <c r="L62" s="37" t="s">
        <v>39</v>
      </c>
    </row>
    <row r="63" spans="2:12" x14ac:dyDescent="0.25">
      <c r="B63" s="35" t="s">
        <v>6</v>
      </c>
      <c r="C63" s="5" t="s">
        <v>78</v>
      </c>
      <c r="D63" s="11">
        <v>5.5</v>
      </c>
      <c r="E63" s="5" t="s">
        <v>79</v>
      </c>
      <c r="F63" s="11"/>
      <c r="G63" s="5" t="s">
        <v>80</v>
      </c>
      <c r="H63" s="11"/>
      <c r="I63" s="5" t="s">
        <v>81</v>
      </c>
      <c r="J63" s="11"/>
      <c r="K63" s="31">
        <f>IF(COUNT(D63,F63,H63,J63)&gt;0,MROUND(AVERAGE(D63,F63,H63,J63),0.5),"")</f>
        <v>5.5</v>
      </c>
      <c r="L63" s="37" t="s">
        <v>77</v>
      </c>
    </row>
    <row r="64" spans="2:12" x14ac:dyDescent="0.25">
      <c r="B64" s="35" t="s">
        <v>76</v>
      </c>
      <c r="C64" s="5" t="s">
        <v>78</v>
      </c>
      <c r="D64" s="11">
        <v>6</v>
      </c>
      <c r="E64" s="5" t="s">
        <v>79</v>
      </c>
      <c r="F64" s="11"/>
      <c r="G64" s="5" t="s">
        <v>80</v>
      </c>
      <c r="H64" s="11"/>
      <c r="I64" s="5" t="s">
        <v>81</v>
      </c>
      <c r="J64" s="11"/>
      <c r="K64" s="31">
        <f>IF(COUNT(D64,F64,H64,J64)&gt;0,MROUND(AVERAGE(D64,F64,H64,J64),0.5),"")</f>
        <v>6</v>
      </c>
      <c r="L64" s="37" t="s">
        <v>77</v>
      </c>
    </row>
    <row r="65" spans="2:12" x14ac:dyDescent="0.25">
      <c r="B65" s="57" t="s">
        <v>8</v>
      </c>
      <c r="C65" s="58"/>
      <c r="D65" s="58"/>
      <c r="E65" s="58"/>
      <c r="F65" s="58"/>
      <c r="G65" s="58"/>
      <c r="H65" s="58"/>
      <c r="I65" s="58"/>
      <c r="J65" s="58"/>
      <c r="K65" s="8">
        <f>IF(COUNT(K38:K64)&gt;0,MROUND(AVERAGE(K38:K64),0.5),0)</f>
        <v>5.5</v>
      </c>
      <c r="L65" s="24">
        <f>IF(K65=0,0,80%)</f>
        <v>0.8</v>
      </c>
    </row>
    <row r="66" spans="2:12" x14ac:dyDescent="0.25">
      <c r="B66" s="54" t="s">
        <v>3</v>
      </c>
      <c r="C66" s="55"/>
      <c r="D66" s="55"/>
      <c r="E66" s="55"/>
      <c r="F66" s="55"/>
      <c r="G66" s="55"/>
      <c r="H66" s="55"/>
      <c r="I66" s="55"/>
      <c r="J66" s="55"/>
      <c r="K66" s="56"/>
    </row>
    <row r="67" spans="2:12" x14ac:dyDescent="0.25">
      <c r="B67" s="35">
        <v>101</v>
      </c>
      <c r="C67" s="41" t="s">
        <v>29</v>
      </c>
      <c r="D67" s="41"/>
      <c r="E67" s="41"/>
      <c r="F67" s="41"/>
      <c r="G67" s="41"/>
      <c r="H67" s="41"/>
      <c r="I67" s="41"/>
      <c r="J67" s="41"/>
      <c r="K67" s="36">
        <v>5.5</v>
      </c>
      <c r="L67" s="37" t="s">
        <v>42</v>
      </c>
    </row>
    <row r="68" spans="2:12" x14ac:dyDescent="0.25">
      <c r="B68" s="35">
        <v>105</v>
      </c>
      <c r="C68" s="41" t="s">
        <v>33</v>
      </c>
      <c r="D68" s="41"/>
      <c r="E68" s="41"/>
      <c r="F68" s="41"/>
      <c r="G68" s="41"/>
      <c r="H68" s="41"/>
      <c r="I68" s="41"/>
      <c r="J68" s="41"/>
      <c r="K68" s="36">
        <v>5.5</v>
      </c>
      <c r="L68" s="37" t="s">
        <v>38</v>
      </c>
    </row>
    <row r="69" spans="2:12" x14ac:dyDescent="0.25">
      <c r="B69" s="35">
        <v>302</v>
      </c>
      <c r="C69" s="41" t="s">
        <v>49</v>
      </c>
      <c r="D69" s="41"/>
      <c r="E69" s="41"/>
      <c r="F69" s="41"/>
      <c r="G69" s="41"/>
      <c r="H69" s="41"/>
      <c r="I69" s="41"/>
      <c r="J69" s="41"/>
      <c r="K69" s="36">
        <v>5.5</v>
      </c>
      <c r="L69" s="37" t="s">
        <v>42</v>
      </c>
    </row>
    <row r="70" spans="2:12" x14ac:dyDescent="0.25">
      <c r="B70" s="35">
        <v>304</v>
      </c>
      <c r="C70" s="41" t="s">
        <v>30</v>
      </c>
      <c r="D70" s="41"/>
      <c r="E70" s="41"/>
      <c r="F70" s="41"/>
      <c r="G70" s="41"/>
      <c r="H70" s="41"/>
      <c r="I70" s="41"/>
      <c r="J70" s="41"/>
      <c r="K70" s="36">
        <v>6</v>
      </c>
      <c r="L70" s="37" t="s">
        <v>42</v>
      </c>
    </row>
    <row r="71" spans="2:12" x14ac:dyDescent="0.25">
      <c r="B71" s="35">
        <v>305</v>
      </c>
      <c r="C71" s="41" t="s">
        <v>31</v>
      </c>
      <c r="D71" s="41"/>
      <c r="E71" s="41"/>
      <c r="F71" s="41"/>
      <c r="G71" s="41"/>
      <c r="H71" s="41"/>
      <c r="I71" s="41"/>
      <c r="J71" s="41"/>
      <c r="K71" s="36">
        <v>5.5</v>
      </c>
      <c r="L71" s="37" t="s">
        <v>42</v>
      </c>
    </row>
    <row r="72" spans="2:12" x14ac:dyDescent="0.25">
      <c r="B72" s="35">
        <v>318</v>
      </c>
      <c r="C72" s="41" t="s">
        <v>56</v>
      </c>
      <c r="D72" s="41"/>
      <c r="E72" s="41"/>
      <c r="F72" s="41"/>
      <c r="G72" s="41"/>
      <c r="H72" s="41"/>
      <c r="I72" s="41"/>
      <c r="J72" s="41"/>
      <c r="K72" s="36">
        <v>5</v>
      </c>
      <c r="L72" s="37" t="s">
        <v>38</v>
      </c>
    </row>
    <row r="73" spans="2:12" x14ac:dyDescent="0.25">
      <c r="B73" s="35">
        <v>335</v>
      </c>
      <c r="C73" s="41" t="s">
        <v>57</v>
      </c>
      <c r="D73" s="41"/>
      <c r="E73" s="41"/>
      <c r="F73" s="41"/>
      <c r="G73" s="41"/>
      <c r="H73" s="41"/>
      <c r="I73" s="41"/>
      <c r="J73" s="41"/>
      <c r="K73" s="36">
        <v>6</v>
      </c>
      <c r="L73" s="37" t="s">
        <v>66</v>
      </c>
    </row>
    <row r="74" spans="2:12" x14ac:dyDescent="0.25">
      <c r="B74" s="57" t="s">
        <v>8</v>
      </c>
      <c r="C74" s="58"/>
      <c r="D74" s="58"/>
      <c r="E74" s="58"/>
      <c r="F74" s="58"/>
      <c r="G74" s="58"/>
      <c r="H74" s="58"/>
      <c r="I74" s="58"/>
      <c r="J74" s="58"/>
      <c r="K74" s="7">
        <f>IF(COUNT(K67:K73)&gt;0,MROUND(AVERAGE(K67:K73),0.5),0)</f>
        <v>5.5</v>
      </c>
      <c r="L74" s="24">
        <f>IF(K74=0,0,20%)</f>
        <v>0.2</v>
      </c>
    </row>
    <row r="75" spans="2:12" x14ac:dyDescent="0.25">
      <c r="B75" s="42" t="s">
        <v>4</v>
      </c>
      <c r="C75" s="43"/>
      <c r="D75" s="43"/>
      <c r="E75" s="43"/>
      <c r="F75" s="43"/>
      <c r="G75" s="43"/>
      <c r="H75" s="43"/>
      <c r="I75" s="43"/>
      <c r="J75" s="43"/>
      <c r="K75" s="7">
        <f>IF(COUNT(K65,K74)&gt;0,IFERROR(MROUND((K65*L65+K74*L74)/SUM(L65,L74),0.1),0),0)</f>
        <v>5.5</v>
      </c>
      <c r="L75" s="24">
        <f>IF(K75=0,0,30%)</f>
        <v>0.3</v>
      </c>
    </row>
    <row r="77" spans="2:12" x14ac:dyDescent="0.25">
      <c r="B77" s="54" t="s">
        <v>23</v>
      </c>
      <c r="C77" s="55"/>
      <c r="D77" s="55"/>
      <c r="E77" s="55"/>
      <c r="F77" s="55"/>
      <c r="G77" s="55"/>
      <c r="H77" s="55"/>
      <c r="I77" s="55"/>
      <c r="J77" s="55"/>
      <c r="K77" s="56"/>
    </row>
    <row r="78" spans="2:12" x14ac:dyDescent="0.25">
      <c r="B78" s="3"/>
      <c r="C78" s="26" t="s">
        <v>9</v>
      </c>
      <c r="D78" s="26" t="s">
        <v>10</v>
      </c>
      <c r="E78" s="26" t="s">
        <v>11</v>
      </c>
      <c r="F78" s="26" t="s">
        <v>12</v>
      </c>
      <c r="G78" s="26" t="s">
        <v>13</v>
      </c>
      <c r="H78" s="26" t="s">
        <v>14</v>
      </c>
      <c r="I78" s="26" t="s">
        <v>15</v>
      </c>
      <c r="J78" s="26" t="s">
        <v>16</v>
      </c>
      <c r="K78" s="2" t="s">
        <v>8</v>
      </c>
    </row>
    <row r="79" spans="2:12" x14ac:dyDescent="0.25">
      <c r="B79" s="25" t="s">
        <v>25</v>
      </c>
      <c r="C79" s="29"/>
      <c r="D79" s="29"/>
      <c r="E79" s="29"/>
      <c r="F79" s="29"/>
      <c r="G79" s="29"/>
      <c r="H79" s="29"/>
      <c r="I79" s="29"/>
      <c r="J79" s="29"/>
      <c r="K79" s="30"/>
    </row>
    <row r="80" spans="2:12" x14ac:dyDescent="0.25">
      <c r="B80" s="1" t="s">
        <v>17</v>
      </c>
      <c r="C80" s="11">
        <v>5.5</v>
      </c>
      <c r="D80" s="11">
        <v>5</v>
      </c>
      <c r="E80" s="11">
        <v>5</v>
      </c>
      <c r="F80" s="11">
        <v>5</v>
      </c>
      <c r="G80" s="11">
        <v>3.5</v>
      </c>
      <c r="H80" s="11">
        <v>5.5</v>
      </c>
      <c r="I80" s="11"/>
      <c r="J80" s="11">
        <v>6</v>
      </c>
      <c r="K80" s="31"/>
    </row>
    <row r="81" spans="1:12" x14ac:dyDescent="0.25">
      <c r="B81" s="1" t="s">
        <v>18</v>
      </c>
      <c r="C81" s="11">
        <v>5.5</v>
      </c>
      <c r="D81" s="34" t="s">
        <v>35</v>
      </c>
      <c r="E81" s="11">
        <v>5</v>
      </c>
      <c r="F81" s="11"/>
      <c r="G81" s="11">
        <v>6</v>
      </c>
      <c r="H81" s="11">
        <v>6</v>
      </c>
      <c r="I81" s="11"/>
      <c r="J81" s="11"/>
      <c r="K81" s="31"/>
    </row>
    <row r="82" spans="1:12" x14ac:dyDescent="0.25">
      <c r="B82" s="1" t="s">
        <v>19</v>
      </c>
      <c r="C82" s="11">
        <v>5.5</v>
      </c>
      <c r="D82" s="11">
        <v>6</v>
      </c>
      <c r="E82" s="11">
        <v>5</v>
      </c>
      <c r="F82" s="11"/>
      <c r="G82" s="11"/>
      <c r="H82" s="11"/>
      <c r="I82" s="11"/>
      <c r="J82" s="11"/>
      <c r="K82" s="31"/>
    </row>
    <row r="83" spans="1:12" x14ac:dyDescent="0.25">
      <c r="B83" s="1" t="s">
        <v>20</v>
      </c>
      <c r="C83" s="11"/>
      <c r="D83" s="11">
        <v>6</v>
      </c>
      <c r="E83" s="11">
        <v>5.5</v>
      </c>
      <c r="F83" s="11"/>
      <c r="G83" s="11"/>
      <c r="H83" s="11"/>
      <c r="I83" s="11"/>
      <c r="J83" s="11"/>
      <c r="K83" s="31"/>
    </row>
    <row r="84" spans="1:12" x14ac:dyDescent="0.25">
      <c r="B84" s="32" t="s">
        <v>8</v>
      </c>
      <c r="C84" s="33">
        <f>IF(COUNT(C80:C83)&gt;0,MROUND(AVERAGE(C80:C83),0.5),"")</f>
        <v>5.5</v>
      </c>
      <c r="D84" s="33">
        <f t="shared" ref="D84" si="13">IF(COUNT(D80:D83)&gt;0,MROUND(AVERAGE(D80:D83),0.5),"")</f>
        <v>5.5</v>
      </c>
      <c r="E84" s="33">
        <f t="shared" ref="E84" si="14">IF(COUNT(E80:E83)&gt;0,MROUND(AVERAGE(E80:E83),0.5),"")</f>
        <v>5</v>
      </c>
      <c r="F84" s="6" t="s">
        <v>89</v>
      </c>
      <c r="G84" s="33">
        <f t="shared" ref="G84" si="15">IF(COUNT(G80:G83)&gt;0,MROUND(AVERAGE(G80:G83),0.5),"")</f>
        <v>5</v>
      </c>
      <c r="H84" s="33">
        <f t="shared" ref="H84" si="16">IF(COUNT(H80:H83)&gt;0,MROUND(AVERAGE(H80:H83),0.5),"")</f>
        <v>6</v>
      </c>
      <c r="I84" s="33" t="str">
        <f t="shared" ref="I84" si="17">IF(COUNT(I80:I83)&gt;0,MROUND(AVERAGE(I80:I83),0.5),"")</f>
        <v/>
      </c>
      <c r="J84" s="33">
        <f t="shared" ref="J84" si="18">IF(COUNT(J80:J83)&gt;0,MROUND(AVERAGE(J80:J83),0.5),"")</f>
        <v>6</v>
      </c>
      <c r="K84" s="31">
        <f>IF(COUNT(C84:J84)&gt;0,MROUND(AVERAGE(C84:J84),0.1),0)</f>
        <v>5.5</v>
      </c>
      <c r="L84" s="38">
        <f>IF(K84=0,0,1/6)</f>
        <v>0.16666666666666666</v>
      </c>
    </row>
    <row r="85" spans="1:12" x14ac:dyDescent="0.25">
      <c r="B85" s="3"/>
      <c r="C85" s="29"/>
      <c r="D85" s="29"/>
      <c r="E85" s="29"/>
      <c r="F85" s="29"/>
      <c r="G85" s="29"/>
      <c r="H85" s="29"/>
      <c r="I85" s="29"/>
      <c r="J85" s="29"/>
      <c r="K85" s="30"/>
    </row>
    <row r="86" spans="1:12" x14ac:dyDescent="0.25">
      <c r="B86" s="25" t="s">
        <v>26</v>
      </c>
      <c r="C86" s="29"/>
      <c r="D86" s="29"/>
      <c r="E86" s="29"/>
      <c r="F86" s="29"/>
      <c r="G86" s="29"/>
      <c r="H86" s="29"/>
      <c r="I86" s="29"/>
      <c r="J86" s="29"/>
      <c r="K86" s="30"/>
    </row>
    <row r="87" spans="1:12" x14ac:dyDescent="0.25">
      <c r="B87" s="1" t="s">
        <v>17</v>
      </c>
      <c r="C87" s="11">
        <v>5.5</v>
      </c>
      <c r="D87" s="11">
        <v>4.5</v>
      </c>
      <c r="E87" s="11">
        <v>4.5</v>
      </c>
      <c r="F87" s="11">
        <v>5</v>
      </c>
      <c r="G87" s="11">
        <v>5</v>
      </c>
      <c r="H87" s="11">
        <v>5.5</v>
      </c>
      <c r="I87" s="11"/>
      <c r="J87" s="11"/>
      <c r="K87" s="31"/>
    </row>
    <row r="88" spans="1:12" x14ac:dyDescent="0.25">
      <c r="B88" s="1" t="s">
        <v>18</v>
      </c>
      <c r="C88" s="11">
        <v>4</v>
      </c>
      <c r="D88" s="11">
        <v>5.5</v>
      </c>
      <c r="E88" s="11">
        <v>5</v>
      </c>
      <c r="F88" s="11">
        <v>5</v>
      </c>
      <c r="G88" s="11">
        <v>6</v>
      </c>
      <c r="H88" s="11">
        <v>5.5</v>
      </c>
      <c r="I88" s="11"/>
      <c r="J88" s="11"/>
      <c r="K88" s="31"/>
    </row>
    <row r="89" spans="1:12" x14ac:dyDescent="0.25">
      <c r="B89" s="1" t="s">
        <v>19</v>
      </c>
      <c r="C89" s="11">
        <v>6</v>
      </c>
      <c r="D89" s="11">
        <v>5.5</v>
      </c>
      <c r="E89" s="11">
        <v>6</v>
      </c>
      <c r="F89" s="11">
        <v>5</v>
      </c>
      <c r="G89" s="11"/>
      <c r="H89" s="11"/>
      <c r="I89" s="11"/>
      <c r="J89" s="11"/>
      <c r="K89" s="31"/>
    </row>
    <row r="90" spans="1:12" x14ac:dyDescent="0.25">
      <c r="B90" s="1" t="s">
        <v>20</v>
      </c>
      <c r="C90" s="11"/>
      <c r="D90" s="11"/>
      <c r="E90" s="11"/>
      <c r="F90" s="11"/>
      <c r="G90" s="11"/>
      <c r="H90" s="11"/>
      <c r="I90" s="11"/>
      <c r="J90" s="11"/>
      <c r="K90" s="31"/>
    </row>
    <row r="91" spans="1:12" x14ac:dyDescent="0.25">
      <c r="B91" s="32" t="s">
        <v>8</v>
      </c>
      <c r="C91" s="33">
        <f>IF(COUNT(C87:C90)&gt;0,MROUND(AVERAGE(C87:C90),0.5),"")</f>
        <v>5</v>
      </c>
      <c r="D91" s="33">
        <f t="shared" ref="D91" si="19">IF(COUNT(D87:D90)&gt;0,MROUND(AVERAGE(D87:D90),0.5),"")</f>
        <v>5</v>
      </c>
      <c r="E91" s="33">
        <f t="shared" ref="E91" si="20">IF(COUNT(E87:E90)&gt;0,MROUND(AVERAGE(E87:E90),0.5),"")</f>
        <v>5</v>
      </c>
      <c r="F91" s="6" t="s">
        <v>89</v>
      </c>
      <c r="G91" s="33">
        <f t="shared" ref="G91" si="21">IF(COUNT(G87:G90)&gt;0,MROUND(AVERAGE(G87:G90),0.5),"")</f>
        <v>5.5</v>
      </c>
      <c r="H91" s="33">
        <f t="shared" ref="H91" si="22">IF(COUNT(H87:H90)&gt;0,MROUND(AVERAGE(H87:H90),0.5),"")</f>
        <v>5.5</v>
      </c>
      <c r="I91" s="33" t="str">
        <f t="shared" ref="I91" si="23">IF(COUNT(I87:I90)&gt;0,MROUND(AVERAGE(I87:I90),0.5),"")</f>
        <v/>
      </c>
      <c r="J91" s="33" t="str">
        <f t="shared" ref="J91" si="24">IF(COUNT(J87:J90)&gt;0,MROUND(AVERAGE(J87:J90),0.5),"")</f>
        <v/>
      </c>
      <c r="K91" s="31">
        <f>IF(COUNT(C91:J91)&gt;0,MROUND(AVERAGE(C91:J91),0.1),0)</f>
        <v>5.2</v>
      </c>
      <c r="L91" s="38">
        <f>IF(K91=0,0,1/6)</f>
        <v>0.16666666666666666</v>
      </c>
    </row>
    <row r="92" spans="1:12" x14ac:dyDescent="0.25">
      <c r="B92" s="3"/>
      <c r="C92" s="29"/>
      <c r="D92" s="29"/>
      <c r="E92" s="29"/>
      <c r="F92" s="29"/>
      <c r="G92" s="29"/>
      <c r="H92" s="29"/>
      <c r="I92" s="29"/>
      <c r="J92" s="29"/>
      <c r="K92" s="30"/>
    </row>
    <row r="93" spans="1:12" x14ac:dyDescent="0.25">
      <c r="B93" s="45" t="s">
        <v>82</v>
      </c>
      <c r="C93" s="46"/>
      <c r="D93" s="46"/>
      <c r="E93" s="46"/>
      <c r="F93" s="46"/>
      <c r="G93" s="46"/>
      <c r="H93" s="46"/>
      <c r="I93" s="46"/>
      <c r="J93" s="46"/>
      <c r="K93" s="31">
        <f>IF(COUNT(F97,F101)&gt;0,MROUND(AVERAGE(D96,D98),0.5),0)</f>
        <v>0</v>
      </c>
      <c r="L93" s="38">
        <f>IF(K93=0,0,1/3)</f>
        <v>0</v>
      </c>
    </row>
    <row r="94" spans="1:12" x14ac:dyDescent="0.25">
      <c r="B94" s="47" t="s">
        <v>84</v>
      </c>
      <c r="C94" s="48"/>
      <c r="D94" s="13" t="s">
        <v>87</v>
      </c>
      <c r="E94" s="13" t="s">
        <v>88</v>
      </c>
      <c r="F94" s="13" t="s">
        <v>8</v>
      </c>
      <c r="G94" s="13"/>
      <c r="H94" s="13"/>
      <c r="I94" s="13"/>
      <c r="J94" s="13"/>
      <c r="K94" s="15"/>
      <c r="L94" s="38"/>
    </row>
    <row r="95" spans="1:12" x14ac:dyDescent="0.25">
      <c r="B95" s="16"/>
      <c r="C95" s="17" t="s">
        <v>86</v>
      </c>
      <c r="D95" s="19"/>
      <c r="E95" s="11"/>
      <c r="F95" s="39" t="str">
        <f>IF(COUNT(D95,E95)&gt;0,MROUND(AVERAGE(D95,E95),0.1),"")</f>
        <v/>
      </c>
      <c r="G95" s="13"/>
      <c r="H95" s="13"/>
      <c r="I95" s="13"/>
      <c r="J95" s="13"/>
      <c r="K95" s="15"/>
      <c r="L95" s="38"/>
    </row>
    <row r="96" spans="1:12" x14ac:dyDescent="0.25">
      <c r="A96" s="30"/>
      <c r="B96" s="40"/>
      <c r="C96" s="18" t="s">
        <v>26</v>
      </c>
      <c r="D96" s="11"/>
      <c r="E96" s="19"/>
      <c r="F96" s="39" t="str">
        <f>IF(COUNT(D96,E96)&gt;0,MROUND(AVERAGE(D96,E96),0.1),"")</f>
        <v/>
      </c>
      <c r="G96" s="13"/>
      <c r="H96" s="13"/>
      <c r="I96" s="13"/>
      <c r="J96" s="13"/>
      <c r="K96" s="14"/>
      <c r="L96" s="38"/>
    </row>
    <row r="97" spans="1:12" x14ac:dyDescent="0.25">
      <c r="A97" s="30"/>
      <c r="B97" s="40"/>
      <c r="C97" s="12"/>
      <c r="D97" s="21"/>
      <c r="E97" s="22"/>
      <c r="F97" s="23" t="str">
        <f>IF(COUNT(F95,F96)&gt;0,MROUND(AVERAGE(F95,F96),0.5),"")</f>
        <v/>
      </c>
      <c r="G97" s="13"/>
      <c r="H97" s="13"/>
      <c r="I97" s="13"/>
      <c r="J97" s="13"/>
      <c r="K97" s="14"/>
      <c r="L97" s="38"/>
    </row>
    <row r="98" spans="1:12" x14ac:dyDescent="0.25">
      <c r="A98" s="30"/>
      <c r="B98" s="48" t="s">
        <v>85</v>
      </c>
      <c r="C98" s="48"/>
      <c r="D98" s="13" t="s">
        <v>87</v>
      </c>
      <c r="E98" s="13" t="s">
        <v>88</v>
      </c>
      <c r="F98" s="13" t="s">
        <v>8</v>
      </c>
      <c r="G98" s="13"/>
      <c r="H98" s="13"/>
      <c r="I98" s="13"/>
      <c r="J98" s="13"/>
      <c r="K98" s="14"/>
      <c r="L98" s="38"/>
    </row>
    <row r="99" spans="1:12" x14ac:dyDescent="0.25">
      <c r="A99" s="29"/>
      <c r="B99" s="27"/>
      <c r="C99" s="17" t="s">
        <v>86</v>
      </c>
      <c r="D99" s="11"/>
      <c r="E99" s="11"/>
      <c r="F99" s="39" t="str">
        <f>IF(COUNT(D99,E99)&gt;0,MROUND(AVERAGE(D99,E99),0.1),"")</f>
        <v/>
      </c>
      <c r="G99" s="13"/>
      <c r="H99" s="13"/>
      <c r="I99" s="13"/>
      <c r="J99" s="13"/>
      <c r="K99" s="14"/>
      <c r="L99" s="38"/>
    </row>
    <row r="100" spans="1:12" x14ac:dyDescent="0.25">
      <c r="A100" s="29"/>
      <c r="B100" s="27"/>
      <c r="C100" s="18" t="s">
        <v>26</v>
      </c>
      <c r="D100" s="11"/>
      <c r="E100" s="11"/>
      <c r="F100" s="39" t="str">
        <f>IF(COUNT(D100,E100)&gt;0,MROUND(AVERAGE(D100,E100),0.1),"")</f>
        <v/>
      </c>
      <c r="G100" s="13"/>
      <c r="H100" s="13"/>
      <c r="I100" s="13"/>
      <c r="J100" s="13"/>
      <c r="K100" s="14"/>
      <c r="L100" s="38"/>
    </row>
    <row r="101" spans="1:12" x14ac:dyDescent="0.25">
      <c r="B101" s="16"/>
      <c r="C101" s="13"/>
      <c r="D101" s="13"/>
      <c r="E101" s="13"/>
      <c r="F101" s="20" t="str">
        <f>IF(COUNT(F99,F100)&gt;0,MROUND(AVERAGE(F99,F100),0.5),"")</f>
        <v/>
      </c>
      <c r="G101" s="13"/>
      <c r="H101" s="13"/>
      <c r="I101" s="13"/>
      <c r="J101" s="13"/>
      <c r="K101" s="14"/>
    </row>
    <row r="102" spans="1:12" x14ac:dyDescent="0.25">
      <c r="B102" s="45" t="s">
        <v>27</v>
      </c>
      <c r="C102" s="46"/>
      <c r="D102" s="46"/>
      <c r="E102" s="46"/>
      <c r="F102" s="46"/>
      <c r="G102" s="46"/>
      <c r="H102" s="46"/>
      <c r="I102" s="46"/>
      <c r="J102" s="46"/>
      <c r="K102" s="31"/>
      <c r="L102" s="38">
        <f>IF(K102=0,0,1/3)</f>
        <v>0</v>
      </c>
    </row>
    <row r="103" spans="1:12" x14ac:dyDescent="0.25">
      <c r="B103" s="3"/>
      <c r="C103" s="29"/>
      <c r="D103" s="29"/>
      <c r="E103" s="29"/>
      <c r="F103" s="29"/>
      <c r="G103" s="29"/>
      <c r="H103" s="29"/>
      <c r="I103" s="29"/>
      <c r="J103" s="29"/>
      <c r="K103" s="30"/>
    </row>
    <row r="104" spans="1:12" x14ac:dyDescent="0.25">
      <c r="B104" s="52" t="s">
        <v>24</v>
      </c>
      <c r="C104" s="53"/>
      <c r="D104" s="53"/>
      <c r="E104" s="53"/>
      <c r="F104" s="53"/>
      <c r="G104" s="53"/>
      <c r="H104" s="53"/>
      <c r="I104" s="53"/>
      <c r="J104" s="53"/>
      <c r="K104" s="7">
        <f>IF(COUNT(K84,K91,K93,K102)&gt;0,IFERROR(MROUND((K84*L84+K91*L91+K93*L93+K102*L102)/SUM(L84,L91,L93,L102),0.5),0),0)</f>
        <v>5.5</v>
      </c>
      <c r="L104" s="24">
        <f>IF(K104=0,0,20%)</f>
        <v>0.2</v>
      </c>
    </row>
    <row r="106" spans="1:12" x14ac:dyDescent="0.25">
      <c r="B106" s="42" t="s">
        <v>83</v>
      </c>
      <c r="C106" s="43"/>
      <c r="D106" s="43"/>
      <c r="E106" s="43"/>
      <c r="F106" s="43"/>
      <c r="G106" s="43"/>
      <c r="H106" s="43"/>
      <c r="I106" s="43"/>
      <c r="J106" s="44"/>
      <c r="K106" s="10"/>
      <c r="L106" s="4">
        <f>IF(ISBLANK(K106),0,30%)</f>
        <v>0</v>
      </c>
    </row>
  </sheetData>
  <sheetProtection sheet="1" objects="1" scenarios="1"/>
  <sortState xmlns:xlrd2="http://schemas.microsoft.com/office/spreadsheetml/2017/richdata2" ref="B38:K64">
    <sortCondition ref="B38"/>
  </sortState>
  <mergeCells count="47">
    <mergeCell ref="C39:J39"/>
    <mergeCell ref="C40:J40"/>
    <mergeCell ref="C41:J41"/>
    <mergeCell ref="C54:J54"/>
    <mergeCell ref="C59:J59"/>
    <mergeCell ref="C43:J43"/>
    <mergeCell ref="C44:J44"/>
    <mergeCell ref="C42:J42"/>
    <mergeCell ref="C47:J47"/>
    <mergeCell ref="C48:J48"/>
    <mergeCell ref="C58:J58"/>
    <mergeCell ref="C46:J46"/>
    <mergeCell ref="C45:J45"/>
    <mergeCell ref="C51:J51"/>
    <mergeCell ref="C50:J50"/>
    <mergeCell ref="C56:J56"/>
    <mergeCell ref="B2:J2"/>
    <mergeCell ref="B35:J35"/>
    <mergeCell ref="B5:K5"/>
    <mergeCell ref="B77:K77"/>
    <mergeCell ref="B104:J104"/>
    <mergeCell ref="C55:J55"/>
    <mergeCell ref="B74:J74"/>
    <mergeCell ref="C57:J57"/>
    <mergeCell ref="C49:J49"/>
    <mergeCell ref="B37:K37"/>
    <mergeCell ref="B66:K66"/>
    <mergeCell ref="C72:J72"/>
    <mergeCell ref="C73:J73"/>
    <mergeCell ref="B65:J65"/>
    <mergeCell ref="C61:J61"/>
    <mergeCell ref="C38:J38"/>
    <mergeCell ref="C69:J69"/>
    <mergeCell ref="C70:J70"/>
    <mergeCell ref="C71:J71"/>
    <mergeCell ref="B75:J75"/>
    <mergeCell ref="B106:J106"/>
    <mergeCell ref="B102:J102"/>
    <mergeCell ref="B93:J93"/>
    <mergeCell ref="B94:C94"/>
    <mergeCell ref="B98:C98"/>
    <mergeCell ref="C53:J53"/>
    <mergeCell ref="C52:J52"/>
    <mergeCell ref="C67:J67"/>
    <mergeCell ref="C68:J68"/>
    <mergeCell ref="C60:J60"/>
    <mergeCell ref="C62:J62"/>
  </mergeCells>
  <phoneticPr fontId="4" type="noConversion"/>
  <conditionalFormatting sqref="K2 K106 K75">
    <cfRule type="cellIs" dxfId="1" priority="2" operator="greaterThanOrEqual">
      <formula>4</formula>
    </cfRule>
    <cfRule type="cellIs" dxfId="0" priority="3" operator="lessThan">
      <formula>4</formula>
    </cfRule>
  </conditionalFormatting>
  <dataValidations count="1">
    <dataValidation type="decimal" allowBlank="1" showInputMessage="1" showErrorMessage="1" sqref="C8:J11 C15:J18 C22:J25 C29:J32 K38:K62 D63:D64 F63:F64 H63:H64 J63:J64 K67:K73 C80:J83 C87:J90 K106 K102 D95:E96 D99:E100" xr:uid="{0C9FD80E-C5CB-40FF-9C22-908D94E1E9D2}">
      <formula1>1</formula1>
      <formula2>6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CFC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Yannis Burkhalter</dc:creator>
  <cp:lastModifiedBy>aestetica</cp:lastModifiedBy>
  <dcterms:created xsi:type="dcterms:W3CDTF">2019-01-18T09:50:34Z</dcterms:created>
  <dcterms:modified xsi:type="dcterms:W3CDTF">2021-12-03T10:11:13Z</dcterms:modified>
</cp:coreProperties>
</file>