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0" yWindow="0" windowWidth="28800" windowHeight="123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W11" i="1" s="1"/>
  <c r="U11" i="1" s="1"/>
  <c r="T2" i="1"/>
  <c r="M3" i="1"/>
  <c r="M4" i="1"/>
  <c r="M5" i="1"/>
  <c r="M6" i="1"/>
  <c r="M7" i="1"/>
  <c r="M8" i="1"/>
  <c r="M9" i="1"/>
  <c r="M10" i="1"/>
  <c r="M11" i="1"/>
  <c r="M12" i="1"/>
  <c r="M2" i="1"/>
  <c r="W2" i="1" l="1"/>
  <c r="U2" i="1" s="1"/>
  <c r="W6" i="1"/>
  <c r="U6" i="1" s="1"/>
  <c r="W4" i="1"/>
  <c r="U4" i="1" s="1"/>
  <c r="W10" i="1"/>
  <c r="U10" i="1" s="1"/>
  <c r="W3" i="1"/>
  <c r="U3" i="1" s="1"/>
  <c r="W9" i="1"/>
  <c r="U9" i="1" s="1"/>
  <c r="W8" i="1"/>
  <c r="U8" i="1" s="1"/>
  <c r="W7" i="1"/>
  <c r="U7" i="1" s="1"/>
  <c r="W12" i="1"/>
  <c r="U12" i="1" s="1"/>
  <c r="W5" i="1"/>
  <c r="U5" i="1" s="1"/>
  <c r="B10" i="1"/>
  <c r="B11" i="1"/>
  <c r="B12" i="1"/>
  <c r="B9" i="1"/>
  <c r="H3" i="1"/>
  <c r="H4" i="1"/>
  <c r="H5" i="1"/>
  <c r="H2" i="1"/>
  <c r="C10" i="1" l="1"/>
  <c r="C11" i="1" s="1"/>
  <c r="C12" i="1" s="1"/>
  <c r="U26" i="1" l="1"/>
  <c r="U20" i="1"/>
  <c r="U22" i="1"/>
  <c r="U25" i="1" l="1"/>
  <c r="U17" i="1"/>
  <c r="U19" i="1"/>
  <c r="U21" i="1"/>
  <c r="U16" i="1"/>
  <c r="U23" i="1"/>
  <c r="U18" i="1"/>
  <c r="U24" i="1"/>
  <c r="V19" i="1" l="1"/>
  <c r="V20" i="1"/>
  <c r="V23" i="1"/>
  <c r="V17" i="1"/>
  <c r="V21" i="1"/>
  <c r="V26" i="1"/>
  <c r="V24" i="1"/>
  <c r="V18" i="1"/>
  <c r="V16" i="1"/>
  <c r="V25" i="1"/>
  <c r="V22" i="1"/>
  <c r="P3" i="1"/>
  <c r="N3" i="1" s="1"/>
  <c r="X3" i="1" s="1"/>
  <c r="P9" i="1"/>
  <c r="N9" i="1" s="1"/>
  <c r="X9" i="1" s="1"/>
  <c r="P6" i="1"/>
  <c r="N6" i="1" s="1"/>
  <c r="X6" i="1" s="1"/>
  <c r="P4" i="1"/>
  <c r="N4" i="1" s="1"/>
  <c r="X4" i="1" s="1"/>
  <c r="P10" i="1"/>
  <c r="N10" i="1" s="1"/>
  <c r="X10" i="1" s="1"/>
  <c r="P5" i="1"/>
  <c r="N5" i="1" s="1"/>
  <c r="X5" i="1" s="1"/>
  <c r="P12" i="1"/>
  <c r="N12" i="1" s="1"/>
  <c r="X12" i="1" s="1"/>
  <c r="P2" i="1"/>
  <c r="N2" i="1" s="1"/>
  <c r="X2" i="1" s="1"/>
  <c r="P8" i="1"/>
  <c r="N8" i="1" s="1"/>
  <c r="X8" i="1" s="1"/>
  <c r="P11" i="1"/>
  <c r="N11" i="1" s="1"/>
  <c r="X11" i="1" s="1"/>
  <c r="P7" i="1"/>
  <c r="N7" i="1" s="1"/>
  <c r="X7" i="1" s="1"/>
  <c r="I3" i="1"/>
  <c r="I4" i="1"/>
  <c r="I5" i="1"/>
  <c r="I2" i="1"/>
  <c r="F3" i="1"/>
  <c r="F4" i="1"/>
  <c r="F5" i="1"/>
  <c r="F2" i="1"/>
  <c r="W22" i="1" l="1"/>
  <c r="W26" i="1"/>
  <c r="W25" i="1"/>
  <c r="W17" i="1"/>
  <c r="W21" i="1"/>
  <c r="W16" i="1"/>
  <c r="W23" i="1"/>
  <c r="W18" i="1"/>
  <c r="W20" i="1"/>
  <c r="W24" i="1"/>
  <c r="W19" i="1"/>
  <c r="Q4" i="1"/>
  <c r="N18" i="1"/>
  <c r="Q7" i="1"/>
  <c r="N21" i="1"/>
  <c r="Q11" i="1"/>
  <c r="N25" i="1"/>
  <c r="Q2" i="1"/>
  <c r="Q12" i="1"/>
  <c r="N26" i="1"/>
  <c r="Q5" i="1"/>
  <c r="N19" i="1"/>
  <c r="Q9" i="1"/>
  <c r="N23" i="1"/>
  <c r="Q8" i="1"/>
  <c r="N22" i="1"/>
  <c r="Q6" i="1"/>
  <c r="N20" i="1"/>
  <c r="Q10" i="1"/>
  <c r="N24" i="1"/>
  <c r="Q3" i="1"/>
  <c r="N17" i="1"/>
  <c r="E3" i="1"/>
  <c r="E4" i="1"/>
  <c r="E5" i="1"/>
  <c r="E2" i="1"/>
  <c r="X25" i="1" l="1"/>
  <c r="X26" i="1"/>
  <c r="X23" i="1"/>
  <c r="X22" i="1"/>
  <c r="X21" i="1"/>
  <c r="X17" i="1"/>
  <c r="X19" i="1"/>
  <c r="X16" i="1"/>
  <c r="X20" i="1"/>
  <c r="X24" i="1"/>
  <c r="X18" i="1"/>
  <c r="N16" i="1"/>
  <c r="O16" i="1" s="1"/>
  <c r="P16" i="1" s="1"/>
  <c r="X28" i="1" l="1"/>
  <c r="J1" i="1" s="1"/>
  <c r="O17" i="1"/>
  <c r="P17" i="1" s="1"/>
  <c r="O21" i="1"/>
  <c r="P21" i="1" s="1"/>
  <c r="O20" i="1"/>
  <c r="P20" i="1" s="1"/>
  <c r="O18" i="1"/>
  <c r="P18" i="1" s="1"/>
  <c r="O22" i="1"/>
  <c r="P22" i="1" s="1"/>
  <c r="O23" i="1"/>
  <c r="P23" i="1" s="1"/>
  <c r="O25" i="1"/>
  <c r="P25" i="1" s="1"/>
  <c r="O26" i="1"/>
  <c r="P26" i="1" s="1"/>
  <c r="O24" i="1"/>
  <c r="P24" i="1" s="1"/>
  <c r="O19" i="1"/>
  <c r="P19" i="1" s="1"/>
  <c r="Q23" i="1" l="1"/>
  <c r="Q21" i="1"/>
  <c r="Q26" i="1"/>
  <c r="Q25" i="1"/>
  <c r="Q19" i="1"/>
  <c r="Q16" i="1"/>
  <c r="Q24" i="1"/>
  <c r="Q22" i="1"/>
  <c r="Q18" i="1"/>
  <c r="Q17" i="1"/>
  <c r="Q20" i="1"/>
  <c r="Q28" i="1" l="1"/>
  <c r="G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500 non tied RS games
results |&gt; filter(Result == "W", Week &lt; 30) |&gt; tail(500)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<sst xmlns="http://schemas.openxmlformats.org/spreadsheetml/2006/main" count="54" uniqueCount="43">
  <si>
    <t>vegas</t>
  </si>
  <si>
    <t>TEAM</t>
  </si>
  <si>
    <t xml:space="preserve">NE </t>
  </si>
  <si>
    <t xml:space="preserve">KC </t>
  </si>
  <si>
    <t>MIN</t>
  </si>
  <si>
    <t>LAR</t>
  </si>
  <si>
    <t>BUF</t>
  </si>
  <si>
    <t xml:space="preserve">SF </t>
  </si>
  <si>
    <t xml:space="preserve">  10   57</t>
  </si>
  <si>
    <t xml:space="preserve">  17   50</t>
  </si>
  <si>
    <t xml:space="preserve">  16   39</t>
  </si>
  <si>
    <t xml:space="preserve">  20   35</t>
  </si>
  <si>
    <t xml:space="preserve">  13   33</t>
  </si>
  <si>
    <t xml:space="preserve">  24   26</t>
  </si>
  <si>
    <t xml:space="preserve">  3    22</t>
  </si>
  <si>
    <t xml:space="preserve">  14   22</t>
  </si>
  <si>
    <t xml:space="preserve">  9    20</t>
  </si>
  <si>
    <t xml:space="preserve">  23   18</t>
  </si>
  <si>
    <t xml:space="preserve">  21   17</t>
  </si>
  <si>
    <t xml:space="preserve">  27   45</t>
  </si>
  <si>
    <t xml:space="preserve">  20   39</t>
  </si>
  <si>
    <t xml:space="preserve">  24   33</t>
  </si>
  <si>
    <t xml:space="preserve">  31   30</t>
  </si>
  <si>
    <t xml:space="preserve">  30   27</t>
  </si>
  <si>
    <t xml:space="preserve">  23   26</t>
  </si>
  <si>
    <t xml:space="preserve">  17   21</t>
  </si>
  <si>
    <t xml:space="preserve">  19   19</t>
  </si>
  <si>
    <t xml:space="preserve">  34   19</t>
  </si>
  <si>
    <t xml:space="preserve">  28   17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</si>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</sst>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RowHeight="14.25" x14ac:dyDescent="0.2"/>
  <cols>
    <col min="1" max="10" width="8.125" style="5" customWidth="1"/>
    <col min="11" max="11" width="3.625" style="5" customWidth="1"/>
    <col min="12" max="12" width="9.625" style="5" customWidth="1"/>
    <col min="13" max="17" width="5.125" style="5" customWidth="1"/>
    <col min="18" max="18" width="3.625" style="5" customWidth="1"/>
    <col min="19" max="19" width="9.625" style="5" customWidth="1"/>
    <col min="20" max="24" width="5.125" style="5" customWidth="1"/>
    <col min="25" max="16384" width="11" style="5"/>
  </cols>
  <sheetData>
    <row r="1" spans="1:24" ht="15" x14ac:dyDescent="0.2">
      <c r="A1" s="1" t="s">
        <v>1</v>
      </c>
      <c r="B1" s="1" t="s">
        <v>29</v>
      </c>
      <c r="C1" s="1" t="s">
        <v>0</v>
      </c>
      <c r="D1" s="1" t="s">
        <v>30</v>
      </c>
      <c r="E1" s="2" t="s">
        <v>38</v>
      </c>
      <c r="F1" s="2" t="s">
        <v>31</v>
      </c>
      <c r="G1" s="3">
        <f>Q28</f>
        <v>21</v>
      </c>
      <c r="H1" s="2" t="s">
        <v>39</v>
      </c>
      <c r="I1" s="2" t="s">
        <v>31</v>
      </c>
      <c r="J1" s="3">
        <f>X28</f>
        <v>21</v>
      </c>
      <c r="K1" s="2"/>
      <c r="L1" s="2" t="s">
        <v>36</v>
      </c>
      <c r="M1" s="2" t="s">
        <v>32</v>
      </c>
      <c r="N1" s="2" t="s">
        <v>33</v>
      </c>
      <c r="O1" s="2" t="s">
        <v>34</v>
      </c>
      <c r="P1" s="4" t="s">
        <v>35</v>
      </c>
      <c r="Q1" s="4"/>
      <c r="R1" s="2"/>
      <c r="S1" s="2" t="s">
        <v>37</v>
      </c>
      <c r="T1" s="2" t="s">
        <v>32</v>
      </c>
      <c r="U1" s="2" t="s">
        <v>33</v>
      </c>
      <c r="V1" s="2" t="s">
        <v>34</v>
      </c>
      <c r="W1" s="4" t="s">
        <v>35</v>
      </c>
      <c r="X1" s="4"/>
    </row>
    <row r="2" spans="1:24" ht="15" x14ac:dyDescent="0.2">
      <c r="A2" s="6" t="s">
        <v>2</v>
      </c>
      <c r="B2" s="7" t="s">
        <v>6</v>
      </c>
      <c r="C2" s="7">
        <v>-9</v>
      </c>
      <c r="D2" s="7">
        <v>41</v>
      </c>
      <c r="E2" s="8" t="str">
        <f>B2</f>
        <v>BUF</v>
      </c>
      <c r="F2" s="9">
        <f>(D2+C2)/2-C2</f>
        <v>25</v>
      </c>
      <c r="G2" s="10">
        <f t="dataTable" ref="G2:G5" dt2D="0" dtr="0" r1="N14"/>
        <v>24</v>
      </c>
      <c r="H2" s="8" t="str">
        <f>IF(B2=A2,"Opp",A2)</f>
        <v xml:space="preserve">NE </v>
      </c>
      <c r="I2" s="9">
        <f>(D2+C2)/2</f>
        <v>16</v>
      </c>
      <c r="J2" s="10">
        <f t="dataTable" ref="J2:J5" dt2D="0" dtr="0" r1="U14"/>
        <v>16</v>
      </c>
      <c r="L2" s="11" t="s">
        <v>19</v>
      </c>
      <c r="M2" s="5">
        <f>VALUE(LEFT(L2,FIND("   ",L2,1)-1))</f>
        <v>27</v>
      </c>
      <c r="N2" s="5">
        <f>MATCH(P2,M$2:M$12,0)</f>
        <v>7</v>
      </c>
      <c r="O2" s="5">
        <f>VALUE(RIGHT(L2,LEN(L2)-FIND("   ",L2,1)))</f>
        <v>45</v>
      </c>
      <c r="P2" s="5">
        <f>SMALL(M$2:M$12,ROW()-1)</f>
        <v>17</v>
      </c>
      <c r="Q2" s="5">
        <f>INDEX(O$2:O$12,$N2)</f>
        <v>21</v>
      </c>
      <c r="S2" s="11" t="s">
        <v>8</v>
      </c>
      <c r="T2" s="5">
        <f>VALUE(LEFT(S2,FIND("   ",S2,1)-1))</f>
        <v>10</v>
      </c>
      <c r="U2" s="5">
        <f>MATCH(W2,T$2:T$12,0)</f>
        <v>7</v>
      </c>
      <c r="V2" s="5">
        <f>VALUE(RIGHT(S2,LEN(S2)-FIND("   ",S2,1)))</f>
        <v>57</v>
      </c>
      <c r="W2" s="5">
        <f>SMALL(T$2:T$12,ROW()-1)</f>
        <v>3</v>
      </c>
      <c r="X2" s="5">
        <f>INDEX(V$2:V$12,$N2)</f>
        <v>22</v>
      </c>
    </row>
    <row r="3" spans="1:24" ht="15" x14ac:dyDescent="0.2">
      <c r="A3" s="6" t="s">
        <v>3</v>
      </c>
      <c r="B3" s="7" t="s">
        <v>3</v>
      </c>
      <c r="C3" s="7">
        <v>-6</v>
      </c>
      <c r="D3" s="7">
        <v>48</v>
      </c>
      <c r="E3" s="8" t="str">
        <f t="shared" ref="E3:E5" si="0">B3</f>
        <v xml:space="preserve">KC </v>
      </c>
      <c r="F3" s="9">
        <f t="shared" ref="F3:F5" si="1">(D3+C3)/2-C3</f>
        <v>27</v>
      </c>
      <c r="G3" s="10">
        <v>27</v>
      </c>
      <c r="H3" s="8" t="str">
        <f t="shared" ref="H3:H5" si="2">IF(B3=A3,"Opp",A3)</f>
        <v>Opp</v>
      </c>
      <c r="I3" s="9">
        <f t="shared" ref="I3:I5" si="3">(D3+C3)/2</f>
        <v>21</v>
      </c>
      <c r="J3" s="10">
        <v>21</v>
      </c>
      <c r="L3" s="11" t="s">
        <v>20</v>
      </c>
      <c r="M3" s="5">
        <f t="shared" ref="M3:M12" si="4">VALUE(LEFT(L3,FIND("   ",L3,1)-1))</f>
        <v>20</v>
      </c>
      <c r="N3" s="5">
        <f>MATCH(P3,M$2:M$12,0)</f>
        <v>8</v>
      </c>
      <c r="O3" s="5">
        <f t="shared" ref="O3:O12" si="5">VALUE(RIGHT(L3,LEN(L3)-FIND("   ",L3,1)))</f>
        <v>39</v>
      </c>
      <c r="P3" s="5">
        <f t="shared" ref="P3:P12" si="6">SMALL(M$2:M$12,ROW()-1)</f>
        <v>19</v>
      </c>
      <c r="Q3" s="5">
        <f>INDEX(O$2:O$12,$N3)</f>
        <v>19</v>
      </c>
      <c r="S3" s="11" t="s">
        <v>9</v>
      </c>
      <c r="T3" s="5">
        <f t="shared" ref="T3:T12" si="7">VALUE(LEFT(S3,FIND("   ",S3,1)-1))</f>
        <v>17</v>
      </c>
      <c r="U3" s="5">
        <f>MATCH(W3,T$2:T$12,0)</f>
        <v>9</v>
      </c>
      <c r="V3" s="5">
        <f t="shared" ref="V3:V12" si="8">VALUE(RIGHT(S3,LEN(S3)-FIND("   ",S3,1)))</f>
        <v>50</v>
      </c>
      <c r="W3" s="5">
        <f t="shared" ref="W3:W12" si="9">SMALL(T$2:T$12,ROW()-1)</f>
        <v>9</v>
      </c>
      <c r="X3" s="5">
        <f>INDEX(V$2:V$12,$N3)</f>
        <v>22</v>
      </c>
    </row>
    <row r="4" spans="1:24" ht="15" x14ac:dyDescent="0.2">
      <c r="A4" s="6" t="s">
        <v>4</v>
      </c>
      <c r="B4" s="7" t="s">
        <v>7</v>
      </c>
      <c r="C4" s="7">
        <v>-7</v>
      </c>
      <c r="D4" s="7">
        <v>44</v>
      </c>
      <c r="E4" s="8" t="str">
        <f t="shared" si="0"/>
        <v xml:space="preserve">SF </v>
      </c>
      <c r="F4" s="9">
        <f t="shared" si="1"/>
        <v>25.5</v>
      </c>
      <c r="G4" s="10">
        <v>27</v>
      </c>
      <c r="H4" s="8" t="str">
        <f t="shared" si="2"/>
        <v>MIN</v>
      </c>
      <c r="I4" s="9">
        <f t="shared" si="3"/>
        <v>18.5</v>
      </c>
      <c r="J4" s="10">
        <v>17</v>
      </c>
      <c r="L4" s="11" t="s">
        <v>21</v>
      </c>
      <c r="M4" s="5">
        <f t="shared" si="4"/>
        <v>24</v>
      </c>
      <c r="N4" s="5">
        <f>MATCH(P4,M$2:M$12,0)</f>
        <v>2</v>
      </c>
      <c r="O4" s="5">
        <f t="shared" si="5"/>
        <v>33</v>
      </c>
      <c r="P4" s="5">
        <f t="shared" si="6"/>
        <v>20</v>
      </c>
      <c r="Q4" s="5">
        <f>INDEX(O$2:O$12,$N4)</f>
        <v>39</v>
      </c>
      <c r="S4" s="11" t="s">
        <v>10</v>
      </c>
      <c r="T4" s="5">
        <f t="shared" si="7"/>
        <v>16</v>
      </c>
      <c r="U4" s="5">
        <f>MATCH(W4,T$2:T$12,0)</f>
        <v>1</v>
      </c>
      <c r="V4" s="5">
        <f t="shared" si="8"/>
        <v>39</v>
      </c>
      <c r="W4" s="5">
        <f t="shared" si="9"/>
        <v>10</v>
      </c>
      <c r="X4" s="5">
        <f>INDEX(V$2:V$12,$N4)</f>
        <v>50</v>
      </c>
    </row>
    <row r="5" spans="1:24" ht="15" x14ac:dyDescent="0.2">
      <c r="A5" s="6" t="s">
        <v>5</v>
      </c>
      <c r="B5" s="7" t="s">
        <v>5</v>
      </c>
      <c r="C5" s="7">
        <v>-3</v>
      </c>
      <c r="D5" s="7">
        <v>45</v>
      </c>
      <c r="E5" s="8" t="str">
        <f t="shared" si="0"/>
        <v>LAR</v>
      </c>
      <c r="F5" s="9">
        <f t="shared" si="1"/>
        <v>24</v>
      </c>
      <c r="G5" s="10">
        <v>24</v>
      </c>
      <c r="H5" s="8" t="str">
        <f t="shared" si="2"/>
        <v>Opp</v>
      </c>
      <c r="I5" s="9">
        <f t="shared" si="3"/>
        <v>21</v>
      </c>
      <c r="J5" s="10">
        <v>21</v>
      </c>
      <c r="L5" s="11" t="s">
        <v>22</v>
      </c>
      <c r="M5" s="5">
        <f t="shared" si="4"/>
        <v>31</v>
      </c>
      <c r="N5" s="5">
        <f>MATCH(P5,M$2:M$12,0)</f>
        <v>10</v>
      </c>
      <c r="O5" s="5">
        <f t="shared" si="5"/>
        <v>30</v>
      </c>
      <c r="P5" s="5">
        <f t="shared" si="6"/>
        <v>21</v>
      </c>
      <c r="Q5" s="5">
        <f>INDEX(O$2:O$12,$N5)</f>
        <v>17</v>
      </c>
      <c r="S5" s="11" t="s">
        <v>11</v>
      </c>
      <c r="T5" s="5">
        <f t="shared" si="7"/>
        <v>20</v>
      </c>
      <c r="U5" s="5">
        <f>MATCH(W5,T$2:T$12,0)</f>
        <v>5</v>
      </c>
      <c r="V5" s="5">
        <f t="shared" si="8"/>
        <v>35</v>
      </c>
      <c r="W5" s="5">
        <f t="shared" si="9"/>
        <v>13</v>
      </c>
      <c r="X5" s="5">
        <f>INDEX(V$2:V$12,$N5)</f>
        <v>18</v>
      </c>
    </row>
    <row r="6" spans="1:24" x14ac:dyDescent="0.2">
      <c r="L6" s="11" t="s">
        <v>23</v>
      </c>
      <c r="M6" s="5">
        <f t="shared" si="4"/>
        <v>30</v>
      </c>
      <c r="N6" s="5">
        <f>MATCH(P6,M$2:M$12,0)</f>
        <v>6</v>
      </c>
      <c r="O6" s="5">
        <f t="shared" si="5"/>
        <v>27</v>
      </c>
      <c r="P6" s="5">
        <f t="shared" si="6"/>
        <v>23</v>
      </c>
      <c r="Q6" s="5">
        <f>INDEX(O$2:O$12,$N6)</f>
        <v>26</v>
      </c>
      <c r="S6" s="11" t="s">
        <v>12</v>
      </c>
      <c r="T6" s="5">
        <f t="shared" si="7"/>
        <v>13</v>
      </c>
      <c r="U6" s="5">
        <f>MATCH(W6,T$2:T$12,0)</f>
        <v>8</v>
      </c>
      <c r="V6" s="5">
        <f t="shared" si="8"/>
        <v>33</v>
      </c>
      <c r="W6" s="5">
        <f t="shared" si="9"/>
        <v>14</v>
      </c>
      <c r="X6" s="5">
        <f>INDEX(V$2:V$12,$N6)</f>
        <v>26</v>
      </c>
    </row>
    <row r="7" spans="1:24" x14ac:dyDescent="0.2">
      <c r="L7" s="11" t="s">
        <v>24</v>
      </c>
      <c r="M7" s="5">
        <f t="shared" si="4"/>
        <v>23</v>
      </c>
      <c r="N7" s="5">
        <f>MATCH(P7,M$2:M$12,0)</f>
        <v>3</v>
      </c>
      <c r="O7" s="5">
        <f t="shared" si="5"/>
        <v>26</v>
      </c>
      <c r="P7" s="5">
        <f t="shared" si="6"/>
        <v>24</v>
      </c>
      <c r="Q7" s="5">
        <f>INDEX(O$2:O$12,$N7)</f>
        <v>33</v>
      </c>
      <c r="S7" s="11" t="s">
        <v>13</v>
      </c>
      <c r="T7" s="5">
        <f t="shared" si="7"/>
        <v>24</v>
      </c>
      <c r="U7" s="5">
        <f>MATCH(W7,T$2:T$12,0)</f>
        <v>3</v>
      </c>
      <c r="V7" s="5">
        <f t="shared" si="8"/>
        <v>26</v>
      </c>
      <c r="W7" s="5">
        <f t="shared" si="9"/>
        <v>16</v>
      </c>
      <c r="X7" s="5">
        <f>INDEX(V$2:V$12,$N7)</f>
        <v>39</v>
      </c>
    </row>
    <row r="8" spans="1:24" x14ac:dyDescent="0.2">
      <c r="L8" s="11" t="s">
        <v>25</v>
      </c>
      <c r="M8" s="5">
        <f t="shared" si="4"/>
        <v>17</v>
      </c>
      <c r="N8" s="5">
        <f>MATCH(P8,M$2:M$12,0)</f>
        <v>1</v>
      </c>
      <c r="O8" s="5">
        <f t="shared" si="5"/>
        <v>21</v>
      </c>
      <c r="P8" s="5">
        <f t="shared" si="6"/>
        <v>27</v>
      </c>
      <c r="Q8" s="5">
        <f>INDEX(O$2:O$12,$N8)</f>
        <v>45</v>
      </c>
      <c r="S8" s="11" t="s">
        <v>14</v>
      </c>
      <c r="T8" s="5">
        <f t="shared" si="7"/>
        <v>3</v>
      </c>
      <c r="U8" s="5">
        <f>MATCH(W8,T$2:T$12,0)</f>
        <v>2</v>
      </c>
      <c r="V8" s="5">
        <f t="shared" si="8"/>
        <v>22</v>
      </c>
      <c r="W8" s="5">
        <f t="shared" si="9"/>
        <v>17</v>
      </c>
      <c r="X8" s="5">
        <f>INDEX(V$2:V$12,$N8)</f>
        <v>57</v>
      </c>
    </row>
    <row r="9" spans="1:24" x14ac:dyDescent="0.2">
      <c r="B9" s="9" t="str">
        <f>B2&amp;" "&amp;G2&amp;"-"&amp;J2</f>
        <v>BUF 24-16</v>
      </c>
      <c r="L9" s="11" t="s">
        <v>26</v>
      </c>
      <c r="M9" s="5">
        <f t="shared" si="4"/>
        <v>19</v>
      </c>
      <c r="N9" s="5">
        <f>MATCH(P9,M$2:M$12,0)</f>
        <v>11</v>
      </c>
      <c r="O9" s="5">
        <f t="shared" si="5"/>
        <v>19</v>
      </c>
      <c r="P9" s="5">
        <f t="shared" si="6"/>
        <v>28</v>
      </c>
      <c r="Q9" s="5">
        <f>INDEX(O$2:O$12,$N9)</f>
        <v>17</v>
      </c>
      <c r="S9" s="11" t="s">
        <v>15</v>
      </c>
      <c r="T9" s="5">
        <f t="shared" si="7"/>
        <v>14</v>
      </c>
      <c r="U9" s="5">
        <f>MATCH(W9,T$2:T$12,0)</f>
        <v>4</v>
      </c>
      <c r="V9" s="5">
        <f t="shared" si="8"/>
        <v>22</v>
      </c>
      <c r="W9" s="5">
        <f t="shared" si="9"/>
        <v>20</v>
      </c>
      <c r="X9" s="5">
        <f>INDEX(V$2:V$12,$N9)</f>
        <v>17</v>
      </c>
    </row>
    <row r="10" spans="1:24" ht="15" x14ac:dyDescent="0.2">
      <c r="B10" s="9" t="str">
        <f t="shared" ref="B10:B12" si="10">B3&amp;" "&amp;G3&amp;"-"&amp;J3</f>
        <v>KC  27-21</v>
      </c>
      <c r="C10" s="12" t="str">
        <f>B9&amp;", "&amp;B10</f>
        <v>BUF 24-16, KC  27-21</v>
      </c>
      <c r="L10" s="11" t="s">
        <v>27</v>
      </c>
      <c r="M10" s="5">
        <f t="shared" si="4"/>
        <v>34</v>
      </c>
      <c r="N10" s="5">
        <f>MATCH(P10,M$2:M$12,0)</f>
        <v>5</v>
      </c>
      <c r="O10" s="5">
        <f t="shared" si="5"/>
        <v>19</v>
      </c>
      <c r="P10" s="5">
        <f t="shared" si="6"/>
        <v>30</v>
      </c>
      <c r="Q10" s="5">
        <f>INDEX(O$2:O$12,$N10)</f>
        <v>27</v>
      </c>
      <c r="S10" s="11" t="s">
        <v>16</v>
      </c>
      <c r="T10" s="5">
        <f t="shared" si="7"/>
        <v>9</v>
      </c>
      <c r="U10" s="5">
        <f>MATCH(W10,T$2:T$12,0)</f>
        <v>11</v>
      </c>
      <c r="V10" s="5">
        <f t="shared" si="8"/>
        <v>20</v>
      </c>
      <c r="W10" s="5">
        <f t="shared" si="9"/>
        <v>21</v>
      </c>
      <c r="X10" s="5">
        <f>INDEX(V$2:V$12,$N10)</f>
        <v>33</v>
      </c>
    </row>
    <row r="11" spans="1:24" ht="15" x14ac:dyDescent="0.2">
      <c r="B11" s="9" t="str">
        <f t="shared" si="10"/>
        <v>SF  27-17</v>
      </c>
      <c r="C11" s="12" t="str">
        <f>C10&amp;", "&amp;B11</f>
        <v>BUF 24-16, KC  27-21, SF  27-17</v>
      </c>
      <c r="L11" s="11" t="s">
        <v>18</v>
      </c>
      <c r="M11" s="5">
        <f t="shared" si="4"/>
        <v>21</v>
      </c>
      <c r="N11" s="5">
        <f>MATCH(P11,M$2:M$12,0)</f>
        <v>4</v>
      </c>
      <c r="O11" s="5">
        <f t="shared" si="5"/>
        <v>17</v>
      </c>
      <c r="P11" s="5">
        <f t="shared" si="6"/>
        <v>31</v>
      </c>
      <c r="Q11" s="5">
        <f>INDEX(O$2:O$12,$N11)</f>
        <v>30</v>
      </c>
      <c r="S11" s="11" t="s">
        <v>17</v>
      </c>
      <c r="T11" s="5">
        <f t="shared" si="7"/>
        <v>23</v>
      </c>
      <c r="U11" s="5">
        <f>MATCH(W11,T$2:T$12,0)</f>
        <v>10</v>
      </c>
      <c r="V11" s="5">
        <f t="shared" si="8"/>
        <v>18</v>
      </c>
      <c r="W11" s="5">
        <f t="shared" si="9"/>
        <v>23</v>
      </c>
      <c r="X11" s="5">
        <f>INDEX(V$2:V$12,$N11)</f>
        <v>35</v>
      </c>
    </row>
    <row r="12" spans="1:24" ht="15" x14ac:dyDescent="0.2">
      <c r="B12" s="9" t="str">
        <f t="shared" si="10"/>
        <v>LAR 24-21</v>
      </c>
      <c r="C12" s="12" t="str">
        <f>C11&amp;", "&amp;B12</f>
        <v>BUF 24-16, KC  27-21, SF  27-17, LAR 24-21</v>
      </c>
      <c r="L12" s="11" t="s">
        <v>28</v>
      </c>
      <c r="M12" s="5">
        <f t="shared" si="4"/>
        <v>28</v>
      </c>
      <c r="N12" s="5">
        <f>MATCH(P12,M$2:M$12,0)</f>
        <v>9</v>
      </c>
      <c r="O12" s="5">
        <f t="shared" si="5"/>
        <v>17</v>
      </c>
      <c r="P12" s="5">
        <f t="shared" si="6"/>
        <v>34</v>
      </c>
      <c r="Q12" s="5">
        <f>INDEX(O$2:O$12,$N12)</f>
        <v>19</v>
      </c>
      <c r="S12" s="11" t="s">
        <v>18</v>
      </c>
      <c r="T12" s="5">
        <f t="shared" si="7"/>
        <v>21</v>
      </c>
      <c r="U12" s="5">
        <f>MATCH(W12,T$2:T$12,0)</f>
        <v>6</v>
      </c>
      <c r="V12" s="5">
        <f t="shared" si="8"/>
        <v>17</v>
      </c>
      <c r="W12" s="5">
        <f t="shared" si="9"/>
        <v>24</v>
      </c>
      <c r="X12" s="5">
        <f>INDEX(V$2:V$12,$N12)</f>
        <v>20</v>
      </c>
    </row>
    <row r="14" spans="1:24" x14ac:dyDescent="0.2">
      <c r="M14" s="5" t="s">
        <v>41</v>
      </c>
      <c r="N14" s="5">
        <v>21</v>
      </c>
      <c r="O14" s="13" t="s">
        <v>42</v>
      </c>
      <c r="P14" s="4"/>
      <c r="Q14" s="4"/>
      <c r="T14" s="5" t="s">
        <v>41</v>
      </c>
      <c r="U14" s="5">
        <v>21</v>
      </c>
      <c r="V14" s="13" t="s">
        <v>42</v>
      </c>
      <c r="W14" s="4"/>
      <c r="X14" s="4"/>
    </row>
    <row r="16" spans="1:24" x14ac:dyDescent="0.2">
      <c r="N16" s="5">
        <f>ABS(P2-N$14)</f>
        <v>4</v>
      </c>
      <c r="O16" s="5">
        <f>(N16=MIN(N$16:N$26))*1</f>
        <v>0</v>
      </c>
      <c r="P16" s="5">
        <f>O16*Q2</f>
        <v>0</v>
      </c>
      <c r="Q16" s="5">
        <f>(P16=MAX(P$16:P$26))*1</f>
        <v>0</v>
      </c>
      <c r="U16" s="5">
        <f>ABS(W2-U$14)</f>
        <v>18</v>
      </c>
      <c r="V16" s="5">
        <f>(U16=MIN(U$16:U$26))*1</f>
        <v>0</v>
      </c>
      <c r="W16" s="5">
        <f>V16*X2</f>
        <v>0</v>
      </c>
      <c r="X16" s="5">
        <f>(W16=MAX(W$16:W$26))*1</f>
        <v>0</v>
      </c>
    </row>
    <row r="17" spans="14:24" x14ac:dyDescent="0.2">
      <c r="N17" s="5">
        <f>ABS(P3-N$14)</f>
        <v>2</v>
      </c>
      <c r="O17" s="5">
        <f>(N17=MIN(N$16:N$26))*1</f>
        <v>0</v>
      </c>
      <c r="P17" s="5">
        <f>O17*Q3</f>
        <v>0</v>
      </c>
      <c r="Q17" s="5">
        <f>(P17=MAX(P$16:P$26))*1</f>
        <v>0</v>
      </c>
      <c r="U17" s="5">
        <f>ABS(W3-U$14)</f>
        <v>12</v>
      </c>
      <c r="V17" s="5">
        <f>(U17=MIN(U$16:U$26))*1</f>
        <v>0</v>
      </c>
      <c r="W17" s="5">
        <f>V17*X3</f>
        <v>0</v>
      </c>
      <c r="X17" s="5">
        <f>(W17=MAX(W$16:W$26))*1</f>
        <v>0</v>
      </c>
    </row>
    <row r="18" spans="14:24" x14ac:dyDescent="0.2">
      <c r="N18" s="5">
        <f>ABS(P4-N$14)</f>
        <v>1</v>
      </c>
      <c r="O18" s="5">
        <f>(N18=MIN(N$16:N$26))*1</f>
        <v>0</v>
      </c>
      <c r="P18" s="5">
        <f>O18*Q4</f>
        <v>0</v>
      </c>
      <c r="Q18" s="5">
        <f>(P18=MAX(P$16:P$26))*1</f>
        <v>0</v>
      </c>
      <c r="U18" s="5">
        <f>ABS(W4-U$14)</f>
        <v>11</v>
      </c>
      <c r="V18" s="5">
        <f>(U18=MIN(U$16:U$26))*1</f>
        <v>0</v>
      </c>
      <c r="W18" s="5">
        <f>V18*X4</f>
        <v>0</v>
      </c>
      <c r="X18" s="5">
        <f>(W18=MAX(W$16:W$26))*1</f>
        <v>0</v>
      </c>
    </row>
    <row r="19" spans="14:24" x14ac:dyDescent="0.2">
      <c r="N19" s="5">
        <f>ABS(P5-N$14)</f>
        <v>0</v>
      </c>
      <c r="O19" s="5">
        <f>(N19=MIN(N$16:N$26))*1</f>
        <v>1</v>
      </c>
      <c r="P19" s="5">
        <f>O19*Q5</f>
        <v>17</v>
      </c>
      <c r="Q19" s="5">
        <f>(P19=MAX(P$16:P$26))*1</f>
        <v>1</v>
      </c>
      <c r="U19" s="5">
        <f>ABS(W5-U$14)</f>
        <v>8</v>
      </c>
      <c r="V19" s="5">
        <f>(U19=MIN(U$16:U$26))*1</f>
        <v>0</v>
      </c>
      <c r="W19" s="5">
        <f>V19*X5</f>
        <v>0</v>
      </c>
      <c r="X19" s="5">
        <f>(W19=MAX(W$16:W$26))*1</f>
        <v>0</v>
      </c>
    </row>
    <row r="20" spans="14:24" x14ac:dyDescent="0.2">
      <c r="N20" s="5">
        <f>ABS(P6-N$14)</f>
        <v>2</v>
      </c>
      <c r="O20" s="5">
        <f>(N20=MIN(N$16:N$26))*1</f>
        <v>0</v>
      </c>
      <c r="P20" s="5">
        <f>O20*Q6</f>
        <v>0</v>
      </c>
      <c r="Q20" s="5">
        <f>(P20=MAX(P$16:P$26))*1</f>
        <v>0</v>
      </c>
      <c r="U20" s="5">
        <f>ABS(W6-U$14)</f>
        <v>7</v>
      </c>
      <c r="V20" s="5">
        <f>(U20=MIN(U$16:U$26))*1</f>
        <v>0</v>
      </c>
      <c r="W20" s="5">
        <f>V20*X6</f>
        <v>0</v>
      </c>
      <c r="X20" s="5">
        <f>(W20=MAX(W$16:W$26))*1</f>
        <v>0</v>
      </c>
    </row>
    <row r="21" spans="14:24" x14ac:dyDescent="0.2">
      <c r="N21" s="5">
        <f>ABS(P7-N$14)</f>
        <v>3</v>
      </c>
      <c r="O21" s="5">
        <f>(N21=MIN(N$16:N$26))*1</f>
        <v>0</v>
      </c>
      <c r="P21" s="5">
        <f>O21*Q7</f>
        <v>0</v>
      </c>
      <c r="Q21" s="5">
        <f>(P21=MAX(P$16:P$26))*1</f>
        <v>0</v>
      </c>
      <c r="U21" s="5">
        <f>ABS(W7-U$14)</f>
        <v>5</v>
      </c>
      <c r="V21" s="5">
        <f>(U21=MIN(U$16:U$26))*1</f>
        <v>0</v>
      </c>
      <c r="W21" s="5">
        <f>V21*X7</f>
        <v>0</v>
      </c>
      <c r="X21" s="5">
        <f>(W21=MAX(W$16:W$26))*1</f>
        <v>0</v>
      </c>
    </row>
    <row r="22" spans="14:24" x14ac:dyDescent="0.2">
      <c r="N22" s="5">
        <f>ABS(P8-N$14)</f>
        <v>6</v>
      </c>
      <c r="O22" s="5">
        <f>(N22=MIN(N$16:N$26))*1</f>
        <v>0</v>
      </c>
      <c r="P22" s="5">
        <f>O22*Q8</f>
        <v>0</v>
      </c>
      <c r="Q22" s="5">
        <f>(P22=MAX(P$16:P$26))*1</f>
        <v>0</v>
      </c>
      <c r="U22" s="5">
        <f>ABS(W8-U$14)</f>
        <v>4</v>
      </c>
      <c r="V22" s="5">
        <f>(U22=MIN(U$16:U$26))*1</f>
        <v>0</v>
      </c>
      <c r="W22" s="5">
        <f>V22*X8</f>
        <v>0</v>
      </c>
      <c r="X22" s="5">
        <f>(W22=MAX(W$16:W$26))*1</f>
        <v>0</v>
      </c>
    </row>
    <row r="23" spans="14:24" x14ac:dyDescent="0.2">
      <c r="N23" s="5">
        <f>ABS(P9-N$14)</f>
        <v>7</v>
      </c>
      <c r="O23" s="5">
        <f>(N23=MIN(N$16:N$26))*1</f>
        <v>0</v>
      </c>
      <c r="P23" s="5">
        <f>O23*Q9</f>
        <v>0</v>
      </c>
      <c r="Q23" s="5">
        <f>(P23=MAX(P$16:P$26))*1</f>
        <v>0</v>
      </c>
      <c r="U23" s="5">
        <f>ABS(W9-U$14)</f>
        <v>1</v>
      </c>
      <c r="V23" s="5">
        <f>(U23=MIN(U$16:U$26))*1</f>
        <v>0</v>
      </c>
      <c r="W23" s="5">
        <f>V23*X9</f>
        <v>0</v>
      </c>
      <c r="X23" s="5">
        <f>(W23=MAX(W$16:W$26))*1</f>
        <v>0</v>
      </c>
    </row>
    <row r="24" spans="14:24" x14ac:dyDescent="0.2">
      <c r="N24" s="5">
        <f>ABS(P10-N$14)</f>
        <v>9</v>
      </c>
      <c r="O24" s="5">
        <f>(N24=MIN(N$16:N$26))*1</f>
        <v>0</v>
      </c>
      <c r="P24" s="5">
        <f>O24*Q10</f>
        <v>0</v>
      </c>
      <c r="Q24" s="5">
        <f>(P24=MAX(P$16:P$26))*1</f>
        <v>0</v>
      </c>
      <c r="U24" s="5">
        <f>ABS(W10-U$14)</f>
        <v>0</v>
      </c>
      <c r="V24" s="5">
        <f>(U24=MIN(U$16:U$26))*1</f>
        <v>1</v>
      </c>
      <c r="W24" s="5">
        <f>V24*X10</f>
        <v>33</v>
      </c>
      <c r="X24" s="5">
        <f>(W24=MAX(W$16:W$26))*1</f>
        <v>1</v>
      </c>
    </row>
    <row r="25" spans="14:24" x14ac:dyDescent="0.2">
      <c r="N25" s="5">
        <f>ABS(P11-N$14)</f>
        <v>10</v>
      </c>
      <c r="O25" s="5">
        <f>(N25=MIN(N$16:N$26))*1</f>
        <v>0</v>
      </c>
      <c r="P25" s="5">
        <f>O25*Q11</f>
        <v>0</v>
      </c>
      <c r="Q25" s="5">
        <f>(P25=MAX(P$16:P$26))*1</f>
        <v>0</v>
      </c>
      <c r="U25" s="5">
        <f>ABS(W11-U$14)</f>
        <v>2</v>
      </c>
      <c r="V25" s="5">
        <f>(U25=MIN(U$16:U$26))*1</f>
        <v>0</v>
      </c>
      <c r="W25" s="5">
        <f>V25*X11</f>
        <v>0</v>
      </c>
      <c r="X25" s="5">
        <f>(W25=MAX(W$16:W$26))*1</f>
        <v>0</v>
      </c>
    </row>
    <row r="26" spans="14:24" x14ac:dyDescent="0.2">
      <c r="N26" s="5">
        <f>ABS(P12-N$14)</f>
        <v>13</v>
      </c>
      <c r="O26" s="5">
        <f>(N26=MIN(N$16:N$26))*1</f>
        <v>0</v>
      </c>
      <c r="P26" s="5">
        <f>O26*Q12</f>
        <v>0</v>
      </c>
      <c r="Q26" s="5">
        <f>(P26=MAX(P$16:P$26))*1</f>
        <v>0</v>
      </c>
      <c r="U26" s="5">
        <f>ABS(W12-U$14)</f>
        <v>3</v>
      </c>
      <c r="V26" s="5">
        <f>(U26=MIN(U$16:U$26))*1</f>
        <v>0</v>
      </c>
      <c r="W26" s="5">
        <f>V26*X12</f>
        <v>0</v>
      </c>
      <c r="X26" s="5">
        <f>(W26=MAX(W$16:W$26))*1</f>
        <v>0</v>
      </c>
    </row>
    <row r="28" spans="14:24" x14ac:dyDescent="0.2">
      <c r="P28" s="5" t="s">
        <v>40</v>
      </c>
      <c r="Q28" s="5">
        <f>SUMPRODUCT(P2:P12,Q16:Q26)</f>
        <v>21</v>
      </c>
      <c r="W28" s="5" t="s">
        <v>40</v>
      </c>
      <c r="X28" s="5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2023-10-20T12:04:46Z</dcterms:modified>
</cp:coreProperties>
</file>