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6e71e4ceafec3cf/Image U/NFL/Superbowl/"/>
    </mc:Choice>
  </mc:AlternateContent>
  <xr:revisionPtr revIDLastSave="127" documentId="11_64301A1DA10092EFA4B4E3402784203E8A5BABB2" xr6:coauthVersionLast="47" xr6:coauthVersionMax="47" xr10:uidLastSave="{EFC10E7B-EDF1-47DA-9B41-D8BA0746793A}"/>
  <bookViews>
    <workbookView xWindow="28680" yWindow="-120" windowWidth="29040" windowHeight="15840" activeTab="1" xr2:uid="{00000000-000D-0000-FFFF-FFFF00000000}"/>
  </bookViews>
  <sheets>
    <sheet name="template" sheetId="38" r:id="rId1"/>
    <sheet name="2023" sheetId="40" r:id="rId2"/>
    <sheet name="2022" sheetId="39" r:id="rId3"/>
    <sheet name="2021" sheetId="35" r:id="rId4"/>
    <sheet name="2020" sheetId="37" r:id="rId5"/>
    <sheet name="2019" sheetId="21" r:id="rId6"/>
    <sheet name="2018" sheetId="32" r:id="rId7"/>
    <sheet name="2017" sheetId="31" r:id="rId8"/>
    <sheet name="2016" sheetId="30" r:id="rId9"/>
    <sheet name="2015" sheetId="29" r:id="rId10"/>
    <sheet name="2014" sheetId="28" r:id="rId11"/>
    <sheet name="2013" sheetId="27" r:id="rId12"/>
    <sheet name="2012" sheetId="26" r:id="rId13"/>
    <sheet name="2011" sheetId="25" r:id="rId14"/>
    <sheet name="2010" sheetId="24" r:id="rId15"/>
    <sheet name="2009" sheetId="23" r:id="rId16"/>
    <sheet name="2008" sheetId="22" r:id="rId17"/>
    <sheet name="2007" sheetId="20" r:id="rId18"/>
    <sheet name="2006" sheetId="19" r:id="rId19"/>
    <sheet name="2005" sheetId="17" r:id="rId20"/>
    <sheet name="2004" sheetId="13" r:id="rId21"/>
    <sheet name="2003" sheetId="16" r:id="rId22"/>
    <sheet name="2002" sheetId="15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5" i="40" l="1"/>
  <c r="Q35" i="40"/>
  <c r="M35" i="40"/>
  <c r="I35" i="40"/>
  <c r="R34" i="40"/>
  <c r="Q34" i="40"/>
  <c r="M34" i="40"/>
  <c r="I34" i="40"/>
  <c r="R33" i="40"/>
  <c r="Q33" i="40"/>
  <c r="M33" i="40"/>
  <c r="I33" i="40"/>
  <c r="R32" i="40"/>
  <c r="Q32" i="40"/>
  <c r="M32" i="40"/>
  <c r="I32" i="40"/>
  <c r="R31" i="40"/>
  <c r="Q31" i="40"/>
  <c r="M31" i="40"/>
  <c r="I31" i="40"/>
  <c r="R30" i="40"/>
  <c r="Q30" i="40"/>
  <c r="M30" i="40"/>
  <c r="I30" i="40"/>
  <c r="R29" i="40"/>
  <c r="Q29" i="40"/>
  <c r="M29" i="40"/>
  <c r="I29" i="40"/>
  <c r="R28" i="40"/>
  <c r="Q28" i="40"/>
  <c r="M28" i="40"/>
  <c r="I28" i="40"/>
  <c r="R27" i="40"/>
  <c r="Q27" i="40"/>
  <c r="M27" i="40"/>
  <c r="I27" i="40"/>
  <c r="R26" i="40"/>
  <c r="Q26" i="40"/>
  <c r="AN18" i="40" s="1"/>
  <c r="M26" i="40"/>
  <c r="I26" i="40"/>
  <c r="R25" i="40"/>
  <c r="Q25" i="40"/>
  <c r="M25" i="40"/>
  <c r="I25" i="40"/>
  <c r="R24" i="40"/>
  <c r="Q24" i="40"/>
  <c r="M24" i="40"/>
  <c r="I24" i="40"/>
  <c r="R23" i="40"/>
  <c r="Q23" i="40"/>
  <c r="M23" i="40"/>
  <c r="I23" i="40"/>
  <c r="AP22" i="40"/>
  <c r="AS15" i="40" s="1"/>
  <c r="AT15" i="40" s="1"/>
  <c r="Q22" i="40"/>
  <c r="AN22" i="40" s="1"/>
  <c r="M22" i="40"/>
  <c r="I22" i="40"/>
  <c r="R22" i="40" s="1"/>
  <c r="AP21" i="40"/>
  <c r="AN21" i="40"/>
  <c r="Q21" i="40"/>
  <c r="AN19" i="40" s="1"/>
  <c r="M21" i="40"/>
  <c r="I21" i="40"/>
  <c r="R21" i="40" s="1"/>
  <c r="Q20" i="40"/>
  <c r="M20" i="40"/>
  <c r="I20" i="40"/>
  <c r="R20" i="40" s="1"/>
  <c r="AV19" i="40"/>
  <c r="AP19" i="40"/>
  <c r="Q19" i="40"/>
  <c r="M19" i="40"/>
  <c r="I19" i="40"/>
  <c r="R19" i="40" s="1"/>
  <c r="AV18" i="40"/>
  <c r="AP18" i="40"/>
  <c r="R18" i="40"/>
  <c r="Q18" i="40"/>
  <c r="M18" i="40"/>
  <c r="I18" i="40"/>
  <c r="R17" i="40"/>
  <c r="Q17" i="40"/>
  <c r="M17" i="40"/>
  <c r="I17" i="40"/>
  <c r="BB16" i="40"/>
  <c r="BE14" i="40" s="1"/>
  <c r="BF14" i="40" s="1"/>
  <c r="AV16" i="40"/>
  <c r="AT16" i="40"/>
  <c r="AP16" i="40"/>
  <c r="AN16" i="40"/>
  <c r="Q16" i="40"/>
  <c r="M16" i="40"/>
  <c r="I16" i="40"/>
  <c r="R16" i="40" s="1"/>
  <c r="BE15" i="40"/>
  <c r="BB15" i="40"/>
  <c r="AZ15" i="40"/>
  <c r="AV15" i="40"/>
  <c r="AY15" i="40" s="1"/>
  <c r="AP15" i="40"/>
  <c r="AN15" i="40"/>
  <c r="Q15" i="40"/>
  <c r="M15" i="40"/>
  <c r="I15" i="40"/>
  <c r="R15" i="40" s="1"/>
  <c r="BI14" i="40"/>
  <c r="BH14" i="40"/>
  <c r="Q14" i="40"/>
  <c r="M14" i="40"/>
  <c r="I14" i="40"/>
  <c r="R14" i="40" s="1"/>
  <c r="BI13" i="40"/>
  <c r="R13" i="40"/>
  <c r="Q13" i="40"/>
  <c r="M13" i="40"/>
  <c r="I13" i="40"/>
  <c r="BH12" i="40"/>
  <c r="BE12" i="40"/>
  <c r="BB12" i="40"/>
  <c r="AV12" i="40"/>
  <c r="AP12" i="40"/>
  <c r="Q12" i="40"/>
  <c r="M12" i="40"/>
  <c r="I12" i="40"/>
  <c r="R12" i="40" s="1"/>
  <c r="BB11" i="40"/>
  <c r="BE13" i="40" s="1"/>
  <c r="BF13" i="40" s="1"/>
  <c r="AV11" i="40"/>
  <c r="AP11" i="40"/>
  <c r="R11" i="40"/>
  <c r="Q11" i="40"/>
  <c r="M11" i="40"/>
  <c r="I11" i="40"/>
  <c r="R10" i="40"/>
  <c r="Q10" i="40"/>
  <c r="AN8" i="40" s="1"/>
  <c r="M10" i="40"/>
  <c r="N10" i="40" s="1"/>
  <c r="O10" i="40" s="1"/>
  <c r="I10" i="40"/>
  <c r="AV9" i="40"/>
  <c r="AP9" i="40"/>
  <c r="Q9" i="40"/>
  <c r="AN11" i="40" s="1"/>
  <c r="M9" i="40"/>
  <c r="N9" i="40" s="1"/>
  <c r="O9" i="40" s="1"/>
  <c r="I9" i="40"/>
  <c r="R9" i="40" s="1"/>
  <c r="AV8" i="40"/>
  <c r="AY12" i="40" s="1"/>
  <c r="AZ12" i="40" s="1"/>
  <c r="AP8" i="40"/>
  <c r="Q8" i="40"/>
  <c r="AN5" i="40" s="1"/>
  <c r="M8" i="40"/>
  <c r="I8" i="40"/>
  <c r="R8" i="40" s="1"/>
  <c r="Q7" i="40"/>
  <c r="AN6" i="40" s="1"/>
  <c r="M7" i="40"/>
  <c r="N7" i="40" s="1"/>
  <c r="O7" i="40" s="1"/>
  <c r="I7" i="40"/>
  <c r="R7" i="40" s="1"/>
  <c r="AP6" i="40"/>
  <c r="AS11" i="40" s="1"/>
  <c r="AT11" i="40" s="1"/>
  <c r="Q6" i="40"/>
  <c r="AN12" i="40" s="1"/>
  <c r="M6" i="40"/>
  <c r="I6" i="40"/>
  <c r="R6" i="40" s="1"/>
  <c r="AP5" i="40"/>
  <c r="Q5" i="40"/>
  <c r="AN9" i="40" s="1"/>
  <c r="M5" i="40"/>
  <c r="I5" i="40"/>
  <c r="R5" i="40" s="1"/>
  <c r="Q4" i="40"/>
  <c r="AT12" i="40" s="1"/>
  <c r="M4" i="40"/>
  <c r="N4" i="40" s="1"/>
  <c r="O4" i="40" s="1"/>
  <c r="I4" i="40"/>
  <c r="R4" i="40" s="1"/>
  <c r="N14" i="40" l="1"/>
  <c r="O14" i="40" s="1"/>
  <c r="N19" i="40"/>
  <c r="O19" i="40" s="1"/>
  <c r="N15" i="40"/>
  <c r="O15" i="40" s="1"/>
  <c r="N17" i="40"/>
  <c r="O17" i="40" s="1"/>
  <c r="N18" i="40"/>
  <c r="O18" i="40" s="1"/>
  <c r="N13" i="40"/>
  <c r="O13" i="40" s="1"/>
  <c r="L18" i="40"/>
  <c r="L14" i="40"/>
  <c r="L17" i="40"/>
  <c r="L19" i="40"/>
  <c r="L15" i="40"/>
  <c r="L16" i="40"/>
  <c r="L13" i="40"/>
  <c r="L12" i="40"/>
  <c r="L10" i="40"/>
  <c r="L11" i="40"/>
  <c r="L9" i="40"/>
  <c r="N31" i="40"/>
  <c r="O31" i="40" s="1"/>
  <c r="N23" i="40"/>
  <c r="O23" i="40" s="1"/>
  <c r="N32" i="40"/>
  <c r="O32" i="40" s="1"/>
  <c r="N35" i="40"/>
  <c r="O35" i="40" s="1"/>
  <c r="N29" i="40"/>
  <c r="O29" i="40" s="1"/>
  <c r="L31" i="40"/>
  <c r="L35" i="40"/>
  <c r="L30" i="40"/>
  <c r="L29" i="40"/>
  <c r="L32" i="40"/>
  <c r="L33" i="40"/>
  <c r="L34" i="40"/>
  <c r="L27" i="40"/>
  <c r="L26" i="40"/>
  <c r="L23" i="40"/>
  <c r="L28" i="40"/>
  <c r="N28" i="40"/>
  <c r="O28" i="40" s="1"/>
  <c r="N24" i="40"/>
  <c r="O24" i="40" s="1"/>
  <c r="L5" i="40"/>
  <c r="L20" i="40"/>
  <c r="L21" i="40"/>
  <c r="L24" i="40"/>
  <c r="L25" i="40"/>
  <c r="L22" i="40"/>
  <c r="L8" i="40"/>
  <c r="L7" i="40"/>
  <c r="L6" i="40"/>
  <c r="L4" i="40"/>
  <c r="U4" i="40" s="1"/>
  <c r="N20" i="40"/>
  <c r="O20" i="40" s="1"/>
  <c r="N26" i="40"/>
  <c r="O26" i="40" s="1"/>
  <c r="N6" i="40"/>
  <c r="O6" i="40" s="1"/>
  <c r="N8" i="40"/>
  <c r="O8" i="40" s="1"/>
  <c r="AS19" i="40"/>
  <c r="AT19" i="40" s="1"/>
  <c r="AS9" i="40"/>
  <c r="AT9" i="40" s="1"/>
  <c r="N22" i="40"/>
  <c r="O22" i="40" s="1"/>
  <c r="N12" i="40"/>
  <c r="O12" i="40" s="1"/>
  <c r="AS18" i="40"/>
  <c r="AT18" i="40" s="1"/>
  <c r="AS8" i="40"/>
  <c r="AT8" i="40" s="1"/>
  <c r="N30" i="40"/>
  <c r="O30" i="40" s="1"/>
  <c r="N34" i="40"/>
  <c r="O34" i="40" s="1"/>
  <c r="N11" i="40"/>
  <c r="O11" i="40" s="1"/>
  <c r="N16" i="40"/>
  <c r="O16" i="40" s="1"/>
  <c r="AY16" i="40"/>
  <c r="AZ16" i="40" s="1"/>
  <c r="N21" i="40"/>
  <c r="O21" i="40" s="1"/>
  <c r="N25" i="40"/>
  <c r="O25" i="40" s="1"/>
  <c r="N27" i="40"/>
  <c r="O27" i="40" s="1"/>
  <c r="N33" i="40"/>
  <c r="O33" i="40" s="1"/>
  <c r="N5" i="40"/>
  <c r="O5" i="40" s="1"/>
  <c r="AY11" i="40"/>
  <c r="AZ11" i="40" s="1"/>
  <c r="I6" i="39"/>
  <c r="I5" i="39"/>
  <c r="W18" i="40" l="1"/>
  <c r="X19" i="40"/>
  <c r="X18" i="40"/>
  <c r="W19" i="40"/>
  <c r="V19" i="40"/>
  <c r="U19" i="40"/>
  <c r="U17" i="40"/>
  <c r="V18" i="40"/>
  <c r="W17" i="40"/>
  <c r="U18" i="40"/>
  <c r="W15" i="40"/>
  <c r="W16" i="40"/>
  <c r="V17" i="40"/>
  <c r="V16" i="40"/>
  <c r="X17" i="40"/>
  <c r="X16" i="40"/>
  <c r="U16" i="40"/>
  <c r="V13" i="40"/>
  <c r="U15" i="40"/>
  <c r="V15" i="40"/>
  <c r="X15" i="40"/>
  <c r="X14" i="40"/>
  <c r="V14" i="40"/>
  <c r="U14" i="40"/>
  <c r="W14" i="40"/>
  <c r="X13" i="40"/>
  <c r="W13" i="40"/>
  <c r="U13" i="40"/>
  <c r="U12" i="40"/>
  <c r="X12" i="40"/>
  <c r="W11" i="40"/>
  <c r="U11" i="40"/>
  <c r="V12" i="40"/>
  <c r="W12" i="40"/>
  <c r="X11" i="40"/>
  <c r="V10" i="40"/>
  <c r="X10" i="40"/>
  <c r="V11" i="40"/>
  <c r="W10" i="40"/>
  <c r="V9" i="40"/>
  <c r="U10" i="40"/>
  <c r="X9" i="40"/>
  <c r="W9" i="40"/>
  <c r="U9" i="40"/>
  <c r="V35" i="40"/>
  <c r="V34" i="40"/>
  <c r="W35" i="40"/>
  <c r="U35" i="40"/>
  <c r="X35" i="40"/>
  <c r="W33" i="40"/>
  <c r="U34" i="40"/>
  <c r="X34" i="40"/>
  <c r="U33" i="40"/>
  <c r="W34" i="40"/>
  <c r="X32" i="40"/>
  <c r="X33" i="40"/>
  <c r="V33" i="40"/>
  <c r="W32" i="40"/>
  <c r="V32" i="40"/>
  <c r="U32" i="40"/>
  <c r="X30" i="40"/>
  <c r="U31" i="40"/>
  <c r="W31" i="40"/>
  <c r="V31" i="40"/>
  <c r="X31" i="40"/>
  <c r="V30" i="40"/>
  <c r="U30" i="40"/>
  <c r="W30" i="40"/>
  <c r="V29" i="40"/>
  <c r="W29" i="40"/>
  <c r="U29" i="40"/>
  <c r="X29" i="40"/>
  <c r="W28" i="40"/>
  <c r="W27" i="40"/>
  <c r="X28" i="40"/>
  <c r="V28" i="40"/>
  <c r="U28" i="40"/>
  <c r="X27" i="40"/>
  <c r="U23" i="40"/>
  <c r="U27" i="40"/>
  <c r="X26" i="40"/>
  <c r="W23" i="40"/>
  <c r="V26" i="40"/>
  <c r="V27" i="40"/>
  <c r="U26" i="40"/>
  <c r="W26" i="40"/>
  <c r="V23" i="40"/>
  <c r="X23" i="40"/>
  <c r="X4" i="40"/>
  <c r="U25" i="40"/>
  <c r="V5" i="40"/>
  <c r="X25" i="40"/>
  <c r="V22" i="40"/>
  <c r="V25" i="40"/>
  <c r="U22" i="40"/>
  <c r="W25" i="40"/>
  <c r="X22" i="40"/>
  <c r="W24" i="40"/>
  <c r="X24" i="40"/>
  <c r="W21" i="40"/>
  <c r="V24" i="40"/>
  <c r="V20" i="40"/>
  <c r="W22" i="40"/>
  <c r="U24" i="40"/>
  <c r="X21" i="40"/>
  <c r="U21" i="40"/>
  <c r="U20" i="40"/>
  <c r="V21" i="40"/>
  <c r="X20" i="40"/>
  <c r="W20" i="40"/>
  <c r="W4" i="40"/>
  <c r="W5" i="40"/>
  <c r="U8" i="40"/>
  <c r="X8" i="40"/>
  <c r="X6" i="40"/>
  <c r="V8" i="40"/>
  <c r="X5" i="40"/>
  <c r="V6" i="40"/>
  <c r="V7" i="40"/>
  <c r="W7" i="40"/>
  <c r="U5" i="40"/>
  <c r="U6" i="40"/>
  <c r="V4" i="40"/>
  <c r="W8" i="40"/>
  <c r="U7" i="40"/>
  <c r="X7" i="40"/>
  <c r="W6" i="40"/>
  <c r="AH29" i="40"/>
  <c r="AC27" i="40"/>
  <c r="AC21" i="40"/>
  <c r="AH15" i="40"/>
  <c r="AB13" i="40"/>
  <c r="AD6" i="40"/>
  <c r="AD29" i="40"/>
  <c r="AJ26" i="40"/>
  <c r="AI21" i="40"/>
  <c r="AH19" i="40"/>
  <c r="AJ12" i="40"/>
  <c r="AD7" i="40"/>
  <c r="AB5" i="40"/>
  <c r="AC29" i="40"/>
  <c r="AB26" i="40"/>
  <c r="AI20" i="40"/>
  <c r="AC15" i="40"/>
  <c r="AB12" i="40"/>
  <c r="AC7" i="40"/>
  <c r="AC28" i="40"/>
  <c r="AC13" i="40"/>
  <c r="AJ19" i="40"/>
  <c r="AH26" i="40"/>
  <c r="AD27" i="40"/>
  <c r="AI28" i="40"/>
  <c r="AD26" i="40"/>
  <c r="AD20" i="40"/>
  <c r="AI14" i="40"/>
  <c r="AD12" i="40"/>
  <c r="AJ5" i="40"/>
  <c r="AH28" i="40"/>
  <c r="AC26" i="40"/>
  <c r="AB21" i="40"/>
  <c r="AD15" i="40"/>
  <c r="AC12" i="40"/>
  <c r="AJ6" i="40"/>
  <c r="AH5" i="40"/>
  <c r="AD28" i="40"/>
  <c r="AI22" i="40"/>
  <c r="AB20" i="40"/>
  <c r="AD14" i="40"/>
  <c r="AI8" i="40"/>
  <c r="AI6" i="40"/>
  <c r="AH22" i="40"/>
  <c r="AH8" i="40"/>
  <c r="AB15" i="40"/>
  <c r="AD21" i="40"/>
  <c r="AJ13" i="40"/>
  <c r="AB28" i="40"/>
  <c r="AD22" i="40"/>
  <c r="AI19" i="40"/>
  <c r="AB14" i="40"/>
  <c r="AD8" i="40"/>
  <c r="AC5" i="40"/>
  <c r="AI27" i="40"/>
  <c r="AJ22" i="40"/>
  <c r="AJ20" i="40"/>
  <c r="AH14" i="40"/>
  <c r="AJ8" i="40"/>
  <c r="AC6" i="40"/>
  <c r="AB29" i="40"/>
  <c r="AH27" i="40"/>
  <c r="AB22" i="40"/>
  <c r="AD19" i="40"/>
  <c r="AD13" i="40"/>
  <c r="AB8" i="40"/>
  <c r="AB6" i="40"/>
  <c r="AI15" i="40"/>
  <c r="AH6" i="40"/>
  <c r="AC14" i="40"/>
  <c r="AC19" i="40"/>
  <c r="AH12" i="40"/>
  <c r="AJ27" i="40"/>
  <c r="AJ21" i="40"/>
  <c r="AB19" i="40"/>
  <c r="AI13" i="40"/>
  <c r="AH7" i="40"/>
  <c r="AJ28" i="40"/>
  <c r="AB27" i="40"/>
  <c r="AC22" i="40"/>
  <c r="AC20" i="40"/>
  <c r="AH13" i="40"/>
  <c r="AC8" i="40"/>
  <c r="AI5" i="40"/>
  <c r="AJ29" i="40"/>
  <c r="AI26" i="40"/>
  <c r="AH21" i="40"/>
  <c r="AJ15" i="40"/>
  <c r="AI12" i="40"/>
  <c r="AJ7" i="40"/>
  <c r="AI29" i="40"/>
  <c r="AJ14" i="40"/>
  <c r="AH20" i="40"/>
  <c r="AI7" i="40"/>
  <c r="AB7" i="40"/>
  <c r="AD5" i="40"/>
  <c r="Q35" i="39"/>
  <c r="M35" i="39"/>
  <c r="I35" i="39"/>
  <c r="R35" i="39" s="1"/>
  <c r="R34" i="39"/>
  <c r="Q34" i="39"/>
  <c r="M34" i="39"/>
  <c r="N34" i="39" s="1"/>
  <c r="I34" i="39"/>
  <c r="Q33" i="39"/>
  <c r="M33" i="39"/>
  <c r="I33" i="39"/>
  <c r="R33" i="39" s="1"/>
  <c r="Q32" i="39"/>
  <c r="M32" i="39"/>
  <c r="I32" i="39"/>
  <c r="R32" i="39" s="1"/>
  <c r="Q31" i="39"/>
  <c r="M31" i="39"/>
  <c r="I31" i="39"/>
  <c r="R31" i="39" s="1"/>
  <c r="Q30" i="39"/>
  <c r="M30" i="39"/>
  <c r="I30" i="39"/>
  <c r="R30" i="39" s="1"/>
  <c r="Q29" i="39"/>
  <c r="M29" i="39"/>
  <c r="I29" i="39"/>
  <c r="R29" i="39" s="1"/>
  <c r="Q28" i="39"/>
  <c r="M28" i="39"/>
  <c r="I28" i="39"/>
  <c r="R28" i="39" s="1"/>
  <c r="Q27" i="39"/>
  <c r="M27" i="39"/>
  <c r="I27" i="39"/>
  <c r="R27" i="39" s="1"/>
  <c r="Q26" i="39"/>
  <c r="AN18" i="39" s="1"/>
  <c r="M26" i="39"/>
  <c r="I26" i="39"/>
  <c r="R26" i="39" s="1"/>
  <c r="R25" i="39"/>
  <c r="Q25" i="39"/>
  <c r="AN21" i="39" s="1"/>
  <c r="M25" i="39"/>
  <c r="I25" i="39"/>
  <c r="R24" i="39"/>
  <c r="Q24" i="39"/>
  <c r="AN15" i="39" s="1"/>
  <c r="M24" i="39"/>
  <c r="I24" i="39"/>
  <c r="Q23" i="39"/>
  <c r="AN16" i="39" s="1"/>
  <c r="M23" i="39"/>
  <c r="I23" i="39"/>
  <c r="R23" i="39" s="1"/>
  <c r="AP22" i="39"/>
  <c r="Q22" i="39"/>
  <c r="AN22" i="39" s="1"/>
  <c r="M22" i="39"/>
  <c r="I22" i="39"/>
  <c r="R22" i="39" s="1"/>
  <c r="AP21" i="39"/>
  <c r="R21" i="39"/>
  <c r="Q21" i="39"/>
  <c r="AN19" i="39" s="1"/>
  <c r="M21" i="39"/>
  <c r="I21" i="39"/>
  <c r="Q20" i="39"/>
  <c r="M20" i="39"/>
  <c r="I20" i="39"/>
  <c r="R20" i="39" s="1"/>
  <c r="AV19" i="39"/>
  <c r="AP19" i="39"/>
  <c r="Q19" i="39"/>
  <c r="M19" i="39"/>
  <c r="I19" i="39"/>
  <c r="R19" i="39" s="1"/>
  <c r="AV18" i="39"/>
  <c r="AP18" i="39"/>
  <c r="Q18" i="39"/>
  <c r="M18" i="39"/>
  <c r="I18" i="39"/>
  <c r="R18" i="39" s="1"/>
  <c r="Q17" i="39"/>
  <c r="M17" i="39"/>
  <c r="I17" i="39"/>
  <c r="R17" i="39" s="1"/>
  <c r="AP16" i="39"/>
  <c r="Q16" i="39"/>
  <c r="M16" i="39"/>
  <c r="I16" i="39"/>
  <c r="R16" i="39" s="1"/>
  <c r="BE15" i="39"/>
  <c r="BE12" i="39" s="1"/>
  <c r="BH12" i="39" s="1"/>
  <c r="BB15" i="39"/>
  <c r="AV15" i="39"/>
  <c r="AP15" i="39"/>
  <c r="Q15" i="39"/>
  <c r="M15" i="39"/>
  <c r="I15" i="39"/>
  <c r="R15" i="39" s="1"/>
  <c r="BI14" i="39"/>
  <c r="Q14" i="39"/>
  <c r="M14" i="39"/>
  <c r="I14" i="39"/>
  <c r="R14" i="39" s="1"/>
  <c r="BI13" i="39"/>
  <c r="Q13" i="39"/>
  <c r="M13" i="39"/>
  <c r="I13" i="39"/>
  <c r="R13" i="39" s="1"/>
  <c r="AV12" i="39"/>
  <c r="AP12" i="39"/>
  <c r="Q12" i="39"/>
  <c r="M12" i="39"/>
  <c r="I12" i="39"/>
  <c r="R12" i="39" s="1"/>
  <c r="BB11" i="39"/>
  <c r="AV11" i="39"/>
  <c r="AP11" i="39"/>
  <c r="Q11" i="39"/>
  <c r="M11" i="39"/>
  <c r="I11" i="39"/>
  <c r="R11" i="39" s="1"/>
  <c r="Q10" i="39"/>
  <c r="AN8" i="39" s="1"/>
  <c r="M10" i="39"/>
  <c r="I10" i="39"/>
  <c r="R10" i="39" s="1"/>
  <c r="AV9" i="39"/>
  <c r="AP9" i="39"/>
  <c r="Q9" i="39"/>
  <c r="AN11" i="39" s="1"/>
  <c r="M9" i="39"/>
  <c r="I9" i="39"/>
  <c r="R9" i="39" s="1"/>
  <c r="AP8" i="39"/>
  <c r="Q8" i="39"/>
  <c r="AN5" i="39" s="1"/>
  <c r="M8" i="39"/>
  <c r="I8" i="39"/>
  <c r="R8" i="39" s="1"/>
  <c r="Q7" i="39"/>
  <c r="AN6" i="39" s="1"/>
  <c r="M7" i="39"/>
  <c r="I7" i="39"/>
  <c r="R7" i="39" s="1"/>
  <c r="AP6" i="39"/>
  <c r="Q6" i="39"/>
  <c r="AN12" i="39" s="1"/>
  <c r="M6" i="39"/>
  <c r="R6" i="39"/>
  <c r="AP5" i="39"/>
  <c r="R5" i="39"/>
  <c r="Q5" i="39"/>
  <c r="AN9" i="39" s="1"/>
  <c r="M5" i="39"/>
  <c r="N5" i="39" s="1"/>
  <c r="Q4" i="39"/>
  <c r="AT12" i="39" s="1"/>
  <c r="M4" i="39"/>
  <c r="N4" i="39" s="1"/>
  <c r="I4" i="39"/>
  <c r="R4" i="39" s="1"/>
  <c r="N28" i="39" l="1"/>
  <c r="N32" i="39"/>
  <c r="O32" i="39" s="1"/>
  <c r="AS8" i="39"/>
  <c r="AV8" i="39" s="1"/>
  <c r="AS18" i="39"/>
  <c r="AS15" i="39"/>
  <c r="AT15" i="39" s="1"/>
  <c r="N27" i="39"/>
  <c r="O27" i="39" s="1"/>
  <c r="N8" i="39"/>
  <c r="N26" i="39"/>
  <c r="O26" i="39" s="1"/>
  <c r="AS16" i="39"/>
  <c r="AV16" i="39" s="1"/>
  <c r="AY16" i="39" s="1"/>
  <c r="AT18" i="39"/>
  <c r="AS9" i="39"/>
  <c r="AT9" i="39" s="1"/>
  <c r="AY12" i="39"/>
  <c r="AS11" i="39"/>
  <c r="AT11" i="39" s="1"/>
  <c r="N33" i="39"/>
  <c r="O33" i="39" s="1"/>
  <c r="BH14" i="39"/>
  <c r="L34" i="39"/>
  <c r="L33" i="39"/>
  <c r="L35" i="39"/>
  <c r="L32" i="39"/>
  <c r="L30" i="39"/>
  <c r="L29" i="39"/>
  <c r="L31" i="39"/>
  <c r="L27" i="39"/>
  <c r="L28" i="39"/>
  <c r="L26" i="39"/>
  <c r="L22" i="39"/>
  <c r="L20" i="39"/>
  <c r="L25" i="39"/>
  <c r="L24" i="39"/>
  <c r="L23" i="39"/>
  <c r="L21" i="39"/>
  <c r="N12" i="39"/>
  <c r="N15" i="39"/>
  <c r="O15" i="39" s="1"/>
  <c r="N9" i="39"/>
  <c r="O9" i="39" s="1"/>
  <c r="N10" i="39"/>
  <c r="O10" i="39" s="1"/>
  <c r="N17" i="39"/>
  <c r="O17" i="39" s="1"/>
  <c r="N14" i="39"/>
  <c r="N13" i="39"/>
  <c r="O13" i="39" s="1"/>
  <c r="N18" i="39"/>
  <c r="O18" i="39" s="1"/>
  <c r="N19" i="39"/>
  <c r="O19" i="39" s="1"/>
  <c r="L19" i="39"/>
  <c r="L18" i="39"/>
  <c r="L13" i="39"/>
  <c r="L17" i="39"/>
  <c r="L16" i="39"/>
  <c r="L14" i="39"/>
  <c r="L15" i="39"/>
  <c r="L12" i="39"/>
  <c r="L7" i="39"/>
  <c r="L11" i="39"/>
  <c r="L10" i="39"/>
  <c r="L8" i="39"/>
  <c r="L9" i="39"/>
  <c r="L6" i="39"/>
  <c r="L5" i="39"/>
  <c r="L4" i="39"/>
  <c r="W4" i="39" s="1"/>
  <c r="O5" i="39"/>
  <c r="O4" i="39"/>
  <c r="N7" i="39"/>
  <c r="O7" i="39" s="1"/>
  <c r="O8" i="39"/>
  <c r="O12" i="39"/>
  <c r="O28" i="39"/>
  <c r="O34" i="39"/>
  <c r="N16" i="39"/>
  <c r="O16" i="39" s="1"/>
  <c r="N21" i="39"/>
  <c r="O21" i="39" s="1"/>
  <c r="N25" i="39"/>
  <c r="O25" i="39" s="1"/>
  <c r="N31" i="39"/>
  <c r="O31" i="39" s="1"/>
  <c r="AT19" i="39"/>
  <c r="N20" i="39"/>
  <c r="O20" i="39" s="1"/>
  <c r="N22" i="39"/>
  <c r="O22" i="39" s="1"/>
  <c r="N24" i="39"/>
  <c r="O24" i="39" s="1"/>
  <c r="N30" i="39"/>
  <c r="O30" i="39" s="1"/>
  <c r="N6" i="39"/>
  <c r="O6" i="39" s="1"/>
  <c r="O14" i="39"/>
  <c r="N23" i="39"/>
  <c r="O23" i="39" s="1"/>
  <c r="N29" i="39"/>
  <c r="O29" i="39" s="1"/>
  <c r="N35" i="39"/>
  <c r="O35" i="39" s="1"/>
  <c r="N11" i="39"/>
  <c r="O11" i="39" s="1"/>
  <c r="AY11" i="39"/>
  <c r="AZ11" i="39" s="1"/>
  <c r="BE15" i="38"/>
  <c r="BH14" i="38"/>
  <c r="BE12" i="38"/>
  <c r="BH12" i="38" s="1"/>
  <c r="BE15" i="37"/>
  <c r="BH14" i="37"/>
  <c r="BE12" i="37"/>
  <c r="BH12" i="37" s="1"/>
  <c r="AZ12" i="39" l="1"/>
  <c r="BB12" i="39"/>
  <c r="BE13" i="39" s="1"/>
  <c r="BF13" i="39" s="1"/>
  <c r="AZ16" i="39"/>
  <c r="BB16" i="39"/>
  <c r="BE14" i="39" s="1"/>
  <c r="BF14" i="39" s="1"/>
  <c r="AT8" i="39"/>
  <c r="AT16" i="39"/>
  <c r="AY15" i="39"/>
  <c r="AZ15" i="39" s="1"/>
  <c r="U35" i="39"/>
  <c r="W35" i="39"/>
  <c r="V35" i="39"/>
  <c r="X35" i="39"/>
  <c r="V34" i="39"/>
  <c r="X34" i="39"/>
  <c r="X33" i="39"/>
  <c r="W33" i="39"/>
  <c r="U34" i="39"/>
  <c r="W34" i="39"/>
  <c r="U33" i="39"/>
  <c r="V33" i="39"/>
  <c r="W32" i="39"/>
  <c r="U32" i="39"/>
  <c r="X32" i="39"/>
  <c r="V32" i="39"/>
  <c r="W31" i="39"/>
  <c r="X31" i="39"/>
  <c r="V31" i="39"/>
  <c r="U31" i="39"/>
  <c r="W30" i="39"/>
  <c r="U30" i="39"/>
  <c r="V30" i="39"/>
  <c r="X30" i="39"/>
  <c r="U29" i="39"/>
  <c r="U28" i="39"/>
  <c r="V29" i="39"/>
  <c r="W29" i="39"/>
  <c r="X29" i="39"/>
  <c r="X28" i="39"/>
  <c r="V28" i="39"/>
  <c r="W28" i="39"/>
  <c r="U27" i="39"/>
  <c r="X26" i="39"/>
  <c r="X27" i="39"/>
  <c r="V27" i="39"/>
  <c r="W27" i="39"/>
  <c r="V26" i="39"/>
  <c r="X25" i="39"/>
  <c r="U26" i="39"/>
  <c r="X24" i="39"/>
  <c r="W26" i="39"/>
  <c r="W25" i="39"/>
  <c r="U25" i="39"/>
  <c r="V25" i="39"/>
  <c r="V23" i="39"/>
  <c r="V24" i="39"/>
  <c r="U24" i="39"/>
  <c r="W24" i="39"/>
  <c r="U23" i="39"/>
  <c r="X23" i="39"/>
  <c r="W23" i="39"/>
  <c r="W22" i="39"/>
  <c r="U22" i="39"/>
  <c r="V22" i="39"/>
  <c r="X22" i="39"/>
  <c r="X20" i="39"/>
  <c r="X21" i="39"/>
  <c r="W21" i="39"/>
  <c r="V21" i="39"/>
  <c r="U21" i="39"/>
  <c r="W20" i="39"/>
  <c r="V20" i="39"/>
  <c r="U20" i="39"/>
  <c r="V19" i="39"/>
  <c r="U19" i="39"/>
  <c r="W19" i="39"/>
  <c r="X19" i="39"/>
  <c r="V18" i="39"/>
  <c r="X18" i="39"/>
  <c r="U18" i="39"/>
  <c r="W18" i="39"/>
  <c r="X16" i="39"/>
  <c r="V17" i="39"/>
  <c r="X17" i="39"/>
  <c r="U15" i="39"/>
  <c r="W17" i="39"/>
  <c r="U17" i="39"/>
  <c r="W15" i="39"/>
  <c r="W16" i="39"/>
  <c r="W14" i="39"/>
  <c r="V16" i="39"/>
  <c r="U16" i="39"/>
  <c r="V15" i="39"/>
  <c r="X15" i="39"/>
  <c r="V14" i="39"/>
  <c r="X14" i="39"/>
  <c r="U14" i="39"/>
  <c r="V13" i="39"/>
  <c r="X13" i="39"/>
  <c r="W11" i="39"/>
  <c r="W13" i="39"/>
  <c r="U12" i="39"/>
  <c r="U13" i="39"/>
  <c r="X12" i="39"/>
  <c r="X11" i="39"/>
  <c r="V12" i="39"/>
  <c r="W12" i="39"/>
  <c r="V11" i="39"/>
  <c r="U11" i="39"/>
  <c r="U10" i="39"/>
  <c r="V7" i="39"/>
  <c r="V10" i="39"/>
  <c r="X10" i="39"/>
  <c r="W10" i="39"/>
  <c r="U8" i="39"/>
  <c r="W9" i="39"/>
  <c r="V9" i="39"/>
  <c r="X9" i="39"/>
  <c r="U9" i="39"/>
  <c r="U4" i="39"/>
  <c r="V8" i="39"/>
  <c r="W5" i="39"/>
  <c r="W8" i="39"/>
  <c r="V5" i="39"/>
  <c r="X8" i="39"/>
  <c r="X4" i="39"/>
  <c r="W6" i="39"/>
  <c r="X5" i="39"/>
  <c r="V6" i="39"/>
  <c r="U6" i="39"/>
  <c r="X7" i="39"/>
  <c r="W7" i="39"/>
  <c r="U7" i="39"/>
  <c r="X6" i="39"/>
  <c r="V4" i="39"/>
  <c r="U5" i="39"/>
  <c r="AJ29" i="39"/>
  <c r="AI28" i="39"/>
  <c r="AH27" i="39"/>
  <c r="AD26" i="39"/>
  <c r="AB22" i="39"/>
  <c r="AC21" i="39"/>
  <c r="AB20" i="39"/>
  <c r="AI19" i="39"/>
  <c r="AH15" i="39"/>
  <c r="AB14" i="39"/>
  <c r="AD13" i="39"/>
  <c r="AI12" i="39"/>
  <c r="AB8" i="39"/>
  <c r="AJ7" i="39"/>
  <c r="AB6" i="39"/>
  <c r="AC5" i="39"/>
  <c r="AI7" i="39"/>
  <c r="AB5" i="39"/>
  <c r="AB13" i="39"/>
  <c r="AI6" i="39"/>
  <c r="AB28" i="39"/>
  <c r="AJ15" i="39"/>
  <c r="AI29" i="39"/>
  <c r="AH28" i="39"/>
  <c r="AD27" i="39"/>
  <c r="AC26" i="39"/>
  <c r="AJ22" i="39"/>
  <c r="AB21" i="39"/>
  <c r="AJ20" i="39"/>
  <c r="AH19" i="39"/>
  <c r="AD15" i="39"/>
  <c r="AJ14" i="39"/>
  <c r="AC13" i="39"/>
  <c r="AH12" i="39"/>
  <c r="AJ8" i="39"/>
  <c r="AJ5" i="39"/>
  <c r="AJ13" i="39"/>
  <c r="AD7" i="39"/>
  <c r="AJ27" i="39"/>
  <c r="AD22" i="39"/>
  <c r="AB19" i="39"/>
  <c r="AD14" i="39"/>
  <c r="AD6" i="39"/>
  <c r="AH29" i="39"/>
  <c r="AD28" i="39"/>
  <c r="AC27" i="39"/>
  <c r="AB26" i="39"/>
  <c r="AI22" i="39"/>
  <c r="AJ21" i="39"/>
  <c r="AI20" i="39"/>
  <c r="AD19" i="39"/>
  <c r="AC15" i="39"/>
  <c r="AI8" i="39"/>
  <c r="AH14" i="39"/>
  <c r="AH8" i="39"/>
  <c r="AI26" i="39"/>
  <c r="AH21" i="39"/>
  <c r="AD8" i="39"/>
  <c r="AD29" i="39"/>
  <c r="AC28" i="39"/>
  <c r="AB27" i="39"/>
  <c r="AJ26" i="39"/>
  <c r="AH22" i="39"/>
  <c r="AI21" i="39"/>
  <c r="AH20" i="39"/>
  <c r="AC19" i="39"/>
  <c r="AB15" i="39"/>
  <c r="AI5" i="39"/>
  <c r="AB12" i="39"/>
  <c r="AC7" i="39"/>
  <c r="AB29" i="39"/>
  <c r="AJ28" i="39"/>
  <c r="AI27" i="39"/>
  <c r="AH26" i="39"/>
  <c r="AC22" i="39"/>
  <c r="AD21" i="39"/>
  <c r="AC20" i="39"/>
  <c r="AJ19" i="39"/>
  <c r="AI15" i="39"/>
  <c r="AC14" i="39"/>
  <c r="AH13" i="39"/>
  <c r="AJ12" i="39"/>
  <c r="AC8" i="39"/>
  <c r="AB7" i="39"/>
  <c r="AC6" i="39"/>
  <c r="AD5" i="39"/>
  <c r="AJ6" i="39"/>
  <c r="AI14" i="39"/>
  <c r="AD12" i="39"/>
  <c r="AH7" i="39"/>
  <c r="AC12" i="39"/>
  <c r="AH6" i="39"/>
  <c r="AC29" i="39"/>
  <c r="AD20" i="39"/>
  <c r="AI13" i="39"/>
  <c r="AH5" i="39"/>
  <c r="BE15" i="35" l="1"/>
  <c r="R35" i="38"/>
  <c r="Q35" i="38"/>
  <c r="M35" i="38"/>
  <c r="I35" i="38"/>
  <c r="R34" i="38"/>
  <c r="Q34" i="38"/>
  <c r="M34" i="38"/>
  <c r="I34" i="38"/>
  <c r="Q33" i="38"/>
  <c r="M33" i="38"/>
  <c r="I33" i="38"/>
  <c r="R33" i="38" s="1"/>
  <c r="Q32" i="38"/>
  <c r="M32" i="38"/>
  <c r="I32" i="38"/>
  <c r="R32" i="38" s="1"/>
  <c r="R31" i="38"/>
  <c r="Q31" i="38"/>
  <c r="M31" i="38"/>
  <c r="I31" i="38"/>
  <c r="R30" i="38"/>
  <c r="Q30" i="38"/>
  <c r="M30" i="38"/>
  <c r="I30" i="38"/>
  <c r="Q29" i="38"/>
  <c r="M29" i="38"/>
  <c r="I29" i="38"/>
  <c r="R29" i="38" s="1"/>
  <c r="Q28" i="38"/>
  <c r="M28" i="38"/>
  <c r="I28" i="38"/>
  <c r="R28" i="38" s="1"/>
  <c r="Q27" i="38"/>
  <c r="M27" i="38"/>
  <c r="I27" i="38"/>
  <c r="R27" i="38" s="1"/>
  <c r="R26" i="38"/>
  <c r="Q26" i="38"/>
  <c r="M26" i="38"/>
  <c r="I26" i="38"/>
  <c r="Q25" i="38"/>
  <c r="AN21" i="38" s="1"/>
  <c r="M25" i="38"/>
  <c r="I25" i="38"/>
  <c r="R25" i="38" s="1"/>
  <c r="Q24" i="38"/>
  <c r="AN15" i="38" s="1"/>
  <c r="M24" i="38"/>
  <c r="I24" i="38"/>
  <c r="R24" i="38" s="1"/>
  <c r="Q23" i="38"/>
  <c r="AN16" i="38" s="1"/>
  <c r="M23" i="38"/>
  <c r="I23" i="38"/>
  <c r="R23" i="38" s="1"/>
  <c r="AP22" i="38"/>
  <c r="R22" i="38"/>
  <c r="Q22" i="38"/>
  <c r="AN22" i="38" s="1"/>
  <c r="M22" i="38"/>
  <c r="I22" i="38"/>
  <c r="AP21" i="38"/>
  <c r="Q21" i="38"/>
  <c r="AN19" i="38" s="1"/>
  <c r="M21" i="38"/>
  <c r="I21" i="38"/>
  <c r="R21" i="38" s="1"/>
  <c r="R20" i="38"/>
  <c r="Q20" i="38"/>
  <c r="AT16" i="38" s="1"/>
  <c r="M20" i="38"/>
  <c r="I20" i="38"/>
  <c r="AV19" i="38"/>
  <c r="AP19" i="38"/>
  <c r="Q19" i="38"/>
  <c r="M19" i="38"/>
  <c r="I19" i="38"/>
  <c r="R19" i="38" s="1"/>
  <c r="AP18" i="38"/>
  <c r="AN18" i="38"/>
  <c r="Q18" i="38"/>
  <c r="M18" i="38"/>
  <c r="I18" i="38"/>
  <c r="R18" i="38" s="1"/>
  <c r="Q17" i="38"/>
  <c r="M17" i="38"/>
  <c r="I17" i="38"/>
  <c r="R17" i="38" s="1"/>
  <c r="BB16" i="38"/>
  <c r="AV16" i="38"/>
  <c r="AP16" i="38"/>
  <c r="Q16" i="38"/>
  <c r="M16" i="38"/>
  <c r="I16" i="38"/>
  <c r="R16" i="38" s="1"/>
  <c r="BB15" i="38"/>
  <c r="AP15" i="38"/>
  <c r="R15" i="38"/>
  <c r="Q15" i="38"/>
  <c r="M15" i="38"/>
  <c r="I15" i="38"/>
  <c r="BI14" i="38"/>
  <c r="R14" i="38"/>
  <c r="Q14" i="38"/>
  <c r="M14" i="38"/>
  <c r="I14" i="38"/>
  <c r="BI13" i="38"/>
  <c r="R13" i="38"/>
  <c r="Q13" i="38"/>
  <c r="M13" i="38"/>
  <c r="I13" i="38"/>
  <c r="AV12" i="38"/>
  <c r="AP12" i="38"/>
  <c r="R12" i="38"/>
  <c r="Q12" i="38"/>
  <c r="M12" i="38"/>
  <c r="I12" i="38"/>
  <c r="BB11" i="38"/>
  <c r="AP11" i="38"/>
  <c r="Q11" i="38"/>
  <c r="M11" i="38"/>
  <c r="I11" i="38"/>
  <c r="R11" i="38" s="1"/>
  <c r="Q10" i="38"/>
  <c r="AN8" i="38" s="1"/>
  <c r="M10" i="38"/>
  <c r="I10" i="38"/>
  <c r="R10" i="38" s="1"/>
  <c r="AP9" i="38"/>
  <c r="Q9" i="38"/>
  <c r="AN11" i="38" s="1"/>
  <c r="M9" i="38"/>
  <c r="I9" i="38"/>
  <c r="R9" i="38" s="1"/>
  <c r="AV8" i="38"/>
  <c r="AP8" i="38"/>
  <c r="R8" i="38"/>
  <c r="Q8" i="38"/>
  <c r="AN5" i="38" s="1"/>
  <c r="M8" i="38"/>
  <c r="I8" i="38"/>
  <c r="R7" i="38"/>
  <c r="Q7" i="38"/>
  <c r="AN6" i="38" s="1"/>
  <c r="M7" i="38"/>
  <c r="I7" i="38"/>
  <c r="AP6" i="38"/>
  <c r="Q6" i="38"/>
  <c r="AN12" i="38" s="1"/>
  <c r="M6" i="38"/>
  <c r="N6" i="38" s="1"/>
  <c r="O6" i="38" s="1"/>
  <c r="I6" i="38"/>
  <c r="R6" i="38" s="1"/>
  <c r="L6" i="38" s="1"/>
  <c r="X6" i="38" s="1"/>
  <c r="AP5" i="38"/>
  <c r="Q5" i="38"/>
  <c r="AN9" i="38" s="1"/>
  <c r="M5" i="38"/>
  <c r="I5" i="38"/>
  <c r="R5" i="38" s="1"/>
  <c r="R4" i="38"/>
  <c r="Q4" i="38"/>
  <c r="AT12" i="38" s="1"/>
  <c r="M4" i="38"/>
  <c r="N31" i="38" s="1"/>
  <c r="I4" i="38"/>
  <c r="BI14" i="35"/>
  <c r="BI13" i="35"/>
  <c r="BI14" i="37"/>
  <c r="BI13" i="37"/>
  <c r="I35" i="37"/>
  <c r="I34" i="37"/>
  <c r="R34" i="37" s="1"/>
  <c r="I33" i="37"/>
  <c r="I32" i="37"/>
  <c r="I31" i="37"/>
  <c r="I30" i="37"/>
  <c r="R30" i="37" s="1"/>
  <c r="I29" i="37"/>
  <c r="I28" i="37"/>
  <c r="I27" i="37"/>
  <c r="R27" i="37" s="1"/>
  <c r="I26" i="37"/>
  <c r="I25" i="37"/>
  <c r="I24" i="37"/>
  <c r="I23" i="37"/>
  <c r="I22" i="37"/>
  <c r="I21" i="37"/>
  <c r="I20" i="37"/>
  <c r="R20" i="37" s="1"/>
  <c r="I19" i="37"/>
  <c r="R19" i="37" s="1"/>
  <c r="I18" i="37"/>
  <c r="I17" i="37"/>
  <c r="I16" i="37"/>
  <c r="I15" i="37"/>
  <c r="R15" i="37" s="1"/>
  <c r="I14" i="37"/>
  <c r="I13" i="37"/>
  <c r="I12" i="37"/>
  <c r="R12" i="37" s="1"/>
  <c r="I11" i="37"/>
  <c r="R11" i="37" s="1"/>
  <c r="I10" i="37"/>
  <c r="I9" i="37"/>
  <c r="I8" i="37"/>
  <c r="R8" i="37" s="1"/>
  <c r="I7" i="37"/>
  <c r="R7" i="37" s="1"/>
  <c r="I6" i="37"/>
  <c r="I5" i="37"/>
  <c r="I4" i="37"/>
  <c r="R4" i="37" s="1"/>
  <c r="R35" i="37"/>
  <c r="Q35" i="37"/>
  <c r="M35" i="37"/>
  <c r="Q34" i="37"/>
  <c r="M34" i="37"/>
  <c r="Q33" i="37"/>
  <c r="M33" i="37"/>
  <c r="R33" i="37"/>
  <c r="Q32" i="37"/>
  <c r="M32" i="37"/>
  <c r="R32" i="37"/>
  <c r="R31" i="37"/>
  <c r="Q31" i="37"/>
  <c r="M31" i="37"/>
  <c r="Q30" i="37"/>
  <c r="M30" i="37"/>
  <c r="R29" i="37"/>
  <c r="Q29" i="37"/>
  <c r="M29" i="37"/>
  <c r="Q28" i="37"/>
  <c r="M28" i="37"/>
  <c r="R28" i="37"/>
  <c r="Q27" i="37"/>
  <c r="M27" i="37"/>
  <c r="R26" i="37"/>
  <c r="Q26" i="37"/>
  <c r="M26" i="37"/>
  <c r="Q25" i="37"/>
  <c r="M25" i="37"/>
  <c r="R25" i="37"/>
  <c r="Q24" i="37"/>
  <c r="M24" i="37"/>
  <c r="R24" i="37"/>
  <c r="R23" i="37"/>
  <c r="Q23" i="37"/>
  <c r="AN16" i="37" s="1"/>
  <c r="M23" i="37"/>
  <c r="AP22" i="37"/>
  <c r="R22" i="37"/>
  <c r="Q22" i="37"/>
  <c r="AN22" i="37" s="1"/>
  <c r="M22" i="37"/>
  <c r="AP21" i="37"/>
  <c r="AN21" i="37"/>
  <c r="Q21" i="37"/>
  <c r="AN19" i="37" s="1"/>
  <c r="M21" i="37"/>
  <c r="R21" i="37"/>
  <c r="Q20" i="37"/>
  <c r="AT16" i="37" s="1"/>
  <c r="M20" i="37"/>
  <c r="AV19" i="37"/>
  <c r="AP19" i="37"/>
  <c r="Q19" i="37"/>
  <c r="M19" i="37"/>
  <c r="AP18" i="37"/>
  <c r="AN18" i="37"/>
  <c r="Q18" i="37"/>
  <c r="M18" i="37"/>
  <c r="R18" i="37"/>
  <c r="R17" i="37"/>
  <c r="Q17" i="37"/>
  <c r="M17" i="37"/>
  <c r="BB16" i="37"/>
  <c r="AV16" i="37"/>
  <c r="AP16" i="37"/>
  <c r="Q16" i="37"/>
  <c r="M16" i="37"/>
  <c r="R16" i="37"/>
  <c r="AP15" i="37"/>
  <c r="AN15" i="37"/>
  <c r="Q15" i="37"/>
  <c r="M15" i="37"/>
  <c r="R14" i="37"/>
  <c r="Q14" i="37"/>
  <c r="M14" i="37"/>
  <c r="R13" i="37"/>
  <c r="Q13" i="37"/>
  <c r="M13" i="37"/>
  <c r="AV12" i="37"/>
  <c r="AP12" i="37"/>
  <c r="Q12" i="37"/>
  <c r="M12" i="37"/>
  <c r="BB11" i="37"/>
  <c r="AP11" i="37"/>
  <c r="Q11" i="37"/>
  <c r="M11" i="37"/>
  <c r="Q10" i="37"/>
  <c r="AN8" i="37" s="1"/>
  <c r="M10" i="37"/>
  <c r="R10" i="37"/>
  <c r="AP9" i="37"/>
  <c r="Q9" i="37"/>
  <c r="AN11" i="37" s="1"/>
  <c r="M9" i="37"/>
  <c r="R9" i="37"/>
  <c r="AV8" i="37"/>
  <c r="AP8" i="37"/>
  <c r="Q8" i="37"/>
  <c r="AN5" i="37" s="1"/>
  <c r="M8" i="37"/>
  <c r="Q7" i="37"/>
  <c r="AN6" i="37" s="1"/>
  <c r="M7" i="37"/>
  <c r="AP6" i="37"/>
  <c r="Q6" i="37"/>
  <c r="AN12" i="37" s="1"/>
  <c r="M6" i="37"/>
  <c r="R6" i="37"/>
  <c r="AP5" i="37"/>
  <c r="R5" i="37"/>
  <c r="Q5" i="37"/>
  <c r="AN9" i="37" s="1"/>
  <c r="M5" i="37"/>
  <c r="Q4" i="37"/>
  <c r="AT12" i="37" s="1"/>
  <c r="M4" i="37"/>
  <c r="BE14" i="38" l="1"/>
  <c r="BF14" i="38" s="1"/>
  <c r="BE12" i="35"/>
  <c r="BH12" i="35" s="1"/>
  <c r="BH14" i="35"/>
  <c r="N8" i="38"/>
  <c r="N4" i="38"/>
  <c r="O4" i="38" s="1"/>
  <c r="AS11" i="37"/>
  <c r="N8" i="37"/>
  <c r="O8" i="37" s="1"/>
  <c r="AS11" i="38"/>
  <c r="AV11" i="38" s="1"/>
  <c r="L7" i="38"/>
  <c r="X7" i="38" s="1"/>
  <c r="L27" i="38"/>
  <c r="X27" i="38" s="1"/>
  <c r="L33" i="38"/>
  <c r="X33" i="38" s="1"/>
  <c r="L4" i="38"/>
  <c r="X4" i="38" s="1"/>
  <c r="O8" i="38"/>
  <c r="L25" i="38"/>
  <c r="X25" i="38" s="1"/>
  <c r="L5" i="38"/>
  <c r="X5" i="38" s="1"/>
  <c r="L21" i="38"/>
  <c r="X21" i="38" s="1"/>
  <c r="N9" i="38"/>
  <c r="O9" i="38" s="1"/>
  <c r="L19" i="38"/>
  <c r="X19" i="38" s="1"/>
  <c r="L24" i="38"/>
  <c r="X24" i="38" s="1"/>
  <c r="L34" i="38"/>
  <c r="X34" i="38" s="1"/>
  <c r="N7" i="38"/>
  <c r="O7" i="38" s="1"/>
  <c r="L10" i="38"/>
  <c r="X10" i="38" s="1"/>
  <c r="N13" i="38"/>
  <c r="O13" i="38" s="1"/>
  <c r="N14" i="38"/>
  <c r="O14" i="38" s="1"/>
  <c r="N15" i="38"/>
  <c r="O15" i="38" s="1"/>
  <c r="L18" i="38"/>
  <c r="X18" i="38" s="1"/>
  <c r="N19" i="38"/>
  <c r="O19" i="38" s="1"/>
  <c r="L20" i="38"/>
  <c r="X20" i="38" s="1"/>
  <c r="N22" i="38"/>
  <c r="O22" i="38" s="1"/>
  <c r="N23" i="38"/>
  <c r="O23" i="38" s="1"/>
  <c r="N24" i="38"/>
  <c r="O24" i="38" s="1"/>
  <c r="L26" i="38"/>
  <c r="X26" i="38" s="1"/>
  <c r="L29" i="38"/>
  <c r="X29" i="38" s="1"/>
  <c r="N30" i="38"/>
  <c r="O30" i="38" s="1"/>
  <c r="N12" i="38"/>
  <c r="O12" i="38" s="1"/>
  <c r="L17" i="38"/>
  <c r="X17" i="38" s="1"/>
  <c r="N32" i="38"/>
  <c r="O32" i="38" s="1"/>
  <c r="N35" i="38"/>
  <c r="O35" i="38" s="1"/>
  <c r="AS9" i="38"/>
  <c r="AS8" i="38"/>
  <c r="AT8" i="38" s="1"/>
  <c r="N10" i="38"/>
  <c r="O10" i="38" s="1"/>
  <c r="L12" i="38"/>
  <c r="X12" i="38" s="1"/>
  <c r="N17" i="38"/>
  <c r="O17" i="38" s="1"/>
  <c r="N18" i="38"/>
  <c r="O18" i="38" s="1"/>
  <c r="L28" i="38"/>
  <c r="X28" i="38" s="1"/>
  <c r="O31" i="38"/>
  <c r="N33" i="38"/>
  <c r="O33" i="38" s="1"/>
  <c r="N34" i="38"/>
  <c r="O34" i="38" s="1"/>
  <c r="L35" i="38"/>
  <c r="X35" i="38" s="1"/>
  <c r="L31" i="38"/>
  <c r="X31" i="38" s="1"/>
  <c r="N5" i="38"/>
  <c r="O5" i="38" s="1"/>
  <c r="L8" i="38"/>
  <c r="X8" i="38" s="1"/>
  <c r="L9" i="38"/>
  <c r="X9" i="38" s="1"/>
  <c r="L11" i="38"/>
  <c r="X11" i="38" s="1"/>
  <c r="L13" i="38"/>
  <c r="X13" i="38" s="1"/>
  <c r="L14" i="38"/>
  <c r="X14" i="38" s="1"/>
  <c r="L15" i="38"/>
  <c r="X15" i="38" s="1"/>
  <c r="AS19" i="38"/>
  <c r="AT19" i="38" s="1"/>
  <c r="AS18" i="38"/>
  <c r="AS15" i="38"/>
  <c r="L16" i="38"/>
  <c r="X16" i="38" s="1"/>
  <c r="N20" i="38"/>
  <c r="O20" i="38" s="1"/>
  <c r="L22" i="38"/>
  <c r="X22" i="38" s="1"/>
  <c r="L23" i="38"/>
  <c r="X23" i="38" s="1"/>
  <c r="N26" i="38"/>
  <c r="O26" i="38" s="1"/>
  <c r="N28" i="38"/>
  <c r="O28" i="38" s="1"/>
  <c r="N29" i="38"/>
  <c r="O29" i="38" s="1"/>
  <c r="L30" i="38"/>
  <c r="X30" i="38" s="1"/>
  <c r="L32" i="38"/>
  <c r="X32" i="38" s="1"/>
  <c r="N11" i="38"/>
  <c r="O11" i="38" s="1"/>
  <c r="N16" i="38"/>
  <c r="O16" i="38" s="1"/>
  <c r="N21" i="38"/>
  <c r="O21" i="38" s="1"/>
  <c r="N25" i="38"/>
  <c r="O25" i="38" s="1"/>
  <c r="N27" i="38"/>
  <c r="O27" i="38" s="1"/>
  <c r="N6" i="37"/>
  <c r="O6" i="37" s="1"/>
  <c r="L6" i="37"/>
  <c r="AV11" i="37"/>
  <c r="AT11" i="37"/>
  <c r="L8" i="37"/>
  <c r="L25" i="37"/>
  <c r="L33" i="37"/>
  <c r="L7" i="37"/>
  <c r="X7" i="37" s="1"/>
  <c r="L27" i="37"/>
  <c r="L9" i="37"/>
  <c r="N33" i="37"/>
  <c r="O33" i="37" s="1"/>
  <c r="N27" i="37"/>
  <c r="O27" i="37" s="1"/>
  <c r="N25" i="37"/>
  <c r="O25" i="37" s="1"/>
  <c r="N21" i="37"/>
  <c r="O21" i="37" s="1"/>
  <c r="N16" i="37"/>
  <c r="O16" i="37" s="1"/>
  <c r="N11" i="37"/>
  <c r="O11" i="37" s="1"/>
  <c r="N5" i="37"/>
  <c r="O5" i="37" s="1"/>
  <c r="L11" i="37"/>
  <c r="L13" i="37"/>
  <c r="L14" i="37"/>
  <c r="L15" i="37"/>
  <c r="AS19" i="37"/>
  <c r="AT19" i="37" s="1"/>
  <c r="AS18" i="37"/>
  <c r="AS15" i="37"/>
  <c r="L16" i="37"/>
  <c r="N18" i="37"/>
  <c r="O18" i="37" s="1"/>
  <c r="N24" i="37"/>
  <c r="O24" i="37" s="1"/>
  <c r="L26" i="37"/>
  <c r="N32" i="37"/>
  <c r="O32" i="37" s="1"/>
  <c r="L34" i="37"/>
  <c r="N35" i="37"/>
  <c r="O35" i="37" s="1"/>
  <c r="N4" i="37"/>
  <c r="O4" i="37" s="1"/>
  <c r="N12" i="37"/>
  <c r="O12" i="37" s="1"/>
  <c r="N20" i="37"/>
  <c r="O20" i="37" s="1"/>
  <c r="L22" i="37"/>
  <c r="L28" i="37"/>
  <c r="N30" i="37"/>
  <c r="O30" i="37" s="1"/>
  <c r="L35" i="37"/>
  <c r="L31" i="37"/>
  <c r="L29" i="37"/>
  <c r="L23" i="37"/>
  <c r="L17" i="37"/>
  <c r="L5" i="37"/>
  <c r="N7" i="37"/>
  <c r="O7" i="37" s="1"/>
  <c r="N9" i="37"/>
  <c r="O9" i="37" s="1"/>
  <c r="L10" i="37"/>
  <c r="N13" i="37"/>
  <c r="O13" i="37" s="1"/>
  <c r="N14" i="37"/>
  <c r="O14" i="37" s="1"/>
  <c r="N15" i="37"/>
  <c r="O15" i="37" s="1"/>
  <c r="L19" i="37"/>
  <c r="N26" i="37"/>
  <c r="O26" i="37" s="1"/>
  <c r="N28" i="37"/>
  <c r="O28" i="37" s="1"/>
  <c r="N29" i="37"/>
  <c r="O29" i="37" s="1"/>
  <c r="N34" i="37"/>
  <c r="O34" i="37" s="1"/>
  <c r="L4" i="37"/>
  <c r="X4" i="37" s="1"/>
  <c r="AS9" i="37"/>
  <c r="AS8" i="37"/>
  <c r="AT8" i="37" s="1"/>
  <c r="N10" i="37"/>
  <c r="O10" i="37" s="1"/>
  <c r="L12" i="37"/>
  <c r="N17" i="37"/>
  <c r="O17" i="37" s="1"/>
  <c r="L18" i="37"/>
  <c r="X18" i="37" s="1"/>
  <c r="N19" i="37"/>
  <c r="O19" i="37" s="1"/>
  <c r="L20" i="37"/>
  <c r="L21" i="37"/>
  <c r="N22" i="37"/>
  <c r="O22" i="37" s="1"/>
  <c r="N23" i="37"/>
  <c r="O23" i="37" s="1"/>
  <c r="L24" i="37"/>
  <c r="L30" i="37"/>
  <c r="N31" i="37"/>
  <c r="O31" i="37" s="1"/>
  <c r="L32" i="37"/>
  <c r="X26" i="37" l="1"/>
  <c r="X5" i="37"/>
  <c r="X31" i="37"/>
  <c r="X22" i="37"/>
  <c r="X13" i="37"/>
  <c r="X33" i="37"/>
  <c r="X19" i="37"/>
  <c r="X29" i="37"/>
  <c r="X30" i="37"/>
  <c r="X21" i="37"/>
  <c r="X24" i="37"/>
  <c r="X20" i="37"/>
  <c r="X12" i="37"/>
  <c r="X10" i="37"/>
  <c r="X17" i="37"/>
  <c r="X35" i="37"/>
  <c r="X34" i="37"/>
  <c r="X11" i="37"/>
  <c r="X9" i="37"/>
  <c r="X25" i="37"/>
  <c r="X6" i="37"/>
  <c r="X28" i="37"/>
  <c r="X14" i="37"/>
  <c r="X32" i="37"/>
  <c r="X23" i="37"/>
  <c r="X16" i="37"/>
  <c r="X15" i="37"/>
  <c r="X27" i="37"/>
  <c r="X8" i="37"/>
  <c r="AT11" i="38"/>
  <c r="V16" i="38"/>
  <c r="U16" i="38"/>
  <c r="W16" i="38"/>
  <c r="W35" i="38"/>
  <c r="V35" i="38"/>
  <c r="U35" i="38"/>
  <c r="W4" i="38"/>
  <c r="V4" i="38"/>
  <c r="U4" i="38"/>
  <c r="U32" i="38"/>
  <c r="W32" i="38"/>
  <c r="V32" i="38"/>
  <c r="W22" i="38"/>
  <c r="V22" i="38"/>
  <c r="U22" i="38"/>
  <c r="AV15" i="38"/>
  <c r="AT15" i="38"/>
  <c r="W14" i="38"/>
  <c r="V14" i="38"/>
  <c r="U14" i="38"/>
  <c r="W8" i="38"/>
  <c r="U8" i="38"/>
  <c r="V8" i="38"/>
  <c r="AV9" i="38"/>
  <c r="AT9" i="38"/>
  <c r="W29" i="38"/>
  <c r="V29" i="38"/>
  <c r="U29" i="38"/>
  <c r="U18" i="38"/>
  <c r="W18" i="38"/>
  <c r="V18" i="38"/>
  <c r="U10" i="38"/>
  <c r="W10" i="38"/>
  <c r="V10" i="38"/>
  <c r="U24" i="38"/>
  <c r="W24" i="38"/>
  <c r="V24" i="38"/>
  <c r="V33" i="38"/>
  <c r="U33" i="38"/>
  <c r="W33" i="38"/>
  <c r="W15" i="38"/>
  <c r="V15" i="38"/>
  <c r="U15" i="38"/>
  <c r="W34" i="38"/>
  <c r="V34" i="38"/>
  <c r="U34" i="38"/>
  <c r="W6" i="38"/>
  <c r="W30" i="38"/>
  <c r="V30" i="38"/>
  <c r="U30" i="38"/>
  <c r="AV18" i="38"/>
  <c r="AT18" i="38"/>
  <c r="W13" i="38"/>
  <c r="V13" i="38"/>
  <c r="U13" i="38"/>
  <c r="U28" i="38"/>
  <c r="W28" i="38"/>
  <c r="V28" i="38"/>
  <c r="W26" i="38"/>
  <c r="V26" i="38"/>
  <c r="U26" i="38"/>
  <c r="U19" i="38"/>
  <c r="W19" i="38"/>
  <c r="V19" i="38"/>
  <c r="V21" i="38"/>
  <c r="U21" i="38"/>
  <c r="W21" i="38"/>
  <c r="V27" i="38"/>
  <c r="U27" i="38"/>
  <c r="W27" i="38"/>
  <c r="U6" i="38"/>
  <c r="W23" i="38"/>
  <c r="V23" i="38"/>
  <c r="U23" i="38"/>
  <c r="U9" i="38"/>
  <c r="W9" i="38"/>
  <c r="V9" i="38"/>
  <c r="W17" i="38"/>
  <c r="V17" i="38"/>
  <c r="U17" i="38"/>
  <c r="V25" i="38"/>
  <c r="U25" i="38"/>
  <c r="W25" i="38"/>
  <c r="V11" i="38"/>
  <c r="U11" i="38"/>
  <c r="W11" i="38"/>
  <c r="W31" i="38"/>
  <c r="V31" i="38"/>
  <c r="U31" i="38"/>
  <c r="W12" i="38"/>
  <c r="V12" i="38"/>
  <c r="U12" i="38"/>
  <c r="W20" i="38"/>
  <c r="V20" i="38"/>
  <c r="U20" i="38"/>
  <c r="AH29" i="38"/>
  <c r="AI28" i="38"/>
  <c r="AB28" i="38"/>
  <c r="AJ27" i="38"/>
  <c r="AC27" i="38"/>
  <c r="AD26" i="38"/>
  <c r="AD22" i="38"/>
  <c r="AJ21" i="38"/>
  <c r="AC21" i="38"/>
  <c r="AD20" i="38"/>
  <c r="AI19" i="38"/>
  <c r="AB19" i="38"/>
  <c r="AD15" i="38"/>
  <c r="AD14" i="38"/>
  <c r="AD13" i="38"/>
  <c r="AD12" i="38"/>
  <c r="AD8" i="38"/>
  <c r="AH7" i="38"/>
  <c r="AD29" i="38"/>
  <c r="AH28" i="38"/>
  <c r="AI27" i="38"/>
  <c r="AB27" i="38"/>
  <c r="AJ26" i="38"/>
  <c r="AC26" i="38"/>
  <c r="AJ22" i="38"/>
  <c r="AC22" i="38"/>
  <c r="AI21" i="38"/>
  <c r="AB21" i="38"/>
  <c r="AJ20" i="38"/>
  <c r="AC20" i="38"/>
  <c r="AH19" i="38"/>
  <c r="AJ15" i="38"/>
  <c r="AC15" i="38"/>
  <c r="AJ14" i="38"/>
  <c r="AC14" i="38"/>
  <c r="AJ13" i="38"/>
  <c r="AC13" i="38"/>
  <c r="AJ12" i="38"/>
  <c r="AC12" i="38"/>
  <c r="AJ8" i="38"/>
  <c r="AJ29" i="38"/>
  <c r="AC29" i="38"/>
  <c r="AD28" i="38"/>
  <c r="AH27" i="38"/>
  <c r="AI26" i="38"/>
  <c r="AB26" i="38"/>
  <c r="AI22" i="38"/>
  <c r="AB22" i="38"/>
  <c r="AH21" i="38"/>
  <c r="AI20" i="38"/>
  <c r="AB20" i="38"/>
  <c r="AD19" i="38"/>
  <c r="AI15" i="38"/>
  <c r="AB15" i="38"/>
  <c r="AI14" i="38"/>
  <c r="AB14" i="38"/>
  <c r="AI13" i="38"/>
  <c r="AB13" i="38"/>
  <c r="AI12" i="38"/>
  <c r="AB12" i="38"/>
  <c r="AI8" i="38"/>
  <c r="AB8" i="38"/>
  <c r="AI29" i="38"/>
  <c r="AC28" i="38"/>
  <c r="AH26" i="38"/>
  <c r="AH20" i="38"/>
  <c r="AC8" i="38"/>
  <c r="AD7" i="38"/>
  <c r="AJ6" i="38"/>
  <c r="AC6" i="38"/>
  <c r="AI5" i="38"/>
  <c r="AB5" i="38"/>
  <c r="AD6" i="38"/>
  <c r="AJ5" i="38"/>
  <c r="AB29" i="38"/>
  <c r="AJ19" i="38"/>
  <c r="AC7" i="38"/>
  <c r="AI6" i="38"/>
  <c r="AB6" i="38"/>
  <c r="AH5" i="38"/>
  <c r="AJ7" i="38"/>
  <c r="AH8" i="38"/>
  <c r="AC5" i="38"/>
  <c r="AD27" i="38"/>
  <c r="AH22" i="38"/>
  <c r="AD21" i="38"/>
  <c r="AC19" i="38"/>
  <c r="AH15" i="38"/>
  <c r="AH14" i="38"/>
  <c r="AH13" i="38"/>
  <c r="AB7" i="38"/>
  <c r="AH6" i="38"/>
  <c r="AD5" i="38"/>
  <c r="AJ28" i="38"/>
  <c r="AH12" i="38"/>
  <c r="AI7" i="38"/>
  <c r="U5" i="38"/>
  <c r="W5" i="38"/>
  <c r="V5" i="38"/>
  <c r="W7" i="38"/>
  <c r="V7" i="38"/>
  <c r="U7" i="38"/>
  <c r="V6" i="38"/>
  <c r="V6" i="37"/>
  <c r="AH29" i="37"/>
  <c r="AI28" i="37"/>
  <c r="AB28" i="37"/>
  <c r="AJ27" i="37"/>
  <c r="AC27" i="37"/>
  <c r="AD26" i="37"/>
  <c r="AD22" i="37"/>
  <c r="AJ21" i="37"/>
  <c r="AC21" i="37"/>
  <c r="AD20" i="37"/>
  <c r="AI19" i="37"/>
  <c r="AB19" i="37"/>
  <c r="AD15" i="37"/>
  <c r="AD14" i="37"/>
  <c r="AD13" i="37"/>
  <c r="AD12" i="37"/>
  <c r="AD8" i="37"/>
  <c r="AD29" i="37"/>
  <c r="AH28" i="37"/>
  <c r="AI27" i="37"/>
  <c r="AB27" i="37"/>
  <c r="AJ26" i="37"/>
  <c r="AC26" i="37"/>
  <c r="AJ22" i="37"/>
  <c r="AC22" i="37"/>
  <c r="AI21" i="37"/>
  <c r="AB21" i="37"/>
  <c r="AJ20" i="37"/>
  <c r="AC20" i="37"/>
  <c r="AH19" i="37"/>
  <c r="AJ15" i="37"/>
  <c r="AC15" i="37"/>
  <c r="AJ14" i="37"/>
  <c r="AC14" i="37"/>
  <c r="AJ13" i="37"/>
  <c r="AC13" i="37"/>
  <c r="AJ12" i="37"/>
  <c r="AC12" i="37"/>
  <c r="AJ29" i="37"/>
  <c r="AC29" i="37"/>
  <c r="AD28" i="37"/>
  <c r="AH27" i="37"/>
  <c r="AI26" i="37"/>
  <c r="AB26" i="37"/>
  <c r="AI22" i="37"/>
  <c r="AB22" i="37"/>
  <c r="AH21" i="37"/>
  <c r="AI20" i="37"/>
  <c r="AB20" i="37"/>
  <c r="AD19" i="37"/>
  <c r="AI15" i="37"/>
  <c r="AB15" i="37"/>
  <c r="AI14" i="37"/>
  <c r="AB14" i="37"/>
  <c r="AI13" i="37"/>
  <c r="AB13" i="37"/>
  <c r="AI12" i="37"/>
  <c r="AB12" i="37"/>
  <c r="AI8" i="37"/>
  <c r="AB8" i="37"/>
  <c r="AI29" i="37"/>
  <c r="AJ28" i="37"/>
  <c r="AH22" i="37"/>
  <c r="AD21" i="37"/>
  <c r="AC19" i="37"/>
  <c r="AH8" i="37"/>
  <c r="AJ7" i="37"/>
  <c r="AC7" i="37"/>
  <c r="AI6" i="37"/>
  <c r="AB6" i="37"/>
  <c r="AH5" i="37"/>
  <c r="AB7" i="37"/>
  <c r="AJ8" i="37"/>
  <c r="AJ6" i="37"/>
  <c r="AB5" i="37"/>
  <c r="AB29" i="37"/>
  <c r="AC28" i="37"/>
  <c r="AH26" i="37"/>
  <c r="AH15" i="37"/>
  <c r="AH14" i="37"/>
  <c r="AH13" i="37"/>
  <c r="AC8" i="37"/>
  <c r="AI7" i="37"/>
  <c r="AH6" i="37"/>
  <c r="AD5" i="37"/>
  <c r="AI5" i="37"/>
  <c r="AH20" i="37"/>
  <c r="AH12" i="37"/>
  <c r="AH7" i="37"/>
  <c r="AD6" i="37"/>
  <c r="AJ5" i="37"/>
  <c r="AC5" i="37"/>
  <c r="AD27" i="37"/>
  <c r="AJ19" i="37"/>
  <c r="AD7" i="37"/>
  <c r="AC6" i="37"/>
  <c r="W5" i="37"/>
  <c r="V5" i="37"/>
  <c r="U5" i="37"/>
  <c r="W29" i="37"/>
  <c r="V29" i="37"/>
  <c r="U29" i="37"/>
  <c r="W26" i="37"/>
  <c r="V26" i="37"/>
  <c r="U26" i="37"/>
  <c r="AV15" i="37"/>
  <c r="AT15" i="37"/>
  <c r="W14" i="37"/>
  <c r="V14" i="37"/>
  <c r="U14" i="37"/>
  <c r="V27" i="37"/>
  <c r="U27" i="37"/>
  <c r="W27" i="37"/>
  <c r="U6" i="37"/>
  <c r="W8" i="37"/>
  <c r="U8" i="37"/>
  <c r="V8" i="37"/>
  <c r="U24" i="37"/>
  <c r="W24" i="37"/>
  <c r="V24" i="37"/>
  <c r="V21" i="37"/>
  <c r="U21" i="37"/>
  <c r="W21" i="37"/>
  <c r="U19" i="37"/>
  <c r="W19" i="37"/>
  <c r="V19" i="37"/>
  <c r="U10" i="37"/>
  <c r="W10" i="37"/>
  <c r="V10" i="37"/>
  <c r="W31" i="37"/>
  <c r="V31" i="37"/>
  <c r="U31" i="37"/>
  <c r="AV18" i="37"/>
  <c r="AT18" i="37"/>
  <c r="W13" i="37"/>
  <c r="V13" i="37"/>
  <c r="U13" i="37"/>
  <c r="W6" i="37"/>
  <c r="V7" i="37"/>
  <c r="U7" i="37"/>
  <c r="W7" i="37"/>
  <c r="U32" i="37"/>
  <c r="W32" i="37"/>
  <c r="V32" i="37"/>
  <c r="W20" i="37"/>
  <c r="V20" i="37"/>
  <c r="U20" i="37"/>
  <c r="W17" i="37"/>
  <c r="V17" i="37"/>
  <c r="U17" i="37"/>
  <c r="W35" i="37"/>
  <c r="V35" i="37"/>
  <c r="U35" i="37"/>
  <c r="U28" i="37"/>
  <c r="W28" i="37"/>
  <c r="V28" i="37"/>
  <c r="W34" i="37"/>
  <c r="V34" i="37"/>
  <c r="U34" i="37"/>
  <c r="V11" i="37"/>
  <c r="U11" i="37"/>
  <c r="W11" i="37"/>
  <c r="V33" i="37"/>
  <c r="U33" i="37"/>
  <c r="W33" i="37"/>
  <c r="W30" i="37"/>
  <c r="V30" i="37"/>
  <c r="U30" i="37"/>
  <c r="U18" i="37"/>
  <c r="W18" i="37"/>
  <c r="V18" i="37"/>
  <c r="W4" i="37"/>
  <c r="V4" i="37"/>
  <c r="U4" i="37"/>
  <c r="W12" i="37"/>
  <c r="V12" i="37"/>
  <c r="U12" i="37"/>
  <c r="AV9" i="37"/>
  <c r="AT9" i="37"/>
  <c r="W23" i="37"/>
  <c r="V23" i="37"/>
  <c r="U23" i="37"/>
  <c r="W22" i="37"/>
  <c r="V22" i="37"/>
  <c r="U22" i="37"/>
  <c r="V16" i="37"/>
  <c r="U16" i="37"/>
  <c r="W16" i="37"/>
  <c r="W15" i="37"/>
  <c r="V15" i="37"/>
  <c r="U15" i="37"/>
  <c r="U9" i="37"/>
  <c r="W9" i="37"/>
  <c r="V9" i="37"/>
  <c r="V25" i="37"/>
  <c r="U25" i="37"/>
  <c r="W25" i="37"/>
  <c r="AY12" i="38" l="1"/>
  <c r="AY11" i="38"/>
  <c r="AZ11" i="38" s="1"/>
  <c r="AY16" i="38"/>
  <c r="AZ16" i="38" s="1"/>
  <c r="AY15" i="38"/>
  <c r="AZ15" i="38" s="1"/>
  <c r="AY12" i="37"/>
  <c r="AY11" i="37"/>
  <c r="AZ11" i="37" s="1"/>
  <c r="AY16" i="37"/>
  <c r="AZ16" i="37" s="1"/>
  <c r="AY15" i="37"/>
  <c r="AZ15" i="37" l="1"/>
  <c r="BB15" i="37"/>
  <c r="BE14" i="37" s="1"/>
  <c r="BF14" i="37" s="1"/>
  <c r="BB12" i="38"/>
  <c r="BE13" i="38" s="1"/>
  <c r="BF13" i="38" s="1"/>
  <c r="AZ12" i="38"/>
  <c r="BB12" i="37"/>
  <c r="BE13" i="37" s="1"/>
  <c r="BF13" i="37" s="1"/>
  <c r="AZ12" i="37"/>
  <c r="Q35" i="35" l="1"/>
  <c r="M35" i="35"/>
  <c r="I35" i="35"/>
  <c r="R35" i="35" s="1"/>
  <c r="Q34" i="35"/>
  <c r="M34" i="35"/>
  <c r="I34" i="35"/>
  <c r="R34" i="35" s="1"/>
  <c r="Q33" i="35"/>
  <c r="M33" i="35"/>
  <c r="I33" i="35"/>
  <c r="R33" i="35" s="1"/>
  <c r="Q32" i="35"/>
  <c r="M32" i="35"/>
  <c r="I32" i="35"/>
  <c r="R32" i="35" s="1"/>
  <c r="Q31" i="35"/>
  <c r="M31" i="35"/>
  <c r="I31" i="35"/>
  <c r="R31" i="35" s="1"/>
  <c r="Q30" i="35"/>
  <c r="M30" i="35"/>
  <c r="I30" i="35"/>
  <c r="R30" i="35" s="1"/>
  <c r="Q29" i="35"/>
  <c r="M29" i="35"/>
  <c r="I29" i="35"/>
  <c r="R29" i="35" s="1"/>
  <c r="Q28" i="35"/>
  <c r="M28" i="35"/>
  <c r="I28" i="35"/>
  <c r="R28" i="35" s="1"/>
  <c r="Q27" i="35"/>
  <c r="M27" i="35"/>
  <c r="I27" i="35"/>
  <c r="R27" i="35" s="1"/>
  <c r="Q26" i="35"/>
  <c r="AN18" i="35" s="1"/>
  <c r="M26" i="35"/>
  <c r="I26" i="35"/>
  <c r="R26" i="35" s="1"/>
  <c r="Q25" i="35"/>
  <c r="AN21" i="35" s="1"/>
  <c r="M25" i="35"/>
  <c r="I25" i="35"/>
  <c r="R25" i="35" s="1"/>
  <c r="AP22" i="35"/>
  <c r="Q24" i="35"/>
  <c r="AN15" i="35" s="1"/>
  <c r="M24" i="35"/>
  <c r="I24" i="35"/>
  <c r="R24" i="35" s="1"/>
  <c r="AP21" i="35"/>
  <c r="Q23" i="35"/>
  <c r="M23" i="35"/>
  <c r="I23" i="35"/>
  <c r="R23" i="35" s="1"/>
  <c r="Q22" i="35"/>
  <c r="AN22" i="35"/>
  <c r="M22" i="35"/>
  <c r="I22" i="35"/>
  <c r="R22" i="35" s="1"/>
  <c r="AV19" i="35"/>
  <c r="AP19" i="35"/>
  <c r="Q21" i="35"/>
  <c r="AN19" i="35" s="1"/>
  <c r="M21" i="35"/>
  <c r="I21" i="35"/>
  <c r="R21" i="35"/>
  <c r="AP18" i="35"/>
  <c r="Q20" i="35"/>
  <c r="AT16" i="35" s="1"/>
  <c r="M20" i="35"/>
  <c r="I20" i="35"/>
  <c r="R20" i="35" s="1"/>
  <c r="Q19" i="35"/>
  <c r="M19" i="35"/>
  <c r="I19" i="35"/>
  <c r="R19" i="35" s="1"/>
  <c r="BB15" i="35"/>
  <c r="AV16" i="35"/>
  <c r="AP16" i="35"/>
  <c r="Q18" i="35"/>
  <c r="M18" i="35"/>
  <c r="I18" i="35"/>
  <c r="R18" i="35" s="1"/>
  <c r="AP15" i="35"/>
  <c r="Q17" i="35"/>
  <c r="M17" i="35"/>
  <c r="I17" i="35"/>
  <c r="R17" i="35" s="1"/>
  <c r="Q16" i="35"/>
  <c r="M16" i="35"/>
  <c r="I16" i="35"/>
  <c r="R16" i="35" s="1"/>
  <c r="Q15" i="35"/>
  <c r="M15" i="35"/>
  <c r="I15" i="35"/>
  <c r="R15" i="35" s="1"/>
  <c r="Q14" i="35"/>
  <c r="M14" i="35"/>
  <c r="I14" i="35"/>
  <c r="R14" i="35" s="1"/>
  <c r="Q13" i="35"/>
  <c r="M13" i="35"/>
  <c r="I13" i="35"/>
  <c r="R13" i="35" s="1"/>
  <c r="AP12" i="35"/>
  <c r="Q12" i="35"/>
  <c r="M12" i="35"/>
  <c r="I12" i="35"/>
  <c r="R12" i="35" s="1"/>
  <c r="AP11" i="35"/>
  <c r="Q11" i="35"/>
  <c r="M11" i="35"/>
  <c r="I11" i="35"/>
  <c r="R11" i="35" s="1"/>
  <c r="Q10" i="35"/>
  <c r="AN8" i="35" s="1"/>
  <c r="M10" i="35"/>
  <c r="I10" i="35"/>
  <c r="R10" i="35" s="1"/>
  <c r="AV12" i="35"/>
  <c r="AP9" i="35"/>
  <c r="Q9" i="35"/>
  <c r="AN11" i="35" s="1"/>
  <c r="M9" i="35"/>
  <c r="I9" i="35"/>
  <c r="R9" i="35" s="1"/>
  <c r="AP8" i="35"/>
  <c r="Q8" i="35"/>
  <c r="AN5" i="35" s="1"/>
  <c r="M8" i="35"/>
  <c r="I8" i="35"/>
  <c r="R8" i="35" s="1"/>
  <c r="Q7" i="35"/>
  <c r="AN6" i="35" s="1"/>
  <c r="M7" i="35"/>
  <c r="I7" i="35"/>
  <c r="R7" i="35" s="1"/>
  <c r="AP6" i="35"/>
  <c r="Q6" i="35"/>
  <c r="M6" i="35"/>
  <c r="I6" i="35"/>
  <c r="R6" i="35" s="1"/>
  <c r="AV8" i="35"/>
  <c r="AP5" i="35"/>
  <c r="Q5" i="35"/>
  <c r="AN9" i="35" s="1"/>
  <c r="M5" i="35"/>
  <c r="I5" i="35"/>
  <c r="R5" i="35" s="1"/>
  <c r="Q4" i="35"/>
  <c r="AT12" i="35" s="1"/>
  <c r="M4" i="35"/>
  <c r="N4" i="35" s="1"/>
  <c r="O4" i="35" s="1"/>
  <c r="I4" i="35"/>
  <c r="R4" i="35" s="1"/>
  <c r="Q35" i="32"/>
  <c r="M35" i="32"/>
  <c r="I35" i="32"/>
  <c r="R35" i="32" s="1"/>
  <c r="Q34" i="32"/>
  <c r="M34" i="32"/>
  <c r="I34" i="32"/>
  <c r="R34" i="32" s="1"/>
  <c r="Q33" i="32"/>
  <c r="M33" i="32"/>
  <c r="I33" i="32"/>
  <c r="R33" i="32" s="1"/>
  <c r="Q32" i="32"/>
  <c r="M32" i="32"/>
  <c r="I32" i="32"/>
  <c r="R32" i="32" s="1"/>
  <c r="Q31" i="32"/>
  <c r="M31" i="32"/>
  <c r="I31" i="32"/>
  <c r="R31" i="32" s="1"/>
  <c r="Q30" i="32"/>
  <c r="M30" i="32"/>
  <c r="I30" i="32"/>
  <c r="R30" i="32" s="1"/>
  <c r="Q29" i="32"/>
  <c r="M29" i="32"/>
  <c r="I29" i="32"/>
  <c r="R29" i="32" s="1"/>
  <c r="Q28" i="32"/>
  <c r="M28" i="32"/>
  <c r="I28" i="32"/>
  <c r="R28" i="32" s="1"/>
  <c r="Q27" i="32"/>
  <c r="M27" i="32"/>
  <c r="I27" i="32"/>
  <c r="R27" i="32" s="1"/>
  <c r="Q26" i="32"/>
  <c r="M26" i="32"/>
  <c r="I26" i="32"/>
  <c r="R26" i="32" s="1"/>
  <c r="Q25" i="32"/>
  <c r="AN14" i="32"/>
  <c r="M25" i="32"/>
  <c r="I25" i="32"/>
  <c r="R25" i="32"/>
  <c r="Q24" i="32"/>
  <c r="AN17" i="32" s="1"/>
  <c r="M24" i="32"/>
  <c r="I24" i="32"/>
  <c r="R24" i="32"/>
  <c r="Q23" i="32"/>
  <c r="AN18" i="32" s="1"/>
  <c r="M23" i="32"/>
  <c r="I23" i="32"/>
  <c r="R23" i="32"/>
  <c r="Q22" i="32"/>
  <c r="AN15" i="32" s="1"/>
  <c r="M22" i="32"/>
  <c r="I22" i="32"/>
  <c r="R22" i="32" s="1"/>
  <c r="Q21" i="32"/>
  <c r="M21" i="32"/>
  <c r="I21" i="32"/>
  <c r="R21" i="32" s="1"/>
  <c r="Q20" i="32"/>
  <c r="AT15" i="32"/>
  <c r="M20" i="32"/>
  <c r="I20" i="32"/>
  <c r="R20" i="32" s="1"/>
  <c r="Q19" i="32"/>
  <c r="M19" i="32"/>
  <c r="I19" i="32"/>
  <c r="R19" i="32" s="1"/>
  <c r="AV18" i="32"/>
  <c r="AT18" i="32"/>
  <c r="AP18" i="32"/>
  <c r="Q18" i="32"/>
  <c r="M18" i="32"/>
  <c r="I18" i="32"/>
  <c r="R18" i="32" s="1"/>
  <c r="AV17" i="32"/>
  <c r="AP17" i="32"/>
  <c r="Q17" i="32"/>
  <c r="M17" i="32"/>
  <c r="I17" i="32"/>
  <c r="R17" i="32"/>
  <c r="BB16" i="32"/>
  <c r="Q16" i="32"/>
  <c r="M16" i="32"/>
  <c r="I16" i="32"/>
  <c r="R16" i="32" s="1"/>
  <c r="AV15" i="32"/>
  <c r="AP15" i="32"/>
  <c r="Q15" i="32"/>
  <c r="M15" i="32"/>
  <c r="I15" i="32"/>
  <c r="R15" i="32"/>
  <c r="AV14" i="32"/>
  <c r="AP14" i="32"/>
  <c r="Q14" i="32"/>
  <c r="M14" i="32"/>
  <c r="I14" i="32"/>
  <c r="R14" i="32" s="1"/>
  <c r="Q13" i="32"/>
  <c r="M13" i="32"/>
  <c r="I13" i="32"/>
  <c r="R13" i="32" s="1"/>
  <c r="Q12" i="32"/>
  <c r="M12" i="32"/>
  <c r="I12" i="32"/>
  <c r="R12" i="32" s="1"/>
  <c r="BG11" i="32"/>
  <c r="Q11" i="32"/>
  <c r="M11" i="32"/>
  <c r="I11" i="32"/>
  <c r="R11" i="32" s="1"/>
  <c r="BG10" i="32"/>
  <c r="R10" i="32"/>
  <c r="Q10" i="32"/>
  <c r="M10" i="32"/>
  <c r="I10" i="32"/>
  <c r="AV9" i="32"/>
  <c r="AP9" i="32"/>
  <c r="Q9" i="32"/>
  <c r="AN8" i="32"/>
  <c r="M9" i="32"/>
  <c r="I9" i="32"/>
  <c r="R9" i="32" s="1"/>
  <c r="AV8" i="32"/>
  <c r="AP8" i="32"/>
  <c r="Q8" i="32"/>
  <c r="AN5" i="32" s="1"/>
  <c r="M8" i="32"/>
  <c r="I8" i="32"/>
  <c r="R8" i="32" s="1"/>
  <c r="BB7" i="32"/>
  <c r="Q7" i="32"/>
  <c r="AN6" i="32"/>
  <c r="M7" i="32"/>
  <c r="I7" i="32"/>
  <c r="R7" i="32"/>
  <c r="AV6" i="32"/>
  <c r="AP6" i="32"/>
  <c r="Q6" i="32"/>
  <c r="AN9" i="32"/>
  <c r="M6" i="32"/>
  <c r="I6" i="32"/>
  <c r="R6" i="32" s="1"/>
  <c r="AV5" i="32"/>
  <c r="AP5" i="32"/>
  <c r="Q5" i="32"/>
  <c r="AT6" i="32" s="1"/>
  <c r="M5" i="32"/>
  <c r="I5" i="32"/>
  <c r="R5" i="32" s="1"/>
  <c r="Q4" i="32"/>
  <c r="AT9" i="32"/>
  <c r="M4" i="32"/>
  <c r="I4" i="32"/>
  <c r="R4" i="32" s="1"/>
  <c r="I4" i="31"/>
  <c r="R4" i="31"/>
  <c r="I5" i="31"/>
  <c r="R5" i="31" s="1"/>
  <c r="I6" i="31"/>
  <c r="R6" i="31"/>
  <c r="I7" i="31"/>
  <c r="I8" i="31"/>
  <c r="I9" i="31"/>
  <c r="R9" i="31"/>
  <c r="I10" i="31"/>
  <c r="R10" i="31" s="1"/>
  <c r="I11" i="31"/>
  <c r="R11" i="31"/>
  <c r="I12" i="31"/>
  <c r="R12" i="31" s="1"/>
  <c r="I13" i="31"/>
  <c r="R13" i="31"/>
  <c r="I14" i="31"/>
  <c r="R14" i="31" s="1"/>
  <c r="I15" i="31"/>
  <c r="R15" i="31"/>
  <c r="I16" i="31"/>
  <c r="R16" i="31" s="1"/>
  <c r="I17" i="31"/>
  <c r="R17" i="31"/>
  <c r="I18" i="31"/>
  <c r="R18" i="31" s="1"/>
  <c r="I19" i="31"/>
  <c r="R19" i="31"/>
  <c r="Q35" i="31"/>
  <c r="M35" i="31"/>
  <c r="I35" i="31"/>
  <c r="R35" i="31"/>
  <c r="Q34" i="31"/>
  <c r="M34" i="31"/>
  <c r="I34" i="31"/>
  <c r="R34" i="31"/>
  <c r="Q33" i="31"/>
  <c r="M33" i="31"/>
  <c r="I33" i="31"/>
  <c r="R33" i="31"/>
  <c r="Q32" i="31"/>
  <c r="M32" i="31"/>
  <c r="I32" i="31"/>
  <c r="R32" i="31"/>
  <c r="Q31" i="31"/>
  <c r="M31" i="31"/>
  <c r="I31" i="31"/>
  <c r="R31" i="31"/>
  <c r="Q30" i="31"/>
  <c r="M30" i="31"/>
  <c r="I30" i="31"/>
  <c r="R30" i="31"/>
  <c r="Q29" i="31"/>
  <c r="M29" i="31"/>
  <c r="I29" i="31"/>
  <c r="R29" i="31"/>
  <c r="Q28" i="31"/>
  <c r="M28" i="31"/>
  <c r="I28" i="31"/>
  <c r="R28" i="31" s="1"/>
  <c r="Q27" i="31"/>
  <c r="M27" i="31"/>
  <c r="I27" i="31"/>
  <c r="R27" i="31" s="1"/>
  <c r="Q26" i="31"/>
  <c r="M26" i="31"/>
  <c r="I26" i="31"/>
  <c r="R26" i="31" s="1"/>
  <c r="Q25" i="31"/>
  <c r="AN14" i="31" s="1"/>
  <c r="M25" i="31"/>
  <c r="I25" i="31"/>
  <c r="R25" i="31" s="1"/>
  <c r="Q24" i="31"/>
  <c r="AN17" i="31" s="1"/>
  <c r="M24" i="31"/>
  <c r="I24" i="31"/>
  <c r="R24" i="31" s="1"/>
  <c r="Q23" i="31"/>
  <c r="AN18" i="31"/>
  <c r="M23" i="31"/>
  <c r="I23" i="31"/>
  <c r="R23" i="31" s="1"/>
  <c r="Q22" i="31"/>
  <c r="AN15" i="31" s="1"/>
  <c r="M22" i="31"/>
  <c r="I22" i="31"/>
  <c r="R22" i="31"/>
  <c r="Q21" i="31"/>
  <c r="AT18" i="31" s="1"/>
  <c r="M21" i="31"/>
  <c r="I21" i="31"/>
  <c r="R21" i="31" s="1"/>
  <c r="Q20" i="31"/>
  <c r="AT15" i="31" s="1"/>
  <c r="M20" i="31"/>
  <c r="I20" i="31"/>
  <c r="R20" i="31" s="1"/>
  <c r="Q19" i="31"/>
  <c r="M19" i="31"/>
  <c r="AV18" i="31"/>
  <c r="AP18" i="31"/>
  <c r="Q18" i="31"/>
  <c r="M18" i="31"/>
  <c r="AV17" i="31"/>
  <c r="AP17" i="31"/>
  <c r="Q17" i="31"/>
  <c r="M17" i="31"/>
  <c r="Q16" i="31"/>
  <c r="M16" i="31"/>
  <c r="BB15" i="31"/>
  <c r="AV15" i="31"/>
  <c r="AP15" i="31"/>
  <c r="Q15" i="31"/>
  <c r="M15" i="31"/>
  <c r="AV14" i="31"/>
  <c r="AP14" i="31"/>
  <c r="Q14" i="31"/>
  <c r="M14" i="31"/>
  <c r="Q13" i="31"/>
  <c r="M13" i="31"/>
  <c r="Q12" i="31"/>
  <c r="M12" i="31"/>
  <c r="BG11" i="31"/>
  <c r="Q11" i="31"/>
  <c r="M11" i="31"/>
  <c r="BG10" i="31"/>
  <c r="Q10" i="31"/>
  <c r="M10" i="31"/>
  <c r="AV9" i="31"/>
  <c r="AP9" i="31"/>
  <c r="Q9" i="31"/>
  <c r="M9" i="31"/>
  <c r="AV8" i="31"/>
  <c r="AP8" i="31"/>
  <c r="AN8" i="31"/>
  <c r="R8" i="31"/>
  <c r="Q8" i="31"/>
  <c r="AN5" i="31" s="1"/>
  <c r="M8" i="31"/>
  <c r="R7" i="31"/>
  <c r="Q7" i="31"/>
  <c r="AN6" i="31" s="1"/>
  <c r="M7" i="31"/>
  <c r="BB6" i="31"/>
  <c r="AV6" i="31"/>
  <c r="AP6" i="31"/>
  <c r="Q6" i="31"/>
  <c r="AN9" i="31" s="1"/>
  <c r="M6" i="31"/>
  <c r="AP5" i="31"/>
  <c r="Q5" i="31"/>
  <c r="AT6" i="31" s="1"/>
  <c r="M5" i="31"/>
  <c r="Q4" i="31"/>
  <c r="AT9" i="31"/>
  <c r="M4" i="31"/>
  <c r="Q35" i="30"/>
  <c r="M35" i="30"/>
  <c r="I35" i="30"/>
  <c r="R35" i="30" s="1"/>
  <c r="Q34" i="30"/>
  <c r="M34" i="30"/>
  <c r="I34" i="30"/>
  <c r="R34" i="30" s="1"/>
  <c r="Q33" i="30"/>
  <c r="M33" i="30"/>
  <c r="I33" i="30"/>
  <c r="R33" i="30" s="1"/>
  <c r="Q32" i="30"/>
  <c r="M32" i="30"/>
  <c r="I32" i="30"/>
  <c r="R32" i="30" s="1"/>
  <c r="Q31" i="30"/>
  <c r="M31" i="30"/>
  <c r="I31" i="30"/>
  <c r="R31" i="30" s="1"/>
  <c r="Q30" i="30"/>
  <c r="M30" i="30"/>
  <c r="I30" i="30"/>
  <c r="R30" i="30" s="1"/>
  <c r="Q29" i="30"/>
  <c r="M29" i="30"/>
  <c r="I29" i="30"/>
  <c r="R29" i="30" s="1"/>
  <c r="Q28" i="30"/>
  <c r="M28" i="30"/>
  <c r="I28" i="30"/>
  <c r="R28" i="30" s="1"/>
  <c r="Q27" i="30"/>
  <c r="M27" i="30"/>
  <c r="I27" i="30"/>
  <c r="R27" i="30" s="1"/>
  <c r="Q26" i="30"/>
  <c r="M26" i="30"/>
  <c r="I26" i="30"/>
  <c r="R26" i="30" s="1"/>
  <c r="Q25" i="30"/>
  <c r="AN14" i="30"/>
  <c r="M25" i="30"/>
  <c r="I25" i="30"/>
  <c r="R25" i="30"/>
  <c r="Q24" i="30"/>
  <c r="AN17" i="30" s="1"/>
  <c r="M24" i="30"/>
  <c r="I24" i="30"/>
  <c r="R24" i="30" s="1"/>
  <c r="Q23" i="30"/>
  <c r="AN18" i="30"/>
  <c r="M23" i="30"/>
  <c r="I23" i="30"/>
  <c r="R23" i="30" s="1"/>
  <c r="Q22" i="30"/>
  <c r="AN15" i="30"/>
  <c r="M22" i="30"/>
  <c r="I22" i="30"/>
  <c r="R22" i="30" s="1"/>
  <c r="Q21" i="30"/>
  <c r="AT18" i="30" s="1"/>
  <c r="M21" i="30"/>
  <c r="I21" i="30"/>
  <c r="R21" i="30" s="1"/>
  <c r="Q20" i="30"/>
  <c r="AT15" i="30" s="1"/>
  <c r="M20" i="30"/>
  <c r="I20" i="30"/>
  <c r="R20" i="30"/>
  <c r="Q19" i="30"/>
  <c r="M19" i="30"/>
  <c r="I19" i="30"/>
  <c r="R19" i="30"/>
  <c r="AV18" i="30"/>
  <c r="AP18" i="30"/>
  <c r="R18" i="30"/>
  <c r="Q18" i="30"/>
  <c r="M18" i="30"/>
  <c r="I18" i="30"/>
  <c r="AV17" i="30"/>
  <c r="AP17" i="30"/>
  <c r="Q17" i="30"/>
  <c r="M17" i="30"/>
  <c r="I17" i="30"/>
  <c r="R17" i="30"/>
  <c r="Q16" i="30"/>
  <c r="M16" i="30"/>
  <c r="I16" i="30"/>
  <c r="R16" i="30"/>
  <c r="BB15" i="30"/>
  <c r="AV15" i="30"/>
  <c r="AP15" i="30"/>
  <c r="Q15" i="30"/>
  <c r="M15" i="30"/>
  <c r="I15" i="30"/>
  <c r="R15" i="30"/>
  <c r="AP14" i="30"/>
  <c r="Q14" i="30"/>
  <c r="M14" i="30"/>
  <c r="I14" i="30"/>
  <c r="R14" i="30"/>
  <c r="Q13" i="30"/>
  <c r="M13" i="30"/>
  <c r="I13" i="30"/>
  <c r="R13" i="30"/>
  <c r="Q12" i="30"/>
  <c r="M12" i="30"/>
  <c r="I12" i="30"/>
  <c r="R12" i="30"/>
  <c r="BG11" i="30"/>
  <c r="Q11" i="30"/>
  <c r="M11" i="30"/>
  <c r="I11" i="30"/>
  <c r="R11" i="30"/>
  <c r="BG10" i="30"/>
  <c r="Q10" i="30"/>
  <c r="M10" i="30"/>
  <c r="I10" i="30"/>
  <c r="R10" i="30" s="1"/>
  <c r="AV9" i="30"/>
  <c r="AP9" i="30"/>
  <c r="Q9" i="30"/>
  <c r="AN8" i="30" s="1"/>
  <c r="M9" i="30"/>
  <c r="I9" i="30"/>
  <c r="R9" i="30"/>
  <c r="AV8" i="30"/>
  <c r="AP8" i="30"/>
  <c r="Q8" i="30"/>
  <c r="AN5" i="30" s="1"/>
  <c r="M8" i="30"/>
  <c r="I8" i="30"/>
  <c r="R8" i="30"/>
  <c r="Q7" i="30"/>
  <c r="AN6" i="30" s="1"/>
  <c r="M7" i="30"/>
  <c r="I7" i="30"/>
  <c r="R7" i="30"/>
  <c r="BB6" i="30"/>
  <c r="AV6" i="30"/>
  <c r="AP6" i="30"/>
  <c r="Q6" i="30"/>
  <c r="AN9" i="30" s="1"/>
  <c r="M6" i="30"/>
  <c r="I6" i="30"/>
  <c r="R6" i="30"/>
  <c r="AP5" i="30"/>
  <c r="Q5" i="30"/>
  <c r="AT6" i="30"/>
  <c r="M5" i="30"/>
  <c r="I5" i="30"/>
  <c r="R5" i="30"/>
  <c r="Q4" i="30"/>
  <c r="AT9" i="30"/>
  <c r="M4" i="30"/>
  <c r="I4" i="30"/>
  <c r="R4" i="30"/>
  <c r="Q35" i="29"/>
  <c r="M35" i="29"/>
  <c r="I35" i="29"/>
  <c r="R35" i="29"/>
  <c r="Q34" i="29"/>
  <c r="M34" i="29"/>
  <c r="I34" i="29"/>
  <c r="R34" i="29"/>
  <c r="Q33" i="29"/>
  <c r="M33" i="29"/>
  <c r="I33" i="29"/>
  <c r="R33" i="29"/>
  <c r="Q32" i="29"/>
  <c r="M32" i="29"/>
  <c r="I32" i="29"/>
  <c r="R32" i="29"/>
  <c r="Q31" i="29"/>
  <c r="M31" i="29"/>
  <c r="I31" i="29"/>
  <c r="R31" i="29"/>
  <c r="Q30" i="29"/>
  <c r="M30" i="29"/>
  <c r="I30" i="29"/>
  <c r="R30" i="29"/>
  <c r="Q29" i="29"/>
  <c r="M29" i="29"/>
  <c r="I29" i="29"/>
  <c r="R29" i="29"/>
  <c r="Q28" i="29"/>
  <c r="M28" i="29"/>
  <c r="I28" i="29"/>
  <c r="R28" i="29"/>
  <c r="Q27" i="29"/>
  <c r="M27" i="29"/>
  <c r="I27" i="29"/>
  <c r="R27" i="29"/>
  <c r="Q26" i="29"/>
  <c r="M26" i="29"/>
  <c r="I26" i="29"/>
  <c r="R26" i="29"/>
  <c r="Q25" i="29"/>
  <c r="AN14" i="29"/>
  <c r="M25" i="29"/>
  <c r="I25" i="29"/>
  <c r="R25" i="29"/>
  <c r="Q24" i="29"/>
  <c r="AN17" i="29" s="1"/>
  <c r="M24" i="29"/>
  <c r="I24" i="29"/>
  <c r="R24" i="29"/>
  <c r="Q23" i="29"/>
  <c r="AN18" i="29"/>
  <c r="M23" i="29"/>
  <c r="I23" i="29"/>
  <c r="R23" i="29" s="1"/>
  <c r="Q22" i="29"/>
  <c r="AN15" i="29"/>
  <c r="M22" i="29"/>
  <c r="I22" i="29"/>
  <c r="R22" i="29"/>
  <c r="Q21" i="29"/>
  <c r="AT18" i="29"/>
  <c r="M21" i="29"/>
  <c r="I21" i="29"/>
  <c r="R21" i="29"/>
  <c r="Q20" i="29"/>
  <c r="AT15" i="29" s="1"/>
  <c r="M20" i="29"/>
  <c r="I20" i="29"/>
  <c r="R20" i="29"/>
  <c r="Q19" i="29"/>
  <c r="M19" i="29"/>
  <c r="I19" i="29"/>
  <c r="R19" i="29"/>
  <c r="AV18" i="29"/>
  <c r="AP18" i="29"/>
  <c r="Q18" i="29"/>
  <c r="M18" i="29"/>
  <c r="I18" i="29"/>
  <c r="R18" i="29"/>
  <c r="AV17" i="29"/>
  <c r="AP17" i="29"/>
  <c r="Q17" i="29"/>
  <c r="M17" i="29"/>
  <c r="I17" i="29"/>
  <c r="R17" i="29"/>
  <c r="Q16" i="29"/>
  <c r="M16" i="29"/>
  <c r="I16" i="29"/>
  <c r="R16" i="29"/>
  <c r="BB15" i="29"/>
  <c r="AV15" i="29"/>
  <c r="AP15" i="29"/>
  <c r="Q15" i="29"/>
  <c r="M15" i="29"/>
  <c r="I15" i="29"/>
  <c r="R15" i="29"/>
  <c r="AV14" i="29"/>
  <c r="AP14" i="29"/>
  <c r="Q14" i="29"/>
  <c r="M14" i="29"/>
  <c r="I14" i="29"/>
  <c r="R14" i="29" s="1"/>
  <c r="Q13" i="29"/>
  <c r="M13" i="29"/>
  <c r="I13" i="29"/>
  <c r="R13" i="29" s="1"/>
  <c r="Q12" i="29"/>
  <c r="M12" i="29"/>
  <c r="I12" i="29"/>
  <c r="R12" i="29" s="1"/>
  <c r="BG11" i="29"/>
  <c r="Q11" i="29"/>
  <c r="M11" i="29"/>
  <c r="I11" i="29"/>
  <c r="R11" i="29"/>
  <c r="BG10" i="29"/>
  <c r="Q10" i="29"/>
  <c r="M10" i="29"/>
  <c r="I10" i="29"/>
  <c r="R10" i="29"/>
  <c r="AV9" i="29"/>
  <c r="AP9" i="29"/>
  <c r="Q9" i="29"/>
  <c r="AN8" i="29"/>
  <c r="M9" i="29"/>
  <c r="I9" i="29"/>
  <c r="R9" i="29"/>
  <c r="AV8" i="29"/>
  <c r="AP8" i="29"/>
  <c r="Q8" i="29"/>
  <c r="AN5" i="29"/>
  <c r="M8" i="29"/>
  <c r="I8" i="29"/>
  <c r="R8" i="29" s="1"/>
  <c r="Q7" i="29"/>
  <c r="AN6" i="29"/>
  <c r="M7" i="29"/>
  <c r="I7" i="29"/>
  <c r="R7" i="29"/>
  <c r="BB6" i="29"/>
  <c r="AV6" i="29"/>
  <c r="AP6" i="29"/>
  <c r="Q6" i="29"/>
  <c r="AN9" i="29"/>
  <c r="M6" i="29"/>
  <c r="I6" i="29"/>
  <c r="R6" i="29"/>
  <c r="AV5" i="29"/>
  <c r="AP5" i="29"/>
  <c r="Q5" i="29"/>
  <c r="AT6" i="29"/>
  <c r="M5" i="29"/>
  <c r="I5" i="29"/>
  <c r="R5" i="29" s="1"/>
  <c r="Q4" i="29"/>
  <c r="AT9" i="29"/>
  <c r="M4" i="29"/>
  <c r="I4" i="29"/>
  <c r="R4" i="29"/>
  <c r="Q35" i="28"/>
  <c r="M35" i="28"/>
  <c r="I35" i="28"/>
  <c r="R35" i="28"/>
  <c r="Q34" i="28"/>
  <c r="M34" i="28"/>
  <c r="I34" i="28"/>
  <c r="R34" i="28"/>
  <c r="Q33" i="28"/>
  <c r="M33" i="28"/>
  <c r="I33" i="28"/>
  <c r="R33" i="28"/>
  <c r="Q32" i="28"/>
  <c r="M32" i="28"/>
  <c r="I32" i="28"/>
  <c r="R32" i="28"/>
  <c r="Q31" i="28"/>
  <c r="M31" i="28"/>
  <c r="I31" i="28"/>
  <c r="R31" i="28"/>
  <c r="Q30" i="28"/>
  <c r="M30" i="28"/>
  <c r="I30" i="28"/>
  <c r="R30" i="28"/>
  <c r="Q29" i="28"/>
  <c r="M29" i="28"/>
  <c r="I29" i="28"/>
  <c r="R29" i="28"/>
  <c r="Q28" i="28"/>
  <c r="M28" i="28"/>
  <c r="I28" i="28"/>
  <c r="R28" i="28"/>
  <c r="Q27" i="28"/>
  <c r="M27" i="28"/>
  <c r="I27" i="28"/>
  <c r="R27" i="28"/>
  <c r="Q26" i="28"/>
  <c r="M26" i="28"/>
  <c r="I26" i="28"/>
  <c r="R26" i="28"/>
  <c r="Q25" i="28"/>
  <c r="AN14" i="28"/>
  <c r="M25" i="28"/>
  <c r="I25" i="28"/>
  <c r="R25" i="28"/>
  <c r="Q24" i="28"/>
  <c r="AN17" i="28" s="1"/>
  <c r="M24" i="28"/>
  <c r="I24" i="28"/>
  <c r="R24" i="28"/>
  <c r="Q23" i="28"/>
  <c r="AN18" i="28"/>
  <c r="M23" i="28"/>
  <c r="I23" i="28"/>
  <c r="R23" i="28" s="1"/>
  <c r="Q22" i="28"/>
  <c r="AN15" i="28"/>
  <c r="M22" i="28"/>
  <c r="I22" i="28"/>
  <c r="R22" i="28"/>
  <c r="Q21" i="28"/>
  <c r="AT18" i="28"/>
  <c r="M21" i="28"/>
  <c r="I21" i="28"/>
  <c r="R21" i="28"/>
  <c r="Q20" i="28"/>
  <c r="AT15" i="28" s="1"/>
  <c r="M20" i="28"/>
  <c r="I20" i="28"/>
  <c r="R20" i="28"/>
  <c r="Q19" i="28"/>
  <c r="M19" i="28"/>
  <c r="I19" i="28"/>
  <c r="R19" i="28"/>
  <c r="AV18" i="28"/>
  <c r="AP18" i="28"/>
  <c r="Q18" i="28"/>
  <c r="M18" i="28"/>
  <c r="I18" i="28"/>
  <c r="R18" i="28"/>
  <c r="AV17" i="28"/>
  <c r="AP17" i="28"/>
  <c r="Q17" i="28"/>
  <c r="M17" i="28"/>
  <c r="I17" i="28"/>
  <c r="R17" i="28"/>
  <c r="Q16" i="28"/>
  <c r="M16" i="28"/>
  <c r="I16" i="28"/>
  <c r="R16" i="28"/>
  <c r="BB15" i="28"/>
  <c r="AV15" i="28"/>
  <c r="AP15" i="28"/>
  <c r="Q15" i="28"/>
  <c r="M15" i="28"/>
  <c r="I15" i="28"/>
  <c r="R15" i="28"/>
  <c r="AV14" i="28"/>
  <c r="AP14" i="28"/>
  <c r="Q14" i="28"/>
  <c r="M14" i="28"/>
  <c r="I14" i="28"/>
  <c r="R14" i="28" s="1"/>
  <c r="Q13" i="28"/>
  <c r="M13" i="28"/>
  <c r="I13" i="28"/>
  <c r="R13" i="28" s="1"/>
  <c r="Q12" i="28"/>
  <c r="M12" i="28"/>
  <c r="I12" i="28"/>
  <c r="R12" i="28" s="1"/>
  <c r="BG11" i="28"/>
  <c r="Q11" i="28"/>
  <c r="M11" i="28"/>
  <c r="I11" i="28"/>
  <c r="R11" i="28"/>
  <c r="BG10" i="28"/>
  <c r="Q10" i="28"/>
  <c r="M10" i="28"/>
  <c r="I10" i="28"/>
  <c r="R10" i="28"/>
  <c r="AV9" i="28"/>
  <c r="AP9" i="28"/>
  <c r="Q9" i="28"/>
  <c r="AN8" i="28"/>
  <c r="M9" i="28"/>
  <c r="I9" i="28"/>
  <c r="R9" i="28"/>
  <c r="AV8" i="28"/>
  <c r="AP8" i="28"/>
  <c r="Q8" i="28"/>
  <c r="AN5" i="28"/>
  <c r="M8" i="28"/>
  <c r="I8" i="28"/>
  <c r="R8" i="28" s="1"/>
  <c r="Q7" i="28"/>
  <c r="AN6" i="28"/>
  <c r="M7" i="28"/>
  <c r="I7" i="28"/>
  <c r="R7" i="28"/>
  <c r="BB6" i="28"/>
  <c r="AV6" i="28"/>
  <c r="AP6" i="28"/>
  <c r="Q6" i="28"/>
  <c r="AN9" i="28"/>
  <c r="M6" i="28"/>
  <c r="I6" i="28"/>
  <c r="R6" i="28"/>
  <c r="AP5" i="28"/>
  <c r="Q5" i="28"/>
  <c r="AT6" i="28" s="1"/>
  <c r="M5" i="28"/>
  <c r="I5" i="28"/>
  <c r="R5" i="28"/>
  <c r="Q4" i="28"/>
  <c r="AT9" i="28"/>
  <c r="M4" i="28"/>
  <c r="I4" i="28"/>
  <c r="R4" i="28" s="1"/>
  <c r="Q35" i="27"/>
  <c r="M35" i="27"/>
  <c r="I35" i="27"/>
  <c r="R35" i="27" s="1"/>
  <c r="Q34" i="27"/>
  <c r="M34" i="27"/>
  <c r="I34" i="27"/>
  <c r="R34" i="27" s="1"/>
  <c r="Q33" i="27"/>
  <c r="M33" i="27"/>
  <c r="I33" i="27"/>
  <c r="R33" i="27" s="1"/>
  <c r="Q32" i="27"/>
  <c r="M32" i="27"/>
  <c r="I32" i="27"/>
  <c r="R32" i="27" s="1"/>
  <c r="Q31" i="27"/>
  <c r="M31" i="27"/>
  <c r="I31" i="27"/>
  <c r="R31" i="27" s="1"/>
  <c r="R30" i="27"/>
  <c r="Q30" i="27"/>
  <c r="M30" i="27"/>
  <c r="I30" i="27"/>
  <c r="Q29" i="27"/>
  <c r="M29" i="27"/>
  <c r="I29" i="27"/>
  <c r="R29" i="27" s="1"/>
  <c r="Q28" i="27"/>
  <c r="M28" i="27"/>
  <c r="I28" i="27"/>
  <c r="R28" i="27" s="1"/>
  <c r="Q27" i="27"/>
  <c r="M27" i="27"/>
  <c r="I27" i="27"/>
  <c r="R27" i="27" s="1"/>
  <c r="Q26" i="27"/>
  <c r="M26" i="27"/>
  <c r="I26" i="27"/>
  <c r="R26" i="27" s="1"/>
  <c r="Q25" i="27"/>
  <c r="AN14" i="27"/>
  <c r="M25" i="27"/>
  <c r="I25" i="27"/>
  <c r="R25" i="27"/>
  <c r="Q24" i="27"/>
  <c r="AN17" i="27" s="1"/>
  <c r="M24" i="27"/>
  <c r="I24" i="27"/>
  <c r="R24" i="27" s="1"/>
  <c r="Q23" i="27"/>
  <c r="AN18" i="27"/>
  <c r="M23" i="27"/>
  <c r="I23" i="27"/>
  <c r="R23" i="27" s="1"/>
  <c r="Q22" i="27"/>
  <c r="AN15" i="27"/>
  <c r="M22" i="27"/>
  <c r="I22" i="27"/>
  <c r="R22" i="27" s="1"/>
  <c r="Q21" i="27"/>
  <c r="AT18" i="27"/>
  <c r="M21" i="27"/>
  <c r="I21" i="27"/>
  <c r="R21" i="27"/>
  <c r="Q20" i="27"/>
  <c r="M20" i="27"/>
  <c r="I20" i="27"/>
  <c r="R20" i="27"/>
  <c r="Q19" i="27"/>
  <c r="M19" i="27"/>
  <c r="I19" i="27"/>
  <c r="R19" i="27"/>
  <c r="AV18" i="27"/>
  <c r="AP18" i="27"/>
  <c r="Q18" i="27"/>
  <c r="M18" i="27"/>
  <c r="I18" i="27"/>
  <c r="R18" i="27"/>
  <c r="AP17" i="27"/>
  <c r="Q17" i="27"/>
  <c r="M17" i="27"/>
  <c r="I17" i="27"/>
  <c r="R17" i="27" s="1"/>
  <c r="Q16" i="27"/>
  <c r="M16" i="27"/>
  <c r="I16" i="27"/>
  <c r="R16" i="27" s="1"/>
  <c r="BB15" i="27"/>
  <c r="AV15" i="27"/>
  <c r="AT15" i="27"/>
  <c r="AP15" i="27"/>
  <c r="R15" i="27"/>
  <c r="Q15" i="27"/>
  <c r="M15" i="27"/>
  <c r="I15" i="27"/>
  <c r="AV14" i="27"/>
  <c r="AP14" i="27"/>
  <c r="Q14" i="27"/>
  <c r="M14" i="27"/>
  <c r="I14" i="27"/>
  <c r="R14" i="27"/>
  <c r="Q13" i="27"/>
  <c r="M13" i="27"/>
  <c r="I13" i="27"/>
  <c r="R13" i="27"/>
  <c r="Q12" i="27"/>
  <c r="M12" i="27"/>
  <c r="I12" i="27"/>
  <c r="R12" i="27"/>
  <c r="BG11" i="27"/>
  <c r="Q11" i="27"/>
  <c r="M11" i="27"/>
  <c r="I11" i="27"/>
  <c r="R11" i="27" s="1"/>
  <c r="BG10" i="27"/>
  <c r="Q10" i="27"/>
  <c r="M10" i="27"/>
  <c r="I10" i="27"/>
  <c r="R10" i="27" s="1"/>
  <c r="AV9" i="27"/>
  <c r="AP9" i="27"/>
  <c r="Q9" i="27"/>
  <c r="AN8" i="27" s="1"/>
  <c r="M9" i="27"/>
  <c r="I9" i="27"/>
  <c r="R9" i="27" s="1"/>
  <c r="AV8" i="27"/>
  <c r="AP8" i="27"/>
  <c r="Q8" i="27"/>
  <c r="AN5" i="27" s="1"/>
  <c r="M8" i="27"/>
  <c r="I8" i="27"/>
  <c r="R8" i="27"/>
  <c r="Q7" i="27"/>
  <c r="AN6" i="27" s="1"/>
  <c r="M7" i="27"/>
  <c r="I7" i="27"/>
  <c r="R7" i="27" s="1"/>
  <c r="BB6" i="27"/>
  <c r="AV6" i="27"/>
  <c r="AP6" i="27"/>
  <c r="Q6" i="27"/>
  <c r="AN9" i="27" s="1"/>
  <c r="M6" i="27"/>
  <c r="I6" i="27"/>
  <c r="R6" i="27" s="1"/>
  <c r="AV5" i="27"/>
  <c r="AP5" i="27"/>
  <c r="Q5" i="27"/>
  <c r="AT6" i="27" s="1"/>
  <c r="M5" i="27"/>
  <c r="I5" i="27"/>
  <c r="R5" i="27" s="1"/>
  <c r="Q4" i="27"/>
  <c r="AT9" i="27"/>
  <c r="M4" i="27"/>
  <c r="N9" i="27" s="1"/>
  <c r="I4" i="27"/>
  <c r="R4" i="27" s="1"/>
  <c r="Q35" i="26"/>
  <c r="M35" i="26"/>
  <c r="I35" i="26"/>
  <c r="R35" i="26" s="1"/>
  <c r="R34" i="26"/>
  <c r="Q34" i="26"/>
  <c r="M34" i="26"/>
  <c r="I34" i="26"/>
  <c r="R33" i="26"/>
  <c r="Q33" i="26"/>
  <c r="M33" i="26"/>
  <c r="I33" i="26"/>
  <c r="Q32" i="26"/>
  <c r="M32" i="26"/>
  <c r="I32" i="26"/>
  <c r="R32" i="26" s="1"/>
  <c r="Q31" i="26"/>
  <c r="M31" i="26"/>
  <c r="I31" i="26"/>
  <c r="R31" i="26" s="1"/>
  <c r="Q30" i="26"/>
  <c r="M30" i="26"/>
  <c r="I30" i="26"/>
  <c r="R30" i="26" s="1"/>
  <c r="Q29" i="26"/>
  <c r="M29" i="26"/>
  <c r="I29" i="26"/>
  <c r="R29" i="26" s="1"/>
  <c r="Q28" i="26"/>
  <c r="M28" i="26"/>
  <c r="I28" i="26"/>
  <c r="R28" i="26" s="1"/>
  <c r="R27" i="26"/>
  <c r="Q27" i="26"/>
  <c r="M27" i="26"/>
  <c r="I27" i="26"/>
  <c r="R26" i="26"/>
  <c r="Q26" i="26"/>
  <c r="M26" i="26"/>
  <c r="I26" i="26"/>
  <c r="Q25" i="26"/>
  <c r="AN14" i="26" s="1"/>
  <c r="M25" i="26"/>
  <c r="I25" i="26"/>
  <c r="R25" i="26" s="1"/>
  <c r="Q24" i="26"/>
  <c r="AN17" i="26" s="1"/>
  <c r="M24" i="26"/>
  <c r="I24" i="26"/>
  <c r="R24" i="26" s="1"/>
  <c r="Q23" i="26"/>
  <c r="AN18" i="26"/>
  <c r="M23" i="26"/>
  <c r="I23" i="26"/>
  <c r="R23" i="26" s="1"/>
  <c r="Q22" i="26"/>
  <c r="AN15" i="26"/>
  <c r="M22" i="26"/>
  <c r="I22" i="26"/>
  <c r="R22" i="26" s="1"/>
  <c r="Q21" i="26"/>
  <c r="AT18" i="26"/>
  <c r="M21" i="26"/>
  <c r="I21" i="26"/>
  <c r="R21" i="26"/>
  <c r="Q20" i="26"/>
  <c r="AT15" i="26" s="1"/>
  <c r="M20" i="26"/>
  <c r="I20" i="26"/>
  <c r="R20" i="26"/>
  <c r="Q19" i="26"/>
  <c r="M19" i="26"/>
  <c r="I19" i="26"/>
  <c r="R19" i="26"/>
  <c r="AV18" i="26"/>
  <c r="AP18" i="26"/>
  <c r="Q18" i="26"/>
  <c r="M18" i="26"/>
  <c r="I18" i="26"/>
  <c r="R18" i="26" s="1"/>
  <c r="AV17" i="26"/>
  <c r="AP17" i="26"/>
  <c r="Q17" i="26"/>
  <c r="M17" i="26"/>
  <c r="I17" i="26"/>
  <c r="R17" i="26"/>
  <c r="BB16" i="26"/>
  <c r="Q16" i="26"/>
  <c r="M16" i="26"/>
  <c r="I16" i="26"/>
  <c r="R16" i="26"/>
  <c r="AV15" i="26"/>
  <c r="AP15" i="26"/>
  <c r="R15" i="26"/>
  <c r="Q15" i="26"/>
  <c r="M15" i="26"/>
  <c r="I15" i="26"/>
  <c r="AV14" i="26"/>
  <c r="AP14" i="26"/>
  <c r="Q14" i="26"/>
  <c r="M14" i="26"/>
  <c r="I14" i="26"/>
  <c r="R14" i="26" s="1"/>
  <c r="Q13" i="26"/>
  <c r="M13" i="26"/>
  <c r="I13" i="26"/>
  <c r="R13" i="26" s="1"/>
  <c r="Q12" i="26"/>
  <c r="M12" i="26"/>
  <c r="I12" i="26"/>
  <c r="R12" i="26" s="1"/>
  <c r="BG11" i="26"/>
  <c r="R11" i="26"/>
  <c r="Q11" i="26"/>
  <c r="M11" i="26"/>
  <c r="I11" i="26"/>
  <c r="BG10" i="26"/>
  <c r="Q10" i="26"/>
  <c r="M10" i="26"/>
  <c r="I10" i="26"/>
  <c r="R10" i="26"/>
  <c r="AV9" i="26"/>
  <c r="AP9" i="26"/>
  <c r="Q9" i="26"/>
  <c r="AN8" i="26"/>
  <c r="M9" i="26"/>
  <c r="I9" i="26"/>
  <c r="R9" i="26" s="1"/>
  <c r="AP8" i="26"/>
  <c r="Q8" i="26"/>
  <c r="AN5" i="26" s="1"/>
  <c r="M8" i="26"/>
  <c r="I8" i="26"/>
  <c r="R8" i="26" s="1"/>
  <c r="BB7" i="26"/>
  <c r="Q7" i="26"/>
  <c r="AN6" i="26"/>
  <c r="M7" i="26"/>
  <c r="N7" i="26" s="1"/>
  <c r="I7" i="26"/>
  <c r="R7" i="26"/>
  <c r="AV6" i="26"/>
  <c r="AP6" i="26"/>
  <c r="Q6" i="26"/>
  <c r="AN9" i="26"/>
  <c r="M6" i="26"/>
  <c r="I6" i="26"/>
  <c r="R6" i="26"/>
  <c r="AV5" i="26"/>
  <c r="AP5" i="26"/>
  <c r="Q5" i="26"/>
  <c r="AT6" i="26"/>
  <c r="M5" i="26"/>
  <c r="N5" i="26" s="1"/>
  <c r="I5" i="26"/>
  <c r="R5" i="26"/>
  <c r="Q4" i="26"/>
  <c r="AT9" i="26" s="1"/>
  <c r="M4" i="26"/>
  <c r="I4" i="26"/>
  <c r="R4" i="26"/>
  <c r="Q35" i="25"/>
  <c r="M35" i="25"/>
  <c r="I35" i="25"/>
  <c r="R35" i="25"/>
  <c r="Q34" i="25"/>
  <c r="M34" i="25"/>
  <c r="I34" i="25"/>
  <c r="R34" i="25"/>
  <c r="Q33" i="25"/>
  <c r="M33" i="25"/>
  <c r="I33" i="25"/>
  <c r="R33" i="25"/>
  <c r="Q32" i="25"/>
  <c r="M32" i="25"/>
  <c r="I32" i="25"/>
  <c r="R32" i="25"/>
  <c r="Q31" i="25"/>
  <c r="M31" i="25"/>
  <c r="I31" i="25"/>
  <c r="R31" i="25"/>
  <c r="Q30" i="25"/>
  <c r="M30" i="25"/>
  <c r="I30" i="25"/>
  <c r="R30" i="25"/>
  <c r="Q29" i="25"/>
  <c r="M29" i="25"/>
  <c r="I29" i="25"/>
  <c r="R29" i="25"/>
  <c r="Q28" i="25"/>
  <c r="M28" i="25"/>
  <c r="I28" i="25"/>
  <c r="R28" i="25"/>
  <c r="Q27" i="25"/>
  <c r="M27" i="25"/>
  <c r="I27" i="25"/>
  <c r="R27" i="25" s="1"/>
  <c r="Q26" i="25"/>
  <c r="M26" i="25"/>
  <c r="I26" i="25"/>
  <c r="R26" i="25"/>
  <c r="Q25" i="25"/>
  <c r="AN14" i="25" s="1"/>
  <c r="M25" i="25"/>
  <c r="I25" i="25"/>
  <c r="R25" i="25"/>
  <c r="Q24" i="25"/>
  <c r="AN17" i="25"/>
  <c r="M24" i="25"/>
  <c r="I24" i="25"/>
  <c r="R24" i="25" s="1"/>
  <c r="Q23" i="25"/>
  <c r="M23" i="25"/>
  <c r="I23" i="25"/>
  <c r="R23" i="25" s="1"/>
  <c r="Q22" i="25"/>
  <c r="AN15" i="25" s="1"/>
  <c r="M22" i="25"/>
  <c r="I22" i="25"/>
  <c r="R22" i="25"/>
  <c r="Q21" i="25"/>
  <c r="AT18" i="25" s="1"/>
  <c r="M21" i="25"/>
  <c r="I21" i="25"/>
  <c r="R21" i="25" s="1"/>
  <c r="Q20" i="25"/>
  <c r="AT15" i="25" s="1"/>
  <c r="M20" i="25"/>
  <c r="I20" i="25"/>
  <c r="R20" i="25" s="1"/>
  <c r="Q19" i="25"/>
  <c r="M19" i="25"/>
  <c r="I19" i="25"/>
  <c r="R19" i="25"/>
  <c r="AV18" i="25"/>
  <c r="AP18" i="25"/>
  <c r="AN18" i="25"/>
  <c r="Q18" i="25"/>
  <c r="M18" i="25"/>
  <c r="I18" i="25"/>
  <c r="R18" i="25"/>
  <c r="AV17" i="25"/>
  <c r="AP17" i="25"/>
  <c r="Q17" i="25"/>
  <c r="M17" i="25"/>
  <c r="I17" i="25"/>
  <c r="R17" i="25" s="1"/>
  <c r="BB16" i="25"/>
  <c r="R16" i="25"/>
  <c r="Q16" i="25"/>
  <c r="M16" i="25"/>
  <c r="I16" i="25"/>
  <c r="AV15" i="25"/>
  <c r="AP15" i="25"/>
  <c r="Q15" i="25"/>
  <c r="M15" i="25"/>
  <c r="I15" i="25"/>
  <c r="R15" i="25" s="1"/>
  <c r="AP14" i="25"/>
  <c r="R14" i="25"/>
  <c r="Q14" i="25"/>
  <c r="M14" i="25"/>
  <c r="I14" i="25"/>
  <c r="R13" i="25"/>
  <c r="Q13" i="25"/>
  <c r="M13" i="25"/>
  <c r="I13" i="25"/>
  <c r="Q12" i="25"/>
  <c r="M12" i="25"/>
  <c r="I12" i="25"/>
  <c r="R12" i="25" s="1"/>
  <c r="BG11" i="25"/>
  <c r="Q11" i="25"/>
  <c r="M11" i="25"/>
  <c r="I11" i="25"/>
  <c r="R11" i="25"/>
  <c r="BG10" i="25"/>
  <c r="Q10" i="25"/>
  <c r="M10" i="25"/>
  <c r="I10" i="25"/>
  <c r="R10" i="25"/>
  <c r="AV9" i="25"/>
  <c r="AP9" i="25"/>
  <c r="Q9" i="25"/>
  <c r="AN8" i="25"/>
  <c r="M9" i="25"/>
  <c r="I9" i="25"/>
  <c r="R9" i="25"/>
  <c r="AV8" i="25"/>
  <c r="AP8" i="25"/>
  <c r="Q8" i="25"/>
  <c r="AN5" i="25"/>
  <c r="M8" i="25"/>
  <c r="I8" i="25"/>
  <c r="R8" i="25" s="1"/>
  <c r="Q7" i="25"/>
  <c r="AN6" i="25"/>
  <c r="M7" i="25"/>
  <c r="I7" i="25"/>
  <c r="R7" i="25"/>
  <c r="BB6" i="25"/>
  <c r="AV6" i="25"/>
  <c r="AP6" i="25"/>
  <c r="Q6" i="25"/>
  <c r="AN9" i="25"/>
  <c r="M6" i="25"/>
  <c r="I6" i="25"/>
  <c r="R6" i="25"/>
  <c r="AV5" i="25"/>
  <c r="AP5" i="25"/>
  <c r="Q5" i="25"/>
  <c r="AT6" i="25"/>
  <c r="M5" i="25"/>
  <c r="I5" i="25"/>
  <c r="R5" i="25" s="1"/>
  <c r="Q4" i="25"/>
  <c r="AT9" i="25"/>
  <c r="M4" i="25"/>
  <c r="I4" i="25"/>
  <c r="R4" i="25" s="1"/>
  <c r="R35" i="24"/>
  <c r="Q35" i="24"/>
  <c r="M35" i="24"/>
  <c r="I35" i="24"/>
  <c r="Q34" i="24"/>
  <c r="M34" i="24"/>
  <c r="I34" i="24"/>
  <c r="R34" i="24"/>
  <c r="Q33" i="24"/>
  <c r="M33" i="24"/>
  <c r="I33" i="24"/>
  <c r="R33" i="24"/>
  <c r="Q32" i="24"/>
  <c r="M32" i="24"/>
  <c r="I32" i="24"/>
  <c r="R32" i="24"/>
  <c r="Q31" i="24"/>
  <c r="M31" i="24"/>
  <c r="I31" i="24"/>
  <c r="R31" i="24"/>
  <c r="Q30" i="24"/>
  <c r="M30" i="24"/>
  <c r="I30" i="24"/>
  <c r="R30" i="24"/>
  <c r="Q29" i="24"/>
  <c r="M29" i="24"/>
  <c r="I29" i="24"/>
  <c r="R29" i="24"/>
  <c r="Q28" i="24"/>
  <c r="M28" i="24"/>
  <c r="I28" i="24"/>
  <c r="R28" i="24"/>
  <c r="Q27" i="24"/>
  <c r="M27" i="24"/>
  <c r="I27" i="24"/>
  <c r="R27" i="24"/>
  <c r="Q26" i="24"/>
  <c r="M26" i="24"/>
  <c r="I26" i="24"/>
  <c r="R26" i="24"/>
  <c r="Q25" i="24"/>
  <c r="AN14" i="24"/>
  <c r="M25" i="24"/>
  <c r="I25" i="24"/>
  <c r="R25" i="24"/>
  <c r="Q24" i="24"/>
  <c r="AN17" i="24" s="1"/>
  <c r="M24" i="24"/>
  <c r="I24" i="24"/>
  <c r="R24" i="24"/>
  <c r="Q23" i="24"/>
  <c r="AN18" i="24"/>
  <c r="M23" i="24"/>
  <c r="I23" i="24"/>
  <c r="R23" i="24" s="1"/>
  <c r="Q22" i="24"/>
  <c r="AN15" i="24"/>
  <c r="M22" i="24"/>
  <c r="I22" i="24"/>
  <c r="R22" i="24" s="1"/>
  <c r="Q21" i="24"/>
  <c r="AT18" i="24" s="1"/>
  <c r="M21" i="24"/>
  <c r="I21" i="24"/>
  <c r="R21" i="24" s="1"/>
  <c r="Q20" i="24"/>
  <c r="AT15" i="24"/>
  <c r="M20" i="24"/>
  <c r="I20" i="24"/>
  <c r="R20" i="24" s="1"/>
  <c r="Q19" i="24"/>
  <c r="M19" i="24"/>
  <c r="I19" i="24"/>
  <c r="R19" i="24" s="1"/>
  <c r="AV18" i="24"/>
  <c r="AP18" i="24"/>
  <c r="Q18" i="24"/>
  <c r="M18" i="24"/>
  <c r="I18" i="24"/>
  <c r="R18" i="24"/>
  <c r="AV17" i="24"/>
  <c r="AP17" i="24"/>
  <c r="Q17" i="24"/>
  <c r="M17" i="24"/>
  <c r="I17" i="24"/>
  <c r="R17" i="24" s="1"/>
  <c r="BB16" i="24"/>
  <c r="Q16" i="24"/>
  <c r="M16" i="24"/>
  <c r="I16" i="24"/>
  <c r="R16" i="24" s="1"/>
  <c r="AV15" i="24"/>
  <c r="AP15" i="24"/>
  <c r="Q15" i="24"/>
  <c r="M15" i="24"/>
  <c r="I15" i="24"/>
  <c r="R15" i="24"/>
  <c r="AP14" i="24"/>
  <c r="Q14" i="24"/>
  <c r="M14" i="24"/>
  <c r="I14" i="24"/>
  <c r="R14" i="24"/>
  <c r="Q13" i="24"/>
  <c r="M13" i="24"/>
  <c r="I13" i="24"/>
  <c r="R13" i="24"/>
  <c r="Q12" i="24"/>
  <c r="M12" i="24"/>
  <c r="I12" i="24"/>
  <c r="R12" i="24" s="1"/>
  <c r="BG11" i="24"/>
  <c r="Q11" i="24"/>
  <c r="M11" i="24"/>
  <c r="I11" i="24"/>
  <c r="R11" i="24" s="1"/>
  <c r="BG10" i="24"/>
  <c r="Q10" i="24"/>
  <c r="M10" i="24"/>
  <c r="I10" i="24"/>
  <c r="R10" i="24"/>
  <c r="AV9" i="24"/>
  <c r="AP9" i="24"/>
  <c r="Q9" i="24"/>
  <c r="AN8" i="24"/>
  <c r="M9" i="24"/>
  <c r="I9" i="24"/>
  <c r="R9" i="24" s="1"/>
  <c r="AP8" i="24"/>
  <c r="Q8" i="24"/>
  <c r="AN5" i="24" s="1"/>
  <c r="M8" i="24"/>
  <c r="I8" i="24"/>
  <c r="R8" i="24"/>
  <c r="Q7" i="24"/>
  <c r="AN6" i="24" s="1"/>
  <c r="M7" i="24"/>
  <c r="I7" i="24"/>
  <c r="R7" i="24" s="1"/>
  <c r="BB6" i="24"/>
  <c r="AV6" i="24"/>
  <c r="AP6" i="24"/>
  <c r="Q6" i="24"/>
  <c r="AN9" i="24" s="1"/>
  <c r="M6" i="24"/>
  <c r="I6" i="24"/>
  <c r="R6" i="24" s="1"/>
  <c r="AV5" i="24"/>
  <c r="AP5" i="24"/>
  <c r="Q5" i="24"/>
  <c r="AT6" i="24" s="1"/>
  <c r="M5" i="24"/>
  <c r="I5" i="24"/>
  <c r="R5" i="24"/>
  <c r="Q4" i="24"/>
  <c r="AT9" i="24" s="1"/>
  <c r="M4" i="24"/>
  <c r="I4" i="24"/>
  <c r="R4" i="24" s="1"/>
  <c r="Q35" i="23"/>
  <c r="M35" i="23"/>
  <c r="I35" i="23"/>
  <c r="R35" i="23" s="1"/>
  <c r="Q34" i="23"/>
  <c r="M34" i="23"/>
  <c r="I34" i="23"/>
  <c r="R34" i="23" s="1"/>
  <c r="Q33" i="23"/>
  <c r="M33" i="23"/>
  <c r="I33" i="23"/>
  <c r="R33" i="23" s="1"/>
  <c r="Q32" i="23"/>
  <c r="M32" i="23"/>
  <c r="I32" i="23"/>
  <c r="R32" i="23" s="1"/>
  <c r="Q31" i="23"/>
  <c r="M31" i="23"/>
  <c r="I31" i="23"/>
  <c r="R31" i="23" s="1"/>
  <c r="Q30" i="23"/>
  <c r="M30" i="23"/>
  <c r="I30" i="23"/>
  <c r="R30" i="23" s="1"/>
  <c r="Q29" i="23"/>
  <c r="M29" i="23"/>
  <c r="I29" i="23"/>
  <c r="R29" i="23" s="1"/>
  <c r="Q28" i="23"/>
  <c r="M28" i="23"/>
  <c r="I28" i="23"/>
  <c r="R28" i="23" s="1"/>
  <c r="Q27" i="23"/>
  <c r="M27" i="23"/>
  <c r="I27" i="23"/>
  <c r="R27" i="23" s="1"/>
  <c r="Q26" i="23"/>
  <c r="M26" i="23"/>
  <c r="I26" i="23"/>
  <c r="R26" i="23" s="1"/>
  <c r="Q25" i="23"/>
  <c r="AN14" i="23"/>
  <c r="M25" i="23"/>
  <c r="I25" i="23"/>
  <c r="R25" i="23" s="1"/>
  <c r="Q24" i="23"/>
  <c r="AN17" i="23" s="1"/>
  <c r="M24" i="23"/>
  <c r="I24" i="23"/>
  <c r="R24" i="23"/>
  <c r="Q23" i="23"/>
  <c r="AN18" i="23" s="1"/>
  <c r="M23" i="23"/>
  <c r="I23" i="23"/>
  <c r="R23" i="23" s="1"/>
  <c r="Q22" i="23"/>
  <c r="AN15" i="23" s="1"/>
  <c r="M22" i="23"/>
  <c r="I22" i="23"/>
  <c r="R22" i="23" s="1"/>
  <c r="Q21" i="23"/>
  <c r="AT18" i="23" s="1"/>
  <c r="M21" i="23"/>
  <c r="I21" i="23"/>
  <c r="R21" i="23" s="1"/>
  <c r="Q20" i="23"/>
  <c r="AT15" i="23" s="1"/>
  <c r="M20" i="23"/>
  <c r="I20" i="23"/>
  <c r="R20" i="23"/>
  <c r="Q19" i="23"/>
  <c r="M19" i="23"/>
  <c r="I19" i="23"/>
  <c r="R19" i="23"/>
  <c r="AV18" i="23"/>
  <c r="AP18" i="23"/>
  <c r="Q18" i="23"/>
  <c r="M18" i="23"/>
  <c r="I18" i="23"/>
  <c r="R18" i="23"/>
  <c r="AV17" i="23"/>
  <c r="AP17" i="23"/>
  <c r="Q17" i="23"/>
  <c r="M17" i="23"/>
  <c r="I17" i="23"/>
  <c r="R17" i="23" s="1"/>
  <c r="Q16" i="23"/>
  <c r="M16" i="23"/>
  <c r="I16" i="23"/>
  <c r="R16" i="23"/>
  <c r="BB15" i="23"/>
  <c r="AV15" i="23"/>
  <c r="AP15" i="23"/>
  <c r="R15" i="23"/>
  <c r="Q15" i="23"/>
  <c r="M15" i="23"/>
  <c r="I15" i="23"/>
  <c r="AV14" i="23"/>
  <c r="AP14" i="23"/>
  <c r="R14" i="23"/>
  <c r="Q14" i="23"/>
  <c r="M14" i="23"/>
  <c r="I14" i="23"/>
  <c r="Q13" i="23"/>
  <c r="M13" i="23"/>
  <c r="I13" i="23"/>
  <c r="R13" i="23" s="1"/>
  <c r="Q12" i="23"/>
  <c r="M12" i="23"/>
  <c r="I12" i="23"/>
  <c r="R12" i="23" s="1"/>
  <c r="BG11" i="23"/>
  <c r="Q11" i="23"/>
  <c r="M11" i="23"/>
  <c r="I11" i="23"/>
  <c r="R11" i="23"/>
  <c r="BG10" i="23"/>
  <c r="Q10" i="23"/>
  <c r="M10" i="23"/>
  <c r="I10" i="23"/>
  <c r="R10" i="23" s="1"/>
  <c r="AV9" i="23"/>
  <c r="AP9" i="23"/>
  <c r="Q9" i="23"/>
  <c r="AN8" i="23" s="1"/>
  <c r="M9" i="23"/>
  <c r="I9" i="23"/>
  <c r="R9" i="23"/>
  <c r="AV8" i="23"/>
  <c r="AP8" i="23"/>
  <c r="Q8" i="23"/>
  <c r="AN5" i="23"/>
  <c r="M8" i="23"/>
  <c r="I8" i="23"/>
  <c r="R8" i="23" s="1"/>
  <c r="Q7" i="23"/>
  <c r="AN6" i="23" s="1"/>
  <c r="M7" i="23"/>
  <c r="N7" i="23" s="1"/>
  <c r="O7" i="23" s="1"/>
  <c r="I7" i="23"/>
  <c r="R7" i="23"/>
  <c r="BB6" i="23"/>
  <c r="AV6" i="23"/>
  <c r="AP6" i="23"/>
  <c r="Q6" i="23"/>
  <c r="AN9" i="23" s="1"/>
  <c r="M6" i="23"/>
  <c r="O6" i="23" s="1"/>
  <c r="I6" i="23"/>
  <c r="R6" i="23"/>
  <c r="AP5" i="23"/>
  <c r="Q5" i="23"/>
  <c r="AT6" i="23"/>
  <c r="M5" i="23"/>
  <c r="I5" i="23"/>
  <c r="R5" i="23" s="1"/>
  <c r="Q4" i="23"/>
  <c r="AT9" i="23" s="1"/>
  <c r="M4" i="23"/>
  <c r="N22" i="23" s="1"/>
  <c r="O22" i="23" s="1"/>
  <c r="I4" i="23"/>
  <c r="R4" i="23" s="1"/>
  <c r="N13" i="26"/>
  <c r="N19" i="25"/>
  <c r="N12" i="27"/>
  <c r="O12" i="27" s="1"/>
  <c r="N12" i="32"/>
  <c r="O12" i="32" s="1"/>
  <c r="N13" i="24"/>
  <c r="O13" i="24" s="1"/>
  <c r="N6" i="24"/>
  <c r="O6" i="24" s="1"/>
  <c r="N12" i="25"/>
  <c r="O12" i="25" s="1"/>
  <c r="N16" i="29"/>
  <c r="O16" i="29" s="1"/>
  <c r="AS8" i="30"/>
  <c r="AT8" i="30" s="1"/>
  <c r="N16" i="30"/>
  <c r="O16" i="30" s="1"/>
  <c r="N25" i="24"/>
  <c r="N6" i="25"/>
  <c r="O6" i="25"/>
  <c r="N6" i="29"/>
  <c r="O6" i="29"/>
  <c r="N9" i="30"/>
  <c r="O9" i="30"/>
  <c r="N6" i="31"/>
  <c r="O6" i="31"/>
  <c r="N7" i="29"/>
  <c r="O7" i="29"/>
  <c r="N5" i="24"/>
  <c r="N31" i="24"/>
  <c r="N9" i="26"/>
  <c r="N7" i="27"/>
  <c r="O7" i="27" s="1"/>
  <c r="N7" i="32"/>
  <c r="O7" i="32" s="1"/>
  <c r="N5" i="23"/>
  <c r="N8" i="24"/>
  <c r="N12" i="24"/>
  <c r="O12" i="24" s="1"/>
  <c r="N33" i="24"/>
  <c r="O33" i="24" s="1"/>
  <c r="N8" i="25"/>
  <c r="O8" i="25" s="1"/>
  <c r="N15" i="25"/>
  <c r="O15" i="25" s="1"/>
  <c r="N21" i="25"/>
  <c r="O21" i="25" s="1"/>
  <c r="N23" i="25"/>
  <c r="N15" i="24"/>
  <c r="O15" i="24"/>
  <c r="N10" i="25"/>
  <c r="O10" i="25"/>
  <c r="N6" i="23"/>
  <c r="N21" i="23"/>
  <c r="O21" i="23" s="1"/>
  <c r="N23" i="23"/>
  <c r="N24" i="24"/>
  <c r="O24" i="24"/>
  <c r="N27" i="24"/>
  <c r="O27" i="24"/>
  <c r="N28" i="24"/>
  <c r="O28" i="24"/>
  <c r="N29" i="24"/>
  <c r="O29" i="24"/>
  <c r="N35" i="24"/>
  <c r="N16" i="26"/>
  <c r="O16" i="26" s="1"/>
  <c r="N9" i="23"/>
  <c r="N16" i="23"/>
  <c r="O16" i="23"/>
  <c r="N7" i="24"/>
  <c r="O7" i="24"/>
  <c r="N10" i="24"/>
  <c r="O10" i="24"/>
  <c r="N19" i="24"/>
  <c r="O19" i="24"/>
  <c r="N21" i="24"/>
  <c r="O21" i="24"/>
  <c r="N22" i="24"/>
  <c r="O22" i="24"/>
  <c r="N23" i="24"/>
  <c r="O23" i="24"/>
  <c r="N7" i="25"/>
  <c r="O7" i="25"/>
  <c r="N34" i="25"/>
  <c r="O34" i="25"/>
  <c r="N24" i="25"/>
  <c r="O24" i="25"/>
  <c r="N33" i="26"/>
  <c r="O33" i="26" s="1"/>
  <c r="N8" i="26"/>
  <c r="O8" i="26"/>
  <c r="N12" i="26"/>
  <c r="O12" i="26" s="1"/>
  <c r="N31" i="26"/>
  <c r="O31" i="26"/>
  <c r="N13" i="27"/>
  <c r="O13" i="27" s="1"/>
  <c r="N16" i="27"/>
  <c r="O16" i="27"/>
  <c r="N33" i="27"/>
  <c r="O33" i="27" s="1"/>
  <c r="N5" i="28"/>
  <c r="O5" i="28"/>
  <c r="N12" i="31"/>
  <c r="O12" i="31" s="1"/>
  <c r="N24" i="32"/>
  <c r="O24" i="32"/>
  <c r="N28" i="32"/>
  <c r="O28" i="32" s="1"/>
  <c r="N24" i="28"/>
  <c r="O24" i="28" s="1"/>
  <c r="N23" i="28"/>
  <c r="O23" i="28"/>
  <c r="N22" i="28"/>
  <c r="O22" i="28" s="1"/>
  <c r="N27" i="30"/>
  <c r="O27" i="30"/>
  <c r="N10" i="31"/>
  <c r="O10" i="31" s="1"/>
  <c r="N19" i="31"/>
  <c r="N29" i="31"/>
  <c r="N21" i="32"/>
  <c r="O21" i="32" s="1"/>
  <c r="N22" i="32"/>
  <c r="O22" i="32" s="1"/>
  <c r="N29" i="27"/>
  <c r="O29" i="27" s="1"/>
  <c r="N23" i="27"/>
  <c r="O23" i="27"/>
  <c r="N6" i="27"/>
  <c r="O6" i="27" s="1"/>
  <c r="N10" i="27"/>
  <c r="O10" i="27"/>
  <c r="N19" i="27"/>
  <c r="N13" i="29"/>
  <c r="O13" i="29"/>
  <c r="N25" i="31"/>
  <c r="O25" i="31" s="1"/>
  <c r="N32" i="24"/>
  <c r="O32" i="24" s="1"/>
  <c r="N16" i="25"/>
  <c r="O16" i="25" s="1"/>
  <c r="N22" i="25"/>
  <c r="O22" i="25" s="1"/>
  <c r="N9" i="24"/>
  <c r="O9" i="24" s="1"/>
  <c r="N16" i="24"/>
  <c r="O16" i="24" s="1"/>
  <c r="N32" i="26"/>
  <c r="O32" i="26" s="1"/>
  <c r="N35" i="26"/>
  <c r="N8" i="27"/>
  <c r="O8" i="27" s="1"/>
  <c r="N13" i="28"/>
  <c r="N16" i="28"/>
  <c r="O16" i="28"/>
  <c r="N21" i="29"/>
  <c r="O21" i="29" s="1"/>
  <c r="N21" i="30"/>
  <c r="N22" i="30"/>
  <c r="O22" i="30" s="1"/>
  <c r="N23" i="30"/>
  <c r="O23" i="30" s="1"/>
  <c r="N24" i="30"/>
  <c r="O24" i="30" s="1"/>
  <c r="N25" i="30"/>
  <c r="N9" i="31"/>
  <c r="N21" i="31"/>
  <c r="O21" i="31" s="1"/>
  <c r="N35" i="31"/>
  <c r="O35" i="31" s="1"/>
  <c r="N25" i="32"/>
  <c r="O25" i="32" s="1"/>
  <c r="N6" i="26"/>
  <c r="O6" i="26" s="1"/>
  <c r="N10" i="26"/>
  <c r="O10" i="26" s="1"/>
  <c r="N19" i="26"/>
  <c r="N23" i="26"/>
  <c r="N24" i="26"/>
  <c r="O24" i="26" s="1"/>
  <c r="N28" i="27"/>
  <c r="O28" i="27" s="1"/>
  <c r="N32" i="27"/>
  <c r="O32" i="27" s="1"/>
  <c r="N12" i="28"/>
  <c r="O12" i="28" s="1"/>
  <c r="N32" i="28"/>
  <c r="O32" i="28" s="1"/>
  <c r="N10" i="29"/>
  <c r="O10" i="29" s="1"/>
  <c r="N19" i="29"/>
  <c r="O19" i="29" s="1"/>
  <c r="N8" i="30"/>
  <c r="N10" i="30"/>
  <c r="O10" i="30"/>
  <c r="N19" i="30"/>
  <c r="O19" i="30"/>
  <c r="N28" i="30"/>
  <c r="O28" i="30"/>
  <c r="N29" i="30"/>
  <c r="O29" i="30"/>
  <c r="N31" i="30"/>
  <c r="N32" i="30"/>
  <c r="O32" i="30" s="1"/>
  <c r="N35" i="30"/>
  <c r="N15" i="31"/>
  <c r="O15" i="31"/>
  <c r="N22" i="31"/>
  <c r="O22" i="31"/>
  <c r="N23" i="31"/>
  <c r="O23" i="31"/>
  <c r="N24" i="31"/>
  <c r="O24" i="31"/>
  <c r="N27" i="31"/>
  <c r="O27" i="31"/>
  <c r="N28" i="31"/>
  <c r="O28" i="31"/>
  <c r="N31" i="31"/>
  <c r="O31" i="31"/>
  <c r="N6" i="32"/>
  <c r="O6" i="32"/>
  <c r="N27" i="32"/>
  <c r="O27" i="32"/>
  <c r="N33" i="32"/>
  <c r="O33" i="32" s="1"/>
  <c r="N15" i="26"/>
  <c r="O15" i="26"/>
  <c r="N21" i="26"/>
  <c r="O21" i="26" s="1"/>
  <c r="N22" i="26"/>
  <c r="O22" i="26"/>
  <c r="N25" i="26"/>
  <c r="O25" i="26" s="1"/>
  <c r="N27" i="26"/>
  <c r="O27" i="26"/>
  <c r="N28" i="26"/>
  <c r="O28" i="26" s="1"/>
  <c r="N29" i="26"/>
  <c r="N5" i="27"/>
  <c r="N21" i="27"/>
  <c r="O21" i="27" s="1"/>
  <c r="N22" i="27"/>
  <c r="O22" i="27"/>
  <c r="N24" i="27"/>
  <c r="O24" i="27" s="1"/>
  <c r="N31" i="27"/>
  <c r="N9" i="28"/>
  <c r="O9" i="28" s="1"/>
  <c r="N15" i="28"/>
  <c r="O15" i="28"/>
  <c r="N21" i="28"/>
  <c r="O21" i="28" s="1"/>
  <c r="N25" i="28"/>
  <c r="O25" i="28"/>
  <c r="N27" i="28"/>
  <c r="O27" i="28" s="1"/>
  <c r="N28" i="28"/>
  <c r="O28" i="28"/>
  <c r="N29" i="28"/>
  <c r="N31" i="28"/>
  <c r="N5" i="29"/>
  <c r="O5" i="29"/>
  <c r="N12" i="29"/>
  <c r="O12" i="29" s="1"/>
  <c r="N6" i="30"/>
  <c r="O6" i="30"/>
  <c r="N15" i="30"/>
  <c r="O15" i="30" s="1"/>
  <c r="N7" i="31"/>
  <c r="O7" i="31"/>
  <c r="N8" i="31"/>
  <c r="O8" i="31" s="1"/>
  <c r="N8" i="32"/>
  <c r="O8" i="32"/>
  <c r="N26" i="32"/>
  <c r="O26" i="32" s="1"/>
  <c r="N32" i="32"/>
  <c r="O32" i="32"/>
  <c r="N30" i="32"/>
  <c r="O30" i="32" s="1"/>
  <c r="N35" i="27"/>
  <c r="N6" i="28"/>
  <c r="O6" i="28"/>
  <c r="N7" i="28"/>
  <c r="O7" i="28"/>
  <c r="N8" i="28"/>
  <c r="O8" i="28"/>
  <c r="N19" i="28"/>
  <c r="N9" i="29"/>
  <c r="O9" i="29"/>
  <c r="N15" i="29"/>
  <c r="O15" i="29" s="1"/>
  <c r="N5" i="30"/>
  <c r="N12" i="30"/>
  <c r="O12" i="30"/>
  <c r="N13" i="30"/>
  <c r="O13" i="30"/>
  <c r="N16" i="31"/>
  <c r="O16" i="31"/>
  <c r="N32" i="31"/>
  <c r="O32" i="31" s="1"/>
  <c r="N33" i="31"/>
  <c r="O33" i="31"/>
  <c r="N20" i="32"/>
  <c r="O20" i="32" s="1"/>
  <c r="N34" i="32"/>
  <c r="O34" i="32"/>
  <c r="AY16" i="32"/>
  <c r="AZ16" i="32" s="1"/>
  <c r="AS17" i="32"/>
  <c r="AT17" i="32"/>
  <c r="AS14" i="32"/>
  <c r="AT14" i="32" s="1"/>
  <c r="AY7" i="32"/>
  <c r="AZ7" i="32"/>
  <c r="AS8" i="32"/>
  <c r="AT8" i="32" s="1"/>
  <c r="L34" i="32"/>
  <c r="L31" i="32"/>
  <c r="L33" i="32"/>
  <c r="L35" i="32"/>
  <c r="L32" i="32"/>
  <c r="L29" i="32"/>
  <c r="L27" i="32"/>
  <c r="L28" i="32"/>
  <c r="L30" i="32"/>
  <c r="L26" i="32"/>
  <c r="L24" i="32"/>
  <c r="L25" i="32"/>
  <c r="L21" i="32"/>
  <c r="L23" i="32"/>
  <c r="L22" i="32"/>
  <c r="L20" i="32"/>
  <c r="N10" i="32"/>
  <c r="O10" i="32"/>
  <c r="N15" i="32"/>
  <c r="O15" i="32" s="1"/>
  <c r="L18" i="32"/>
  <c r="L17" i="32"/>
  <c r="L16" i="32"/>
  <c r="L19" i="32"/>
  <c r="L15" i="32"/>
  <c r="N16" i="32"/>
  <c r="O16" i="32" s="1"/>
  <c r="L5" i="32"/>
  <c r="L14" i="32"/>
  <c r="L9" i="32"/>
  <c r="L13" i="32"/>
  <c r="L4" i="32"/>
  <c r="L11" i="32"/>
  <c r="L6" i="32"/>
  <c r="L7" i="32"/>
  <c r="L8" i="32"/>
  <c r="L10" i="32"/>
  <c r="L12" i="32"/>
  <c r="N5" i="32"/>
  <c r="O5" i="32" s="1"/>
  <c r="AS5" i="32"/>
  <c r="AT5" i="32"/>
  <c r="AY6" i="32"/>
  <c r="N9" i="32"/>
  <c r="O9" i="32"/>
  <c r="N13" i="32"/>
  <c r="O13" i="32" s="1"/>
  <c r="N19" i="32"/>
  <c r="O19" i="32"/>
  <c r="N23" i="32"/>
  <c r="O23" i="32" s="1"/>
  <c r="N29" i="32"/>
  <c r="O29" i="32"/>
  <c r="N31" i="32"/>
  <c r="O31" i="32" s="1"/>
  <c r="N35" i="32"/>
  <c r="O35" i="32"/>
  <c r="N4" i="32"/>
  <c r="O4" i="32" s="1"/>
  <c r="N11" i="32"/>
  <c r="O11" i="32"/>
  <c r="N14" i="32"/>
  <c r="O14" i="32" s="1"/>
  <c r="AY15" i="32"/>
  <c r="N17" i="32"/>
  <c r="O17" i="32"/>
  <c r="N18" i="32"/>
  <c r="O18" i="32"/>
  <c r="AS17" i="31"/>
  <c r="AT17" i="31"/>
  <c r="AY16" i="31"/>
  <c r="AS8" i="31"/>
  <c r="AT8" i="31"/>
  <c r="AS5" i="31"/>
  <c r="L35" i="31"/>
  <c r="L33" i="31"/>
  <c r="L31" i="31"/>
  <c r="L34" i="31"/>
  <c r="L32" i="31"/>
  <c r="L27" i="31"/>
  <c r="L26" i="31"/>
  <c r="L30" i="31"/>
  <c r="L29" i="31"/>
  <c r="L23" i="31"/>
  <c r="L28" i="31"/>
  <c r="L20" i="31"/>
  <c r="L25" i="31"/>
  <c r="L24" i="31"/>
  <c r="L22" i="31"/>
  <c r="L21" i="31"/>
  <c r="L19" i="31"/>
  <c r="L18" i="31"/>
  <c r="L15" i="31"/>
  <c r="L17" i="31"/>
  <c r="L10" i="31"/>
  <c r="L12" i="31"/>
  <c r="L16" i="31"/>
  <c r="L9" i="31"/>
  <c r="L14" i="31"/>
  <c r="L13" i="31"/>
  <c r="L11" i="31"/>
  <c r="N13" i="31"/>
  <c r="O13" i="31" s="1"/>
  <c r="L8" i="31"/>
  <c r="L5" i="31"/>
  <c r="L7" i="31"/>
  <c r="L4" i="31"/>
  <c r="X4" i="31"/>
  <c r="L6" i="31"/>
  <c r="N5" i="31"/>
  <c r="O5" i="31" s="1"/>
  <c r="O29" i="31"/>
  <c r="O19" i="31"/>
  <c r="N4" i="31"/>
  <c r="O4" i="31" s="1"/>
  <c r="N14" i="31"/>
  <c r="O14" i="31"/>
  <c r="O9" i="31"/>
  <c r="N11" i="31"/>
  <c r="O11" i="31"/>
  <c r="AS14" i="31"/>
  <c r="AT14" i="31"/>
  <c r="AY15" i="31"/>
  <c r="AZ15" i="31"/>
  <c r="N17" i="31"/>
  <c r="O17" i="31"/>
  <c r="N18" i="31"/>
  <c r="O18" i="31"/>
  <c r="N20" i="31"/>
  <c r="O20" i="31"/>
  <c r="N26" i="31"/>
  <c r="O26" i="31" s="1"/>
  <c r="N30" i="31"/>
  <c r="O30" i="31"/>
  <c r="N34" i="31"/>
  <c r="O34" i="31" s="1"/>
  <c r="AS5" i="30"/>
  <c r="L34" i="30"/>
  <c r="L35" i="30"/>
  <c r="L32" i="30"/>
  <c r="L33" i="30"/>
  <c r="L31" i="30"/>
  <c r="L25" i="30"/>
  <c r="L30" i="30"/>
  <c r="L24" i="30"/>
  <c r="L26" i="30"/>
  <c r="L27" i="30"/>
  <c r="L28" i="30"/>
  <c r="L29" i="30"/>
  <c r="L20" i="30"/>
  <c r="L21" i="30"/>
  <c r="L22" i="30"/>
  <c r="L23" i="30"/>
  <c r="L19" i="30"/>
  <c r="L18" i="30"/>
  <c r="L15" i="30"/>
  <c r="L17" i="30"/>
  <c r="L14" i="30"/>
  <c r="L16" i="30"/>
  <c r="L8" i="30"/>
  <c r="L9" i="30"/>
  <c r="L13" i="30"/>
  <c r="L10" i="30"/>
  <c r="L7" i="30"/>
  <c r="L12" i="30"/>
  <c r="L11" i="30"/>
  <c r="L4" i="30"/>
  <c r="L6" i="30"/>
  <c r="L5" i="30"/>
  <c r="N7" i="30"/>
  <c r="O7" i="30" s="1"/>
  <c r="O5" i="30"/>
  <c r="O21" i="30"/>
  <c r="O31" i="30"/>
  <c r="O8" i="30"/>
  <c r="O25" i="30"/>
  <c r="N33" i="30"/>
  <c r="O33" i="30"/>
  <c r="O35" i="30"/>
  <c r="N4" i="30"/>
  <c r="O4" i="30"/>
  <c r="AS17" i="30"/>
  <c r="AT17" i="30" s="1"/>
  <c r="AS14" i="30"/>
  <c r="N11" i="30"/>
  <c r="O11" i="30"/>
  <c r="N14" i="30"/>
  <c r="O14" i="30" s="1"/>
  <c r="N17" i="30"/>
  <c r="O17" i="30"/>
  <c r="N18" i="30"/>
  <c r="O18" i="30" s="1"/>
  <c r="N20" i="30"/>
  <c r="O20" i="30"/>
  <c r="N26" i="30"/>
  <c r="O26" i="30" s="1"/>
  <c r="N30" i="30"/>
  <c r="O30" i="30"/>
  <c r="N34" i="30"/>
  <c r="O34" i="30" s="1"/>
  <c r="N29" i="29"/>
  <c r="O29" i="29"/>
  <c r="N24" i="29"/>
  <c r="O24" i="29" s="1"/>
  <c r="N28" i="29"/>
  <c r="O28" i="29"/>
  <c r="N32" i="29"/>
  <c r="O32" i="29" s="1"/>
  <c r="N33" i="29"/>
  <c r="O33" i="29"/>
  <c r="N23" i="29"/>
  <c r="O23" i="29" s="1"/>
  <c r="N31" i="29"/>
  <c r="O31" i="29"/>
  <c r="N35" i="29"/>
  <c r="O35" i="29" s="1"/>
  <c r="N22" i="29"/>
  <c r="O22" i="29"/>
  <c r="AY7" i="29"/>
  <c r="AY16" i="29"/>
  <c r="AS5" i="29"/>
  <c r="AT5" i="29"/>
  <c r="AY6" i="29"/>
  <c r="AZ6" i="29" s="1"/>
  <c r="AS8" i="29"/>
  <c r="AT8" i="29"/>
  <c r="L34" i="29"/>
  <c r="L35" i="29"/>
  <c r="L29" i="29"/>
  <c r="L33" i="29"/>
  <c r="L31" i="29"/>
  <c r="L32" i="29"/>
  <c r="L27" i="29"/>
  <c r="L28" i="29"/>
  <c r="L30" i="29"/>
  <c r="L21" i="29"/>
  <c r="L25" i="29"/>
  <c r="L26" i="29"/>
  <c r="L23" i="29"/>
  <c r="L20" i="29"/>
  <c r="L24" i="29"/>
  <c r="L22" i="29"/>
  <c r="L19" i="29"/>
  <c r="L18" i="29"/>
  <c r="L13" i="29"/>
  <c r="L12" i="29"/>
  <c r="L14" i="29"/>
  <c r="L17" i="29"/>
  <c r="L15" i="29"/>
  <c r="L11" i="29"/>
  <c r="L16" i="29"/>
  <c r="L7" i="29"/>
  <c r="L9" i="29"/>
  <c r="L10" i="29"/>
  <c r="L5" i="29"/>
  <c r="L8" i="29"/>
  <c r="L6" i="29"/>
  <c r="L4" i="29"/>
  <c r="N8" i="29"/>
  <c r="O8" i="29" s="1"/>
  <c r="N27" i="29"/>
  <c r="O27" i="29" s="1"/>
  <c r="N25" i="29"/>
  <c r="O25" i="29" s="1"/>
  <c r="N11" i="29"/>
  <c r="O11" i="29"/>
  <c r="AS17" i="29"/>
  <c r="AT17" i="29" s="1"/>
  <c r="AS14" i="29"/>
  <c r="AT14" i="29"/>
  <c r="N4" i="29"/>
  <c r="O4" i="29" s="1"/>
  <c r="N14" i="29"/>
  <c r="O14" i="29"/>
  <c r="AY15" i="29"/>
  <c r="AZ15" i="29" s="1"/>
  <c r="N17" i="29"/>
  <c r="O17" i="29" s="1"/>
  <c r="N18" i="29"/>
  <c r="O18" i="29" s="1"/>
  <c r="N20" i="29"/>
  <c r="O20" i="29"/>
  <c r="N26" i="29"/>
  <c r="O26" i="29" s="1"/>
  <c r="N30" i="29"/>
  <c r="O30" i="29"/>
  <c r="N34" i="29"/>
  <c r="O34" i="29" s="1"/>
  <c r="AS17" i="28"/>
  <c r="AT17" i="28"/>
  <c r="AY16" i="28"/>
  <c r="AS8" i="28"/>
  <c r="AT8" i="28"/>
  <c r="AS5" i="28"/>
  <c r="N33" i="28"/>
  <c r="O33" i="28" s="1"/>
  <c r="N35" i="28"/>
  <c r="O35" i="28" s="1"/>
  <c r="L33" i="28"/>
  <c r="L35" i="28"/>
  <c r="L29" i="28"/>
  <c r="L32" i="28"/>
  <c r="L34" i="28"/>
  <c r="L31" i="28"/>
  <c r="L27" i="28"/>
  <c r="L25" i="28"/>
  <c r="L28" i="28"/>
  <c r="L30" i="28"/>
  <c r="L26" i="28"/>
  <c r="L23" i="28"/>
  <c r="L20" i="28"/>
  <c r="L24" i="28"/>
  <c r="L22" i="28"/>
  <c r="L21" i="28"/>
  <c r="L19" i="28"/>
  <c r="L18" i="28"/>
  <c r="L13" i="28"/>
  <c r="L15" i="28"/>
  <c r="L12" i="28"/>
  <c r="L14" i="28"/>
  <c r="L17" i="28"/>
  <c r="L16" i="28"/>
  <c r="L10" i="28"/>
  <c r="L9" i="28"/>
  <c r="L11" i="28"/>
  <c r="L8" i="28"/>
  <c r="N10" i="28"/>
  <c r="O10" i="28" s="1"/>
  <c r="L4" i="28"/>
  <c r="W4" i="28"/>
  <c r="L6" i="28"/>
  <c r="L7" i="28"/>
  <c r="O19" i="28"/>
  <c r="O29" i="28"/>
  <c r="L5" i="28"/>
  <c r="O13" i="28"/>
  <c r="O31" i="28"/>
  <c r="N4" i="28"/>
  <c r="O4" i="28" s="1"/>
  <c r="N11" i="28"/>
  <c r="O11" i="28"/>
  <c r="N14" i="28"/>
  <c r="O14" i="28" s="1"/>
  <c r="AS14" i="28"/>
  <c r="AT14" i="28"/>
  <c r="AY15" i="28"/>
  <c r="AZ15" i="28" s="1"/>
  <c r="N17" i="28"/>
  <c r="O17" i="28"/>
  <c r="N18" i="28"/>
  <c r="O18" i="28" s="1"/>
  <c r="N20" i="28"/>
  <c r="O20" i="28"/>
  <c r="N26" i="28"/>
  <c r="O26" i="28" s="1"/>
  <c r="N30" i="28"/>
  <c r="O30" i="28"/>
  <c r="N34" i="28"/>
  <c r="O34" i="28" s="1"/>
  <c r="AY6" i="27"/>
  <c r="AZ6" i="27"/>
  <c r="AS8" i="27"/>
  <c r="AT8" i="27" s="1"/>
  <c r="AS5" i="27"/>
  <c r="AT5" i="27"/>
  <c r="AY7" i="27"/>
  <c r="L33" i="27"/>
  <c r="L35" i="27"/>
  <c r="L31" i="27"/>
  <c r="L34" i="27"/>
  <c r="L32" i="27"/>
  <c r="L28" i="27"/>
  <c r="L30" i="27"/>
  <c r="L29" i="27"/>
  <c r="L27" i="27"/>
  <c r="L22" i="27"/>
  <c r="L26" i="27"/>
  <c r="L24" i="27"/>
  <c r="L25" i="27"/>
  <c r="L23" i="27"/>
  <c r="L20" i="27"/>
  <c r="L21" i="27"/>
  <c r="L18" i="27"/>
  <c r="L19" i="27"/>
  <c r="L17" i="27"/>
  <c r="L16" i="27"/>
  <c r="L14" i="27"/>
  <c r="L15" i="27"/>
  <c r="L11" i="27"/>
  <c r="N15" i="27"/>
  <c r="O15" i="27" s="1"/>
  <c r="L10" i="27"/>
  <c r="L13" i="27"/>
  <c r="L5" i="27"/>
  <c r="L12" i="27"/>
  <c r="L7" i="27"/>
  <c r="L8" i="27"/>
  <c r="L6" i="27"/>
  <c r="L9" i="27"/>
  <c r="O31" i="27"/>
  <c r="L4" i="27"/>
  <c r="O9" i="27"/>
  <c r="O19" i="27"/>
  <c r="O35" i="27"/>
  <c r="N4" i="27"/>
  <c r="O4" i="27"/>
  <c r="AS17" i="27"/>
  <c r="AS14" i="27"/>
  <c r="AT14" i="27"/>
  <c r="N14" i="27"/>
  <c r="O14" i="27" s="1"/>
  <c r="N11" i="27"/>
  <c r="O11" i="27"/>
  <c r="O5" i="27"/>
  <c r="N17" i="27"/>
  <c r="O17" i="27" s="1"/>
  <c r="N18" i="27"/>
  <c r="O18" i="27"/>
  <c r="N20" i="27"/>
  <c r="O20" i="27" s="1"/>
  <c r="N26" i="27"/>
  <c r="O26" i="27" s="1"/>
  <c r="N30" i="27"/>
  <c r="O30" i="27" s="1"/>
  <c r="N34" i="27"/>
  <c r="O34" i="27" s="1"/>
  <c r="N25" i="27"/>
  <c r="O25" i="27" s="1"/>
  <c r="N27" i="27"/>
  <c r="O27" i="27"/>
  <c r="AS5" i="26"/>
  <c r="AT5" i="26" s="1"/>
  <c r="AS8" i="26"/>
  <c r="L31" i="26"/>
  <c r="L26" i="26"/>
  <c r="L28" i="26"/>
  <c r="L29" i="26"/>
  <c r="L24" i="26"/>
  <c r="L25" i="26"/>
  <c r="L21" i="26"/>
  <c r="L19" i="26"/>
  <c r="L20" i="26"/>
  <c r="L15" i="26"/>
  <c r="L18" i="26"/>
  <c r="L17" i="26"/>
  <c r="L13" i="26"/>
  <c r="L16" i="26"/>
  <c r="L9" i="26"/>
  <c r="L8" i="26"/>
  <c r="L11" i="26"/>
  <c r="L12" i="26"/>
  <c r="L6" i="26"/>
  <c r="L5" i="26"/>
  <c r="L7" i="26"/>
  <c r="L4" i="26"/>
  <c r="O19" i="26"/>
  <c r="O23" i="26"/>
  <c r="O29" i="26"/>
  <c r="O9" i="26"/>
  <c r="O35" i="26"/>
  <c r="N17" i="26"/>
  <c r="O17" i="26"/>
  <c r="N11" i="26"/>
  <c r="O11" i="26" s="1"/>
  <c r="AS17" i="26"/>
  <c r="AT17" i="26"/>
  <c r="AS14" i="26"/>
  <c r="AT14" i="26" s="1"/>
  <c r="N20" i="26"/>
  <c r="O20" i="26"/>
  <c r="O5" i="26"/>
  <c r="O13" i="26"/>
  <c r="AY16" i="26"/>
  <c r="AZ16" i="26"/>
  <c r="N4" i="26"/>
  <c r="O4" i="26" s="1"/>
  <c r="N14" i="26"/>
  <c r="O14" i="26"/>
  <c r="N18" i="26"/>
  <c r="O18" i="26" s="1"/>
  <c r="N26" i="26"/>
  <c r="O26" i="26"/>
  <c r="AY15" i="26"/>
  <c r="N30" i="26"/>
  <c r="O30" i="26"/>
  <c r="N34" i="26"/>
  <c r="O34" i="26"/>
  <c r="AS17" i="25"/>
  <c r="AT17" i="25"/>
  <c r="AS8" i="25"/>
  <c r="AT8" i="25"/>
  <c r="AY7" i="25"/>
  <c r="AY6" i="25"/>
  <c r="AZ6" i="25"/>
  <c r="L35" i="25"/>
  <c r="N25" i="25"/>
  <c r="O25" i="25"/>
  <c r="N27" i="25"/>
  <c r="O27" i="25"/>
  <c r="L34" i="25"/>
  <c r="N28" i="25"/>
  <c r="O28" i="25"/>
  <c r="N29" i="25"/>
  <c r="O29" i="25" s="1"/>
  <c r="N30" i="25"/>
  <c r="O30" i="25"/>
  <c r="N31" i="25"/>
  <c r="O31" i="25" s="1"/>
  <c r="N32" i="25"/>
  <c r="O32" i="25"/>
  <c r="L33" i="25"/>
  <c r="L29" i="25"/>
  <c r="L32" i="25"/>
  <c r="L31" i="25"/>
  <c r="L30" i="25"/>
  <c r="L27" i="25"/>
  <c r="L28" i="25"/>
  <c r="L26" i="25"/>
  <c r="L24" i="25"/>
  <c r="L25" i="25"/>
  <c r="L22" i="25"/>
  <c r="L20" i="25"/>
  <c r="L21" i="25"/>
  <c r="L23" i="25"/>
  <c r="L19" i="25"/>
  <c r="L15" i="25"/>
  <c r="L18" i="25"/>
  <c r="L17" i="25"/>
  <c r="L14" i="25"/>
  <c r="L4" i="25"/>
  <c r="L16" i="25"/>
  <c r="L13" i="25"/>
  <c r="L10" i="25"/>
  <c r="L6" i="25"/>
  <c r="L7" i="25"/>
  <c r="L11" i="25"/>
  <c r="L12" i="25"/>
  <c r="L8" i="25"/>
  <c r="L9" i="25"/>
  <c r="L5" i="25"/>
  <c r="O23" i="25"/>
  <c r="O19" i="25"/>
  <c r="N5" i="25"/>
  <c r="O5" i="25" s="1"/>
  <c r="AS5" i="25"/>
  <c r="AT5" i="25"/>
  <c r="N9" i="25"/>
  <c r="O9" i="25" s="1"/>
  <c r="N13" i="25"/>
  <c r="O13" i="25"/>
  <c r="N35" i="25"/>
  <c r="O35" i="25" s="1"/>
  <c r="N4" i="25"/>
  <c r="O4" i="25"/>
  <c r="N11" i="25"/>
  <c r="O11" i="25" s="1"/>
  <c r="N14" i="25"/>
  <c r="O14" i="25"/>
  <c r="AS14" i="25"/>
  <c r="N17" i="25"/>
  <c r="O17" i="25"/>
  <c r="N18" i="25"/>
  <c r="O18" i="25"/>
  <c r="N20" i="25"/>
  <c r="O20" i="25"/>
  <c r="N26" i="25"/>
  <c r="O26" i="25"/>
  <c r="N33" i="25"/>
  <c r="O33" i="25"/>
  <c r="AS8" i="24"/>
  <c r="AS5" i="24"/>
  <c r="AT5" i="24" s="1"/>
  <c r="L35" i="24"/>
  <c r="L34" i="24"/>
  <c r="L33" i="24"/>
  <c r="L26" i="24"/>
  <c r="L20" i="24"/>
  <c r="L30" i="24"/>
  <c r="L32" i="24"/>
  <c r="L31" i="24"/>
  <c r="L29" i="24"/>
  <c r="L21" i="24"/>
  <c r="L28" i="24"/>
  <c r="L27" i="24"/>
  <c r="L25" i="24"/>
  <c r="L24" i="24"/>
  <c r="L23" i="24"/>
  <c r="L22" i="24"/>
  <c r="L19" i="24"/>
  <c r="L17" i="24"/>
  <c r="L16" i="24"/>
  <c r="L18" i="24"/>
  <c r="L13" i="24"/>
  <c r="L10" i="24"/>
  <c r="L15" i="24"/>
  <c r="L12" i="24"/>
  <c r="L14" i="24"/>
  <c r="L11" i="24"/>
  <c r="L7" i="24"/>
  <c r="L9" i="24"/>
  <c r="L6" i="24"/>
  <c r="L8" i="24"/>
  <c r="L5" i="24"/>
  <c r="L4" i="24"/>
  <c r="X4" i="24"/>
  <c r="O31" i="24"/>
  <c r="O25" i="24"/>
  <c r="O8" i="24"/>
  <c r="O35" i="24"/>
  <c r="AS17" i="24"/>
  <c r="AT17" i="24"/>
  <c r="AS14" i="24"/>
  <c r="O5" i="24"/>
  <c r="N14" i="24"/>
  <c r="O14" i="24"/>
  <c r="N11" i="24"/>
  <c r="O11" i="24"/>
  <c r="N4" i="24"/>
  <c r="O4" i="24"/>
  <c r="N17" i="24"/>
  <c r="O17" i="24"/>
  <c r="N18" i="24"/>
  <c r="O18" i="24"/>
  <c r="N20" i="24"/>
  <c r="O20" i="24"/>
  <c r="N26" i="24"/>
  <c r="O26" i="24"/>
  <c r="N30" i="24"/>
  <c r="O30" i="24"/>
  <c r="N34" i="24"/>
  <c r="O34" i="24"/>
  <c r="N25" i="23"/>
  <c r="O25" i="23"/>
  <c r="N28" i="23"/>
  <c r="O28" i="23"/>
  <c r="N31" i="23"/>
  <c r="O31" i="23" s="1"/>
  <c r="N33" i="23"/>
  <c r="O33" i="23"/>
  <c r="N35" i="23"/>
  <c r="N24" i="23"/>
  <c r="O24" i="23"/>
  <c r="N27" i="23"/>
  <c r="O27" i="23" s="1"/>
  <c r="N29" i="23"/>
  <c r="O29" i="23"/>
  <c r="N32" i="23"/>
  <c r="O32" i="23" s="1"/>
  <c r="AS8" i="23"/>
  <c r="AT8" i="23"/>
  <c r="L34" i="23"/>
  <c r="L33" i="23"/>
  <c r="L35" i="23"/>
  <c r="L32" i="23"/>
  <c r="L31" i="23"/>
  <c r="L28" i="23"/>
  <c r="L29" i="23"/>
  <c r="L30" i="23"/>
  <c r="L25" i="23"/>
  <c r="L27" i="23"/>
  <c r="L24" i="23"/>
  <c r="L26" i="23"/>
  <c r="L22" i="23"/>
  <c r="L23" i="23"/>
  <c r="L21" i="23"/>
  <c r="L20" i="23"/>
  <c r="L19" i="23"/>
  <c r="L11" i="23"/>
  <c r="L18" i="23"/>
  <c r="L17" i="23"/>
  <c r="L16" i="23"/>
  <c r="L13" i="23"/>
  <c r="L14" i="23"/>
  <c r="L15" i="23"/>
  <c r="L12" i="23"/>
  <c r="L9" i="23"/>
  <c r="L10" i="23"/>
  <c r="L8" i="23"/>
  <c r="L7" i="23"/>
  <c r="L6" i="23"/>
  <c r="L5" i="23"/>
  <c r="L4" i="23"/>
  <c r="X4" i="23" s="1"/>
  <c r="O35" i="23"/>
  <c r="N14" i="23"/>
  <c r="O14" i="23"/>
  <c r="N18" i="23"/>
  <c r="O18" i="23" s="1"/>
  <c r="AS5" i="23"/>
  <c r="AS17" i="23"/>
  <c r="AT17" i="23" s="1"/>
  <c r="AS14" i="23"/>
  <c r="AT14" i="23"/>
  <c r="AY16" i="23"/>
  <c r="N17" i="23"/>
  <c r="O17" i="23" s="1"/>
  <c r="N20" i="23"/>
  <c r="O20" i="23"/>
  <c r="O23" i="23"/>
  <c r="N4" i="23"/>
  <c r="O4" i="23"/>
  <c r="O5" i="23"/>
  <c r="O9" i="23"/>
  <c r="N11" i="23"/>
  <c r="O11" i="23"/>
  <c r="AY15" i="23"/>
  <c r="AZ15" i="23" s="1"/>
  <c r="N26" i="23"/>
  <c r="O26" i="23"/>
  <c r="N30" i="23"/>
  <c r="O30" i="23" s="1"/>
  <c r="N34" i="23"/>
  <c r="O34" i="23"/>
  <c r="Q35" i="22"/>
  <c r="M35" i="22"/>
  <c r="I35" i="22"/>
  <c r="R35" i="22"/>
  <c r="Q34" i="22"/>
  <c r="M34" i="22"/>
  <c r="I34" i="22"/>
  <c r="R34" i="22"/>
  <c r="Q33" i="22"/>
  <c r="M33" i="22"/>
  <c r="I33" i="22"/>
  <c r="R33" i="22"/>
  <c r="Q32" i="22"/>
  <c r="M32" i="22"/>
  <c r="I32" i="22"/>
  <c r="R32" i="22"/>
  <c r="Q31" i="22"/>
  <c r="M31" i="22"/>
  <c r="I31" i="22"/>
  <c r="R31" i="22"/>
  <c r="Q30" i="22"/>
  <c r="M30" i="22"/>
  <c r="I30" i="22"/>
  <c r="R30" i="22"/>
  <c r="Q29" i="22"/>
  <c r="M29" i="22"/>
  <c r="I29" i="22"/>
  <c r="R29" i="22"/>
  <c r="R28" i="22"/>
  <c r="Q28" i="22"/>
  <c r="M28" i="22"/>
  <c r="I28" i="22"/>
  <c r="R27" i="22"/>
  <c r="Q27" i="22"/>
  <c r="M27" i="22"/>
  <c r="I27" i="22"/>
  <c r="R26" i="22"/>
  <c r="Q26" i="22"/>
  <c r="M26" i="22"/>
  <c r="I26" i="22"/>
  <c r="Q25" i="22"/>
  <c r="AN14" i="22" s="1"/>
  <c r="M25" i="22"/>
  <c r="I25" i="22"/>
  <c r="R25" i="22" s="1"/>
  <c r="Q24" i="22"/>
  <c r="AN17" i="22"/>
  <c r="M24" i="22"/>
  <c r="I24" i="22"/>
  <c r="R24" i="22" s="1"/>
  <c r="Q23" i="22"/>
  <c r="AN18" i="22"/>
  <c r="M23" i="22"/>
  <c r="I23" i="22"/>
  <c r="R23" i="22" s="1"/>
  <c r="Q22" i="22"/>
  <c r="AN15" i="22" s="1"/>
  <c r="M22" i="22"/>
  <c r="I22" i="22"/>
  <c r="R22" i="22" s="1"/>
  <c r="Q21" i="22"/>
  <c r="AT18" i="22" s="1"/>
  <c r="M21" i="22"/>
  <c r="I21" i="22"/>
  <c r="R21" i="22" s="1"/>
  <c r="Q20" i="22"/>
  <c r="AT15" i="22"/>
  <c r="M20" i="22"/>
  <c r="I20" i="22"/>
  <c r="R20" i="22" s="1"/>
  <c r="Q19" i="22"/>
  <c r="M19" i="22"/>
  <c r="I19" i="22"/>
  <c r="R19" i="22" s="1"/>
  <c r="AV18" i="22"/>
  <c r="AP18" i="22"/>
  <c r="Q18" i="22"/>
  <c r="M18" i="22"/>
  <c r="I18" i="22"/>
  <c r="R18" i="22"/>
  <c r="AP17" i="22"/>
  <c r="Q17" i="22"/>
  <c r="M17" i="22"/>
  <c r="I17" i="22"/>
  <c r="R17" i="22"/>
  <c r="Q16" i="22"/>
  <c r="M16" i="22"/>
  <c r="I16" i="22"/>
  <c r="R16" i="22"/>
  <c r="BB15" i="22"/>
  <c r="AV15" i="22"/>
  <c r="AP15" i="22"/>
  <c r="Q15" i="22"/>
  <c r="M15" i="22"/>
  <c r="I15" i="22"/>
  <c r="R15" i="22"/>
  <c r="AP14" i="22"/>
  <c r="Q14" i="22"/>
  <c r="M14" i="22"/>
  <c r="I14" i="22"/>
  <c r="R14" i="22"/>
  <c r="Q13" i="22"/>
  <c r="M13" i="22"/>
  <c r="I13" i="22"/>
  <c r="R13" i="22"/>
  <c r="Q12" i="22"/>
  <c r="M12" i="22"/>
  <c r="I12" i="22"/>
  <c r="R12" i="22"/>
  <c r="BG11" i="22"/>
  <c r="Q11" i="22"/>
  <c r="M11" i="22"/>
  <c r="I11" i="22"/>
  <c r="R11" i="22" s="1"/>
  <c r="BG10" i="22"/>
  <c r="Q10" i="22"/>
  <c r="M10" i="22"/>
  <c r="I10" i="22"/>
  <c r="R10" i="22" s="1"/>
  <c r="AV9" i="22"/>
  <c r="AP9" i="22"/>
  <c r="Q9" i="22"/>
  <c r="AN8" i="22" s="1"/>
  <c r="M9" i="22"/>
  <c r="I9" i="22"/>
  <c r="R9" i="22" s="1"/>
  <c r="AP8" i="22"/>
  <c r="Q8" i="22"/>
  <c r="AN5" i="22"/>
  <c r="M8" i="22"/>
  <c r="I8" i="22"/>
  <c r="R8" i="22"/>
  <c r="Q7" i="22"/>
  <c r="AN6" i="22" s="1"/>
  <c r="M7" i="22"/>
  <c r="I7" i="22"/>
  <c r="R7" i="22"/>
  <c r="BB6" i="22"/>
  <c r="AV6" i="22"/>
  <c r="AP6" i="22"/>
  <c r="Q6" i="22"/>
  <c r="AN9" i="22" s="1"/>
  <c r="M6" i="22"/>
  <c r="I6" i="22"/>
  <c r="R6" i="22"/>
  <c r="AV5" i="22"/>
  <c r="AP5" i="22"/>
  <c r="Q5" i="22"/>
  <c r="AT6" i="22"/>
  <c r="M5" i="22"/>
  <c r="I5" i="22"/>
  <c r="R5" i="22"/>
  <c r="Q4" i="22"/>
  <c r="AT9" i="22" s="1"/>
  <c r="M4" i="22"/>
  <c r="I4" i="22"/>
  <c r="R4" i="22"/>
  <c r="Q35" i="21"/>
  <c r="M35" i="21"/>
  <c r="I35" i="21"/>
  <c r="R35" i="21"/>
  <c r="Q34" i="21"/>
  <c r="M34" i="21"/>
  <c r="I34" i="21"/>
  <c r="R34" i="21"/>
  <c r="Q33" i="21"/>
  <c r="M33" i="21"/>
  <c r="I33" i="21"/>
  <c r="R33" i="21"/>
  <c r="Q32" i="21"/>
  <c r="M32" i="21"/>
  <c r="I32" i="21"/>
  <c r="R32" i="21"/>
  <c r="Q31" i="21"/>
  <c r="M31" i="21"/>
  <c r="I31" i="21"/>
  <c r="R31" i="21"/>
  <c r="Q30" i="21"/>
  <c r="M30" i="21"/>
  <c r="I30" i="21"/>
  <c r="R30" i="21"/>
  <c r="Q29" i="21"/>
  <c r="M29" i="21"/>
  <c r="I29" i="21"/>
  <c r="R29" i="21"/>
  <c r="Q28" i="21"/>
  <c r="M28" i="21"/>
  <c r="I28" i="21"/>
  <c r="R28" i="21"/>
  <c r="Q27" i="21"/>
  <c r="M27" i="21"/>
  <c r="I27" i="21"/>
  <c r="R27" i="21"/>
  <c r="Q26" i="21"/>
  <c r="M26" i="21"/>
  <c r="I26" i="21"/>
  <c r="R26" i="21"/>
  <c r="Q25" i="21"/>
  <c r="AN14" i="21"/>
  <c r="M25" i="21"/>
  <c r="I25" i="21"/>
  <c r="R25" i="21" s="1"/>
  <c r="Q24" i="21"/>
  <c r="AN17" i="21" s="1"/>
  <c r="M24" i="21"/>
  <c r="I24" i="21"/>
  <c r="R24" i="21"/>
  <c r="Q23" i="21"/>
  <c r="AN18" i="21"/>
  <c r="M23" i="21"/>
  <c r="I23" i="21"/>
  <c r="R23" i="21" s="1"/>
  <c r="Q22" i="21"/>
  <c r="AN15" i="21" s="1"/>
  <c r="M22" i="21"/>
  <c r="I22" i="21"/>
  <c r="R22" i="21"/>
  <c r="Q21" i="21"/>
  <c r="AT18" i="21"/>
  <c r="M21" i="21"/>
  <c r="I21" i="21"/>
  <c r="R21" i="21" s="1"/>
  <c r="Q20" i="21"/>
  <c r="AT15" i="21" s="1"/>
  <c r="M20" i="21"/>
  <c r="I20" i="21"/>
  <c r="R20" i="21"/>
  <c r="Q19" i="21"/>
  <c r="M19" i="21"/>
  <c r="I19" i="21"/>
  <c r="R19" i="21"/>
  <c r="AV18" i="21"/>
  <c r="AP18" i="21"/>
  <c r="Q18" i="21"/>
  <c r="M18" i="21"/>
  <c r="I18" i="21"/>
  <c r="R18" i="21"/>
  <c r="AV17" i="21"/>
  <c r="AP17" i="21"/>
  <c r="Q17" i="21"/>
  <c r="M17" i="21"/>
  <c r="I17" i="21"/>
  <c r="R17" i="21" s="1"/>
  <c r="Q16" i="21"/>
  <c r="M16" i="21"/>
  <c r="I16" i="21"/>
  <c r="R16" i="21" s="1"/>
  <c r="BB15" i="21"/>
  <c r="AV15" i="21"/>
  <c r="AP15" i="21"/>
  <c r="Q15" i="21"/>
  <c r="M15" i="21"/>
  <c r="I15" i="21"/>
  <c r="R15" i="21" s="1"/>
  <c r="AV14" i="21"/>
  <c r="AP14" i="21"/>
  <c r="Q14" i="21"/>
  <c r="M14" i="21"/>
  <c r="I14" i="21"/>
  <c r="R14" i="21" s="1"/>
  <c r="Q13" i="21"/>
  <c r="M13" i="21"/>
  <c r="I13" i="21"/>
  <c r="R13" i="21" s="1"/>
  <c r="Q12" i="21"/>
  <c r="M12" i="21"/>
  <c r="I12" i="21"/>
  <c r="R12" i="21" s="1"/>
  <c r="BG11" i="21"/>
  <c r="Q11" i="21"/>
  <c r="M11" i="21"/>
  <c r="I11" i="21"/>
  <c r="R11" i="21"/>
  <c r="BG10" i="21"/>
  <c r="Q10" i="21"/>
  <c r="M10" i="21"/>
  <c r="I10" i="21"/>
  <c r="R10" i="21" s="1"/>
  <c r="AV9" i="21"/>
  <c r="AP9" i="21"/>
  <c r="Q9" i="21"/>
  <c r="AN8" i="21" s="1"/>
  <c r="M9" i="21"/>
  <c r="I9" i="21"/>
  <c r="R9" i="21"/>
  <c r="AP8" i="21"/>
  <c r="Q8" i="21"/>
  <c r="AN5" i="21" s="1"/>
  <c r="M8" i="21"/>
  <c r="I8" i="21"/>
  <c r="R8" i="21"/>
  <c r="Q7" i="21"/>
  <c r="AN6" i="21"/>
  <c r="M7" i="21"/>
  <c r="I7" i="21"/>
  <c r="R7" i="21" s="1"/>
  <c r="BB6" i="21"/>
  <c r="AV6" i="21"/>
  <c r="AP6" i="21"/>
  <c r="Q6" i="21"/>
  <c r="AN9" i="21"/>
  <c r="M6" i="21"/>
  <c r="I6" i="21"/>
  <c r="R6" i="21" s="1"/>
  <c r="AV5" i="21"/>
  <c r="AP5" i="21"/>
  <c r="Q5" i="21"/>
  <c r="AT6" i="21" s="1"/>
  <c r="M5" i="21"/>
  <c r="I5" i="21"/>
  <c r="R5" i="21"/>
  <c r="Q4" i="21"/>
  <c r="AT9" i="21"/>
  <c r="M4" i="21"/>
  <c r="I4" i="21"/>
  <c r="R4" i="21" s="1"/>
  <c r="Q35" i="20"/>
  <c r="M35" i="20"/>
  <c r="I35" i="20"/>
  <c r="R35" i="20" s="1"/>
  <c r="Q34" i="20"/>
  <c r="M34" i="20"/>
  <c r="I34" i="20"/>
  <c r="R34" i="20" s="1"/>
  <c r="Q33" i="20"/>
  <c r="M33" i="20"/>
  <c r="I33" i="20"/>
  <c r="R33" i="20" s="1"/>
  <c r="Q32" i="20"/>
  <c r="M32" i="20"/>
  <c r="I32" i="20"/>
  <c r="R32" i="20" s="1"/>
  <c r="Q31" i="20"/>
  <c r="M31" i="20"/>
  <c r="I31" i="20"/>
  <c r="R31" i="20" s="1"/>
  <c r="Q30" i="20"/>
  <c r="M30" i="20"/>
  <c r="I30" i="20"/>
  <c r="R30" i="20" s="1"/>
  <c r="Q29" i="20"/>
  <c r="M29" i="20"/>
  <c r="I29" i="20"/>
  <c r="R29" i="20" s="1"/>
  <c r="Q28" i="20"/>
  <c r="M28" i="20"/>
  <c r="I28" i="20"/>
  <c r="R28" i="20" s="1"/>
  <c r="Q27" i="20"/>
  <c r="M27" i="20"/>
  <c r="I27" i="20"/>
  <c r="R27" i="20" s="1"/>
  <c r="Q26" i="20"/>
  <c r="M26" i="20"/>
  <c r="I26" i="20"/>
  <c r="R26" i="20" s="1"/>
  <c r="Q25" i="20"/>
  <c r="AN14" i="20"/>
  <c r="M25" i="20"/>
  <c r="I25" i="20"/>
  <c r="R25" i="20"/>
  <c r="Q24" i="20"/>
  <c r="AN17" i="20" s="1"/>
  <c r="M24" i="20"/>
  <c r="I24" i="20"/>
  <c r="R24" i="20"/>
  <c r="Q23" i="20"/>
  <c r="AN18" i="20" s="1"/>
  <c r="M23" i="20"/>
  <c r="I23" i="20"/>
  <c r="R23" i="20"/>
  <c r="Q22" i="20"/>
  <c r="AN15" i="20" s="1"/>
  <c r="M22" i="20"/>
  <c r="I22" i="20"/>
  <c r="R22" i="20" s="1"/>
  <c r="Q21" i="20"/>
  <c r="AT18" i="20"/>
  <c r="M21" i="20"/>
  <c r="I21" i="20"/>
  <c r="R21" i="20" s="1"/>
  <c r="Q20" i="20"/>
  <c r="AT15" i="20"/>
  <c r="M20" i="20"/>
  <c r="I20" i="20"/>
  <c r="R20" i="20"/>
  <c r="Q19" i="20"/>
  <c r="M19" i="20"/>
  <c r="I19" i="20"/>
  <c r="R19" i="20"/>
  <c r="AV18" i="20"/>
  <c r="AP18" i="20"/>
  <c r="Q18" i="20"/>
  <c r="M18" i="20"/>
  <c r="I18" i="20"/>
  <c r="R18" i="20" s="1"/>
  <c r="AV17" i="20"/>
  <c r="AP17" i="20"/>
  <c r="Q17" i="20"/>
  <c r="M17" i="20"/>
  <c r="I17" i="20"/>
  <c r="R17" i="20"/>
  <c r="BB16" i="20"/>
  <c r="Q16" i="20"/>
  <c r="M16" i="20"/>
  <c r="I16" i="20"/>
  <c r="R16" i="20" s="1"/>
  <c r="AV15" i="20"/>
  <c r="AP15" i="20"/>
  <c r="Q15" i="20"/>
  <c r="M15" i="20"/>
  <c r="I15" i="20"/>
  <c r="R15" i="20"/>
  <c r="AP14" i="20"/>
  <c r="Q14" i="20"/>
  <c r="M14" i="20"/>
  <c r="I14" i="20"/>
  <c r="R14" i="20"/>
  <c r="Q13" i="20"/>
  <c r="M13" i="20"/>
  <c r="I13" i="20"/>
  <c r="R13" i="20" s="1"/>
  <c r="Q12" i="20"/>
  <c r="M12" i="20"/>
  <c r="I12" i="20"/>
  <c r="R12" i="20"/>
  <c r="BG11" i="20"/>
  <c r="Q11" i="20"/>
  <c r="M11" i="20"/>
  <c r="I11" i="20"/>
  <c r="R11" i="20" s="1"/>
  <c r="BG10" i="20"/>
  <c r="Q10" i="20"/>
  <c r="M10" i="20"/>
  <c r="I10" i="20"/>
  <c r="R10" i="20" s="1"/>
  <c r="AV9" i="20"/>
  <c r="AP9" i="20"/>
  <c r="Q9" i="20"/>
  <c r="AN8" i="20" s="1"/>
  <c r="M9" i="20"/>
  <c r="I9" i="20"/>
  <c r="R9" i="20" s="1"/>
  <c r="AV8" i="20"/>
  <c r="AP8" i="20"/>
  <c r="Q8" i="20"/>
  <c r="AN5" i="20" s="1"/>
  <c r="M8" i="20"/>
  <c r="I8" i="20"/>
  <c r="R8" i="20"/>
  <c r="Q7" i="20"/>
  <c r="AN6" i="20" s="1"/>
  <c r="M7" i="20"/>
  <c r="I7" i="20"/>
  <c r="R7" i="20" s="1"/>
  <c r="BB6" i="20"/>
  <c r="AV6" i="20"/>
  <c r="AP6" i="20"/>
  <c r="Q6" i="20"/>
  <c r="AN9" i="20" s="1"/>
  <c r="M6" i="20"/>
  <c r="I6" i="20"/>
  <c r="R6" i="20" s="1"/>
  <c r="AP5" i="20"/>
  <c r="Q5" i="20"/>
  <c r="AT6" i="20"/>
  <c r="M5" i="20"/>
  <c r="I5" i="20"/>
  <c r="R5" i="20"/>
  <c r="Q4" i="20"/>
  <c r="AT9" i="20" s="1"/>
  <c r="M4" i="20"/>
  <c r="I4" i="20"/>
  <c r="R4" i="20"/>
  <c r="Q35" i="19"/>
  <c r="M35" i="19"/>
  <c r="I35" i="19"/>
  <c r="R35" i="19"/>
  <c r="Q34" i="19"/>
  <c r="M34" i="19"/>
  <c r="I34" i="19"/>
  <c r="R34" i="19"/>
  <c r="Q33" i="19"/>
  <c r="M33" i="19"/>
  <c r="I33" i="19"/>
  <c r="R33" i="19"/>
  <c r="Q32" i="19"/>
  <c r="M32" i="19"/>
  <c r="I32" i="19"/>
  <c r="R32" i="19"/>
  <c r="Q31" i="19"/>
  <c r="M31" i="19"/>
  <c r="I31" i="19"/>
  <c r="R31" i="19"/>
  <c r="Q30" i="19"/>
  <c r="M30" i="19"/>
  <c r="I30" i="19"/>
  <c r="R30" i="19"/>
  <c r="Q29" i="19"/>
  <c r="M29" i="19"/>
  <c r="I29" i="19"/>
  <c r="R29" i="19"/>
  <c r="Q28" i="19"/>
  <c r="M28" i="19"/>
  <c r="I28" i="19"/>
  <c r="R28" i="19"/>
  <c r="Q27" i="19"/>
  <c r="M27" i="19"/>
  <c r="I27" i="19"/>
  <c r="R27" i="19"/>
  <c r="Q26" i="19"/>
  <c r="M26" i="19"/>
  <c r="I26" i="19"/>
  <c r="R26" i="19"/>
  <c r="Q25" i="19"/>
  <c r="AN14" i="19" s="1"/>
  <c r="M25" i="19"/>
  <c r="I25" i="19"/>
  <c r="R25" i="19" s="1"/>
  <c r="Q24" i="19"/>
  <c r="AN17" i="19"/>
  <c r="M24" i="19"/>
  <c r="I24" i="19"/>
  <c r="R24" i="19" s="1"/>
  <c r="Q23" i="19"/>
  <c r="AN18" i="19"/>
  <c r="M23" i="19"/>
  <c r="I23" i="19"/>
  <c r="R23" i="19"/>
  <c r="Q22" i="19"/>
  <c r="AN15" i="19" s="1"/>
  <c r="M22" i="19"/>
  <c r="I22" i="19"/>
  <c r="R22" i="19"/>
  <c r="Q21" i="19"/>
  <c r="AT18" i="19" s="1"/>
  <c r="M21" i="19"/>
  <c r="I21" i="19"/>
  <c r="R21" i="19" s="1"/>
  <c r="Q20" i="19"/>
  <c r="AT15" i="19"/>
  <c r="M20" i="19"/>
  <c r="I20" i="19"/>
  <c r="R20" i="19" s="1"/>
  <c r="Q19" i="19"/>
  <c r="M19" i="19"/>
  <c r="I19" i="19"/>
  <c r="R19" i="19" s="1"/>
  <c r="AV18" i="19"/>
  <c r="AP18" i="19"/>
  <c r="Q18" i="19"/>
  <c r="M18" i="19"/>
  <c r="I18" i="19"/>
  <c r="R18" i="19"/>
  <c r="AV17" i="19"/>
  <c r="AP17" i="19"/>
  <c r="Q17" i="19"/>
  <c r="M17" i="19"/>
  <c r="I17" i="19"/>
  <c r="R17" i="19" s="1"/>
  <c r="Q16" i="19"/>
  <c r="M16" i="19"/>
  <c r="I16" i="19"/>
  <c r="R16" i="19" s="1"/>
  <c r="BB15" i="19"/>
  <c r="AV15" i="19"/>
  <c r="AP15" i="19"/>
  <c r="Q15" i="19"/>
  <c r="M15" i="19"/>
  <c r="I15" i="19"/>
  <c r="R15" i="19" s="1"/>
  <c r="AV14" i="19"/>
  <c r="AP14" i="19"/>
  <c r="AS17" i="19"/>
  <c r="AT17" i="19" s="1"/>
  <c r="Q14" i="19"/>
  <c r="M14" i="19"/>
  <c r="I14" i="19"/>
  <c r="R14" i="19" s="1"/>
  <c r="Q13" i="19"/>
  <c r="M13" i="19"/>
  <c r="I13" i="19"/>
  <c r="R13" i="19" s="1"/>
  <c r="Q12" i="19"/>
  <c r="M12" i="19"/>
  <c r="I12" i="19"/>
  <c r="R12" i="19" s="1"/>
  <c r="BG11" i="19"/>
  <c r="Q11" i="19"/>
  <c r="M11" i="19"/>
  <c r="I11" i="19"/>
  <c r="R11" i="19"/>
  <c r="BG10" i="19"/>
  <c r="Q10" i="19"/>
  <c r="M10" i="19"/>
  <c r="I10" i="19"/>
  <c r="R10" i="19"/>
  <c r="AV9" i="19"/>
  <c r="AP9" i="19"/>
  <c r="Q9" i="19"/>
  <c r="AN8" i="19"/>
  <c r="M9" i="19"/>
  <c r="I9" i="19"/>
  <c r="R9" i="19"/>
  <c r="AP8" i="19"/>
  <c r="Q8" i="19"/>
  <c r="AN5" i="19" s="1"/>
  <c r="M8" i="19"/>
  <c r="I8" i="19"/>
  <c r="R8" i="19"/>
  <c r="Q7" i="19"/>
  <c r="AN6" i="19"/>
  <c r="M7" i="19"/>
  <c r="I7" i="19"/>
  <c r="R7" i="19" s="1"/>
  <c r="BB6" i="19"/>
  <c r="AV6" i="19"/>
  <c r="AP6" i="19"/>
  <c r="Q6" i="19"/>
  <c r="AN9" i="19"/>
  <c r="M6" i="19"/>
  <c r="I6" i="19"/>
  <c r="R6" i="19" s="1"/>
  <c r="AP5" i="19"/>
  <c r="Q5" i="19"/>
  <c r="AT6" i="19" s="1"/>
  <c r="M5" i="19"/>
  <c r="I5" i="19"/>
  <c r="R5" i="19"/>
  <c r="Q4" i="19"/>
  <c r="AT9" i="19" s="1"/>
  <c r="M4" i="19"/>
  <c r="I4" i="19"/>
  <c r="R4" i="19" s="1"/>
  <c r="Q35" i="17"/>
  <c r="M35" i="17"/>
  <c r="I35" i="17"/>
  <c r="R35" i="17" s="1"/>
  <c r="Q34" i="17"/>
  <c r="M34" i="17"/>
  <c r="I34" i="17"/>
  <c r="R34" i="17" s="1"/>
  <c r="Q33" i="17"/>
  <c r="M33" i="17"/>
  <c r="I33" i="17"/>
  <c r="R33" i="17" s="1"/>
  <c r="Q32" i="17"/>
  <c r="M32" i="17"/>
  <c r="I32" i="17"/>
  <c r="R32" i="17" s="1"/>
  <c r="Q31" i="17"/>
  <c r="M31" i="17"/>
  <c r="I31" i="17"/>
  <c r="R31" i="17" s="1"/>
  <c r="Q30" i="17"/>
  <c r="M30" i="17"/>
  <c r="I30" i="17"/>
  <c r="R30" i="17" s="1"/>
  <c r="Q29" i="17"/>
  <c r="M29" i="17"/>
  <c r="I29" i="17"/>
  <c r="R29" i="17" s="1"/>
  <c r="Q28" i="17"/>
  <c r="M28" i="17"/>
  <c r="I28" i="17"/>
  <c r="R28" i="17" s="1"/>
  <c r="Q27" i="17"/>
  <c r="M27" i="17"/>
  <c r="I27" i="17"/>
  <c r="R27" i="17" s="1"/>
  <c r="Q26" i="17"/>
  <c r="M26" i="17"/>
  <c r="I26" i="17"/>
  <c r="R26" i="17" s="1"/>
  <c r="Q25" i="17"/>
  <c r="AN14" i="17"/>
  <c r="M25" i="17"/>
  <c r="I25" i="17"/>
  <c r="R25" i="17" s="1"/>
  <c r="Q24" i="17"/>
  <c r="AN17" i="17" s="1"/>
  <c r="M24" i="17"/>
  <c r="I24" i="17"/>
  <c r="R24" i="17"/>
  <c r="Q23" i="17"/>
  <c r="AN18" i="17" s="1"/>
  <c r="M23" i="17"/>
  <c r="I23" i="17"/>
  <c r="R23" i="17" s="1"/>
  <c r="Q22" i="17"/>
  <c r="AN15" i="17" s="1"/>
  <c r="M22" i="17"/>
  <c r="I22" i="17"/>
  <c r="R22" i="17" s="1"/>
  <c r="Q21" i="17"/>
  <c r="AT18" i="17"/>
  <c r="M21" i="17"/>
  <c r="I21" i="17"/>
  <c r="R21" i="17" s="1"/>
  <c r="Q20" i="17"/>
  <c r="AT15" i="17" s="1"/>
  <c r="M20" i="17"/>
  <c r="I20" i="17"/>
  <c r="R20" i="17" s="1"/>
  <c r="Q19" i="17"/>
  <c r="M19" i="17"/>
  <c r="I19" i="17"/>
  <c r="R19" i="17" s="1"/>
  <c r="AV18" i="17"/>
  <c r="AP18" i="17"/>
  <c r="Q18" i="17"/>
  <c r="M18" i="17"/>
  <c r="I18" i="17"/>
  <c r="R18" i="17" s="1"/>
  <c r="AP17" i="17"/>
  <c r="Q17" i="17"/>
  <c r="M17" i="17"/>
  <c r="I17" i="17"/>
  <c r="R17" i="17" s="1"/>
  <c r="Q16" i="17"/>
  <c r="M16" i="17"/>
  <c r="I16" i="17"/>
  <c r="R16" i="17" s="1"/>
  <c r="BB15" i="17"/>
  <c r="AV15" i="17"/>
  <c r="AP15" i="17"/>
  <c r="Q15" i="17"/>
  <c r="M15" i="17"/>
  <c r="I15" i="17"/>
  <c r="R15" i="17" s="1"/>
  <c r="AV14" i="17"/>
  <c r="AP14" i="17"/>
  <c r="Q14" i="17"/>
  <c r="M14" i="17"/>
  <c r="I14" i="17"/>
  <c r="R14" i="17"/>
  <c r="Q13" i="17"/>
  <c r="M13" i="17"/>
  <c r="I13" i="17"/>
  <c r="R13" i="17"/>
  <c r="Q12" i="17"/>
  <c r="M12" i="17"/>
  <c r="I12" i="17"/>
  <c r="R12" i="17"/>
  <c r="BG11" i="17"/>
  <c r="Q11" i="17"/>
  <c r="M11" i="17"/>
  <c r="I11" i="17"/>
  <c r="R11" i="17" s="1"/>
  <c r="BG10" i="17"/>
  <c r="Q10" i="17"/>
  <c r="M10" i="17"/>
  <c r="I10" i="17"/>
  <c r="R10" i="17" s="1"/>
  <c r="AV9" i="17"/>
  <c r="AP9" i="17"/>
  <c r="Q9" i="17"/>
  <c r="AN8" i="17" s="1"/>
  <c r="M9" i="17"/>
  <c r="I9" i="17"/>
  <c r="R9" i="17"/>
  <c r="AP8" i="17"/>
  <c r="Q8" i="17"/>
  <c r="AN5" i="17"/>
  <c r="M8" i="17"/>
  <c r="I8" i="17"/>
  <c r="R8" i="17" s="1"/>
  <c r="BB7" i="17"/>
  <c r="Q7" i="17"/>
  <c r="AN6" i="17" s="1"/>
  <c r="M7" i="17"/>
  <c r="I7" i="17"/>
  <c r="R7" i="17" s="1"/>
  <c r="AV6" i="17"/>
  <c r="AP6" i="17"/>
  <c r="Q6" i="17"/>
  <c r="AN9" i="17" s="1"/>
  <c r="M6" i="17"/>
  <c r="I6" i="17"/>
  <c r="R6" i="17"/>
  <c r="AV5" i="17"/>
  <c r="AP5" i="17"/>
  <c r="Q5" i="17"/>
  <c r="AT6" i="17"/>
  <c r="M5" i="17"/>
  <c r="I5" i="17"/>
  <c r="R5" i="17" s="1"/>
  <c r="Q4" i="17"/>
  <c r="AT9" i="17" s="1"/>
  <c r="M4" i="17"/>
  <c r="I4" i="17"/>
  <c r="R4" i="17"/>
  <c r="Q35" i="16"/>
  <c r="M35" i="16"/>
  <c r="I35" i="16"/>
  <c r="R35" i="16"/>
  <c r="Q34" i="16"/>
  <c r="M34" i="16"/>
  <c r="I34" i="16"/>
  <c r="R34" i="16"/>
  <c r="Q33" i="16"/>
  <c r="M33" i="16"/>
  <c r="I33" i="16"/>
  <c r="R33" i="16"/>
  <c r="Q32" i="16"/>
  <c r="M32" i="16"/>
  <c r="I32" i="16"/>
  <c r="R32" i="16"/>
  <c r="Q31" i="16"/>
  <c r="M31" i="16"/>
  <c r="I31" i="16"/>
  <c r="R31" i="16"/>
  <c r="Q30" i="16"/>
  <c r="M30" i="16"/>
  <c r="I30" i="16"/>
  <c r="R30" i="16"/>
  <c r="Q29" i="16"/>
  <c r="M29" i="16"/>
  <c r="I29" i="16"/>
  <c r="R29" i="16"/>
  <c r="Q28" i="16"/>
  <c r="M28" i="16"/>
  <c r="I28" i="16"/>
  <c r="R28" i="16"/>
  <c r="Q27" i="16"/>
  <c r="M27" i="16"/>
  <c r="I27" i="16"/>
  <c r="R27" i="16"/>
  <c r="Q26" i="16"/>
  <c r="M26" i="16"/>
  <c r="I26" i="16"/>
  <c r="R26" i="16"/>
  <c r="Q25" i="16"/>
  <c r="AN14" i="16" s="1"/>
  <c r="M25" i="16"/>
  <c r="I25" i="16"/>
  <c r="R25" i="16" s="1"/>
  <c r="Q24" i="16"/>
  <c r="AN17" i="16" s="1"/>
  <c r="M24" i="16"/>
  <c r="I24" i="16"/>
  <c r="R24" i="16" s="1"/>
  <c r="Q23" i="16"/>
  <c r="M23" i="16"/>
  <c r="I23" i="16"/>
  <c r="R23" i="16" s="1"/>
  <c r="Q22" i="16"/>
  <c r="M22" i="16"/>
  <c r="I22" i="16"/>
  <c r="R22" i="16" s="1"/>
  <c r="Q21" i="16"/>
  <c r="AT18" i="16"/>
  <c r="M21" i="16"/>
  <c r="I21" i="16"/>
  <c r="R21" i="16" s="1"/>
  <c r="Q20" i="16"/>
  <c r="AT15" i="16" s="1"/>
  <c r="M20" i="16"/>
  <c r="I20" i="16"/>
  <c r="R20" i="16"/>
  <c r="Q19" i="16"/>
  <c r="M19" i="16"/>
  <c r="I19" i="16"/>
  <c r="R19" i="16"/>
  <c r="AV18" i="16"/>
  <c r="AP18" i="16"/>
  <c r="AN18" i="16"/>
  <c r="Q18" i="16"/>
  <c r="M18" i="16"/>
  <c r="I18" i="16"/>
  <c r="R18" i="16" s="1"/>
  <c r="AP17" i="16"/>
  <c r="Q17" i="16"/>
  <c r="M17" i="16"/>
  <c r="I17" i="16"/>
  <c r="R17" i="16"/>
  <c r="BB16" i="16"/>
  <c r="Q16" i="16"/>
  <c r="M16" i="16"/>
  <c r="I16" i="16"/>
  <c r="R16" i="16" s="1"/>
  <c r="AV15" i="16"/>
  <c r="AP15" i="16"/>
  <c r="AN15" i="16"/>
  <c r="Q15" i="16"/>
  <c r="M15" i="16"/>
  <c r="I15" i="16"/>
  <c r="R15" i="16"/>
  <c r="AV14" i="16"/>
  <c r="AP14" i="16"/>
  <c r="Q14" i="16"/>
  <c r="M14" i="16"/>
  <c r="I14" i="16"/>
  <c r="R14" i="16" s="1"/>
  <c r="Q13" i="16"/>
  <c r="M13" i="16"/>
  <c r="I13" i="16"/>
  <c r="R13" i="16" s="1"/>
  <c r="Q12" i="16"/>
  <c r="M12" i="16"/>
  <c r="I12" i="16"/>
  <c r="R12" i="16" s="1"/>
  <c r="BG11" i="16"/>
  <c r="Q11" i="16"/>
  <c r="M11" i="16"/>
  <c r="I11" i="16"/>
  <c r="R11" i="16" s="1"/>
  <c r="BG10" i="16"/>
  <c r="Q10" i="16"/>
  <c r="M10" i="16"/>
  <c r="I10" i="16"/>
  <c r="R10" i="16"/>
  <c r="AV9" i="16"/>
  <c r="AP9" i="16"/>
  <c r="Q9" i="16"/>
  <c r="AN8" i="16"/>
  <c r="M9" i="16"/>
  <c r="I9" i="16"/>
  <c r="R9" i="16" s="1"/>
  <c r="AV8" i="16"/>
  <c r="AP8" i="16"/>
  <c r="Q8" i="16"/>
  <c r="AN5" i="16" s="1"/>
  <c r="M8" i="16"/>
  <c r="N8" i="16" s="1"/>
  <c r="I8" i="16"/>
  <c r="R8" i="16" s="1"/>
  <c r="Q7" i="16"/>
  <c r="AN6" i="16"/>
  <c r="M7" i="16"/>
  <c r="I7" i="16"/>
  <c r="R7" i="16" s="1"/>
  <c r="BB6" i="16"/>
  <c r="AV6" i="16"/>
  <c r="AP6" i="16"/>
  <c r="Q6" i="16"/>
  <c r="AN9" i="16"/>
  <c r="M6" i="16"/>
  <c r="I6" i="16"/>
  <c r="R6" i="16" s="1"/>
  <c r="AP5" i="16"/>
  <c r="Q5" i="16"/>
  <c r="AT6" i="16" s="1"/>
  <c r="M5" i="16"/>
  <c r="I5" i="16"/>
  <c r="R5" i="16" s="1"/>
  <c r="Q4" i="16"/>
  <c r="AT9" i="16" s="1"/>
  <c r="M4" i="16"/>
  <c r="N24" i="16" s="1"/>
  <c r="O24" i="16" s="1"/>
  <c r="I4" i="16"/>
  <c r="R4" i="16" s="1"/>
  <c r="Q35" i="15"/>
  <c r="M35" i="15"/>
  <c r="I35" i="15"/>
  <c r="R35" i="15" s="1"/>
  <c r="Q34" i="15"/>
  <c r="M34" i="15"/>
  <c r="I34" i="15"/>
  <c r="R34" i="15" s="1"/>
  <c r="Q33" i="15"/>
  <c r="M33" i="15"/>
  <c r="I33" i="15"/>
  <c r="R33" i="15" s="1"/>
  <c r="Q32" i="15"/>
  <c r="M32" i="15"/>
  <c r="I32" i="15"/>
  <c r="R32" i="15" s="1"/>
  <c r="Q31" i="15"/>
  <c r="M31" i="15"/>
  <c r="I31" i="15"/>
  <c r="R31" i="15" s="1"/>
  <c r="Q30" i="15"/>
  <c r="M30" i="15"/>
  <c r="I30" i="15"/>
  <c r="R30" i="15" s="1"/>
  <c r="Q29" i="15"/>
  <c r="M29" i="15"/>
  <c r="I29" i="15"/>
  <c r="R29" i="15" s="1"/>
  <c r="Q28" i="15"/>
  <c r="M28" i="15"/>
  <c r="I28" i="15"/>
  <c r="R28" i="15" s="1"/>
  <c r="Q27" i="15"/>
  <c r="M27" i="15"/>
  <c r="I27" i="15"/>
  <c r="R27" i="15" s="1"/>
  <c r="Q26" i="15"/>
  <c r="M26" i="15"/>
  <c r="I26" i="15"/>
  <c r="R26" i="15" s="1"/>
  <c r="Q25" i="15"/>
  <c r="AN14" i="15"/>
  <c r="M25" i="15"/>
  <c r="I25" i="15"/>
  <c r="R25" i="15" s="1"/>
  <c r="Q24" i="15"/>
  <c r="AN17" i="15" s="1"/>
  <c r="M24" i="15"/>
  <c r="I24" i="15"/>
  <c r="R24" i="15"/>
  <c r="Q23" i="15"/>
  <c r="AN18" i="15" s="1"/>
  <c r="M23" i="15"/>
  <c r="I23" i="15"/>
  <c r="R23" i="15" s="1"/>
  <c r="Q22" i="15"/>
  <c r="AN15" i="15" s="1"/>
  <c r="M22" i="15"/>
  <c r="I22" i="15"/>
  <c r="R22" i="15" s="1"/>
  <c r="Q21" i="15"/>
  <c r="AT18" i="15" s="1"/>
  <c r="M21" i="15"/>
  <c r="I21" i="15"/>
  <c r="R21" i="15" s="1"/>
  <c r="Q20" i="15"/>
  <c r="AT15" i="15"/>
  <c r="M20" i="15"/>
  <c r="I20" i="15"/>
  <c r="R20" i="15" s="1"/>
  <c r="Q19" i="15"/>
  <c r="M19" i="15"/>
  <c r="I19" i="15"/>
  <c r="R19" i="15" s="1"/>
  <c r="AV18" i="15"/>
  <c r="AP18" i="15"/>
  <c r="Q18" i="15"/>
  <c r="M18" i="15"/>
  <c r="I18" i="15"/>
  <c r="R18" i="15" s="1"/>
  <c r="AV17" i="15"/>
  <c r="AP17" i="15"/>
  <c r="Q17" i="15"/>
  <c r="M17" i="15"/>
  <c r="I17" i="15"/>
  <c r="R17" i="15" s="1"/>
  <c r="BB16" i="15"/>
  <c r="Q16" i="15"/>
  <c r="M16" i="15"/>
  <c r="I16" i="15"/>
  <c r="R16" i="15"/>
  <c r="AV15" i="15"/>
  <c r="AP15" i="15"/>
  <c r="Q15" i="15"/>
  <c r="M15" i="15"/>
  <c r="I15" i="15"/>
  <c r="R15" i="15" s="1"/>
  <c r="AV14" i="15"/>
  <c r="AP14" i="15"/>
  <c r="Q14" i="15"/>
  <c r="M14" i="15"/>
  <c r="I14" i="15"/>
  <c r="R14" i="15" s="1"/>
  <c r="Q13" i="15"/>
  <c r="M13" i="15"/>
  <c r="I13" i="15"/>
  <c r="R13" i="15" s="1"/>
  <c r="Q12" i="15"/>
  <c r="M12" i="15"/>
  <c r="I12" i="15"/>
  <c r="R12" i="15" s="1"/>
  <c r="BG11" i="15"/>
  <c r="Q11" i="15"/>
  <c r="M11" i="15"/>
  <c r="I11" i="15"/>
  <c r="R11" i="15" s="1"/>
  <c r="BG10" i="15"/>
  <c r="Q10" i="15"/>
  <c r="M10" i="15"/>
  <c r="I10" i="15"/>
  <c r="R10" i="15" s="1"/>
  <c r="AV9" i="15"/>
  <c r="AP9" i="15"/>
  <c r="Q9" i="15"/>
  <c r="AN8" i="15" s="1"/>
  <c r="M9" i="15"/>
  <c r="I9" i="15"/>
  <c r="R9" i="15" s="1"/>
  <c r="AV8" i="15"/>
  <c r="AP8" i="15"/>
  <c r="Q8" i="15"/>
  <c r="AN5" i="15" s="1"/>
  <c r="M8" i="15"/>
  <c r="I8" i="15"/>
  <c r="R8" i="15" s="1"/>
  <c r="Q7" i="15"/>
  <c r="AN6" i="15" s="1"/>
  <c r="M7" i="15"/>
  <c r="O7" i="15" s="1"/>
  <c r="I7" i="15"/>
  <c r="R7" i="15" s="1"/>
  <c r="BB6" i="15"/>
  <c r="AV6" i="15"/>
  <c r="AP6" i="15"/>
  <c r="Q6" i="15"/>
  <c r="AN9" i="15" s="1"/>
  <c r="M6" i="15"/>
  <c r="N6" i="15" s="1"/>
  <c r="I6" i="15"/>
  <c r="R6" i="15" s="1"/>
  <c r="AV5" i="15"/>
  <c r="AP5" i="15"/>
  <c r="AS8" i="15" s="1"/>
  <c r="AT8" i="15" s="1"/>
  <c r="Q5" i="15"/>
  <c r="AT6" i="15" s="1"/>
  <c r="M5" i="15"/>
  <c r="I5" i="15"/>
  <c r="R5" i="15" s="1"/>
  <c r="Q4" i="15"/>
  <c r="AT9" i="15" s="1"/>
  <c r="M4" i="15"/>
  <c r="N19" i="15" s="1"/>
  <c r="I4" i="15"/>
  <c r="R4" i="15" s="1"/>
  <c r="Q35" i="13"/>
  <c r="M35" i="13"/>
  <c r="I35" i="13"/>
  <c r="R35" i="13" s="1"/>
  <c r="Q34" i="13"/>
  <c r="M34" i="13"/>
  <c r="I34" i="13"/>
  <c r="R34" i="13" s="1"/>
  <c r="Q33" i="13"/>
  <c r="M33" i="13"/>
  <c r="I33" i="13"/>
  <c r="R33" i="13" s="1"/>
  <c r="Q32" i="13"/>
  <c r="M32" i="13"/>
  <c r="I32" i="13"/>
  <c r="R32" i="13" s="1"/>
  <c r="Q31" i="13"/>
  <c r="M31" i="13"/>
  <c r="I31" i="13"/>
  <c r="R31" i="13" s="1"/>
  <c r="Q30" i="13"/>
  <c r="M30" i="13"/>
  <c r="I30" i="13"/>
  <c r="R30" i="13" s="1"/>
  <c r="Q29" i="13"/>
  <c r="M29" i="13"/>
  <c r="I29" i="13"/>
  <c r="R29" i="13" s="1"/>
  <c r="Q28" i="13"/>
  <c r="M28" i="13"/>
  <c r="I28" i="13"/>
  <c r="R28" i="13" s="1"/>
  <c r="Q27" i="13"/>
  <c r="M27" i="13"/>
  <c r="I27" i="13"/>
  <c r="R27" i="13" s="1"/>
  <c r="Q26" i="13"/>
  <c r="M26" i="13"/>
  <c r="I26" i="13"/>
  <c r="R26" i="13" s="1"/>
  <c r="Q25" i="13"/>
  <c r="AN14" i="13"/>
  <c r="M25" i="13"/>
  <c r="I25" i="13"/>
  <c r="R25" i="13"/>
  <c r="Q24" i="13"/>
  <c r="AN17" i="13" s="1"/>
  <c r="M24" i="13"/>
  <c r="I24" i="13"/>
  <c r="R24" i="13"/>
  <c r="Q23" i="13"/>
  <c r="AN18" i="13" s="1"/>
  <c r="M23" i="13"/>
  <c r="I23" i="13"/>
  <c r="R23" i="13" s="1"/>
  <c r="Q22" i="13"/>
  <c r="AN15" i="13"/>
  <c r="M22" i="13"/>
  <c r="I22" i="13"/>
  <c r="R22" i="13" s="1"/>
  <c r="Q21" i="13"/>
  <c r="AT18" i="13"/>
  <c r="M21" i="13"/>
  <c r="I21" i="13"/>
  <c r="R21" i="13"/>
  <c r="Q20" i="13"/>
  <c r="AT15" i="13" s="1"/>
  <c r="M20" i="13"/>
  <c r="I20" i="13"/>
  <c r="R20" i="13"/>
  <c r="Q19" i="13"/>
  <c r="M19" i="13"/>
  <c r="I19" i="13"/>
  <c r="R19" i="13" s="1"/>
  <c r="AV18" i="13"/>
  <c r="AP18" i="13"/>
  <c r="Q18" i="13"/>
  <c r="M18" i="13"/>
  <c r="I18" i="13"/>
  <c r="R18" i="13" s="1"/>
  <c r="AV17" i="13"/>
  <c r="AP17" i="13"/>
  <c r="Q17" i="13"/>
  <c r="M17" i="13"/>
  <c r="I17" i="13"/>
  <c r="R17" i="13"/>
  <c r="Q16" i="13"/>
  <c r="M16" i="13"/>
  <c r="I16" i="13"/>
  <c r="R16" i="13"/>
  <c r="BB15" i="13"/>
  <c r="AV15" i="13"/>
  <c r="AP15" i="13"/>
  <c r="Q15" i="13"/>
  <c r="M15" i="13"/>
  <c r="I15" i="13"/>
  <c r="R15" i="13"/>
  <c r="AV14" i="13"/>
  <c r="AP14" i="13"/>
  <c r="Q14" i="13"/>
  <c r="M14" i="13"/>
  <c r="I14" i="13"/>
  <c r="R14" i="13" s="1"/>
  <c r="Q13" i="13"/>
  <c r="M13" i="13"/>
  <c r="I13" i="13"/>
  <c r="R13" i="13" s="1"/>
  <c r="Q12" i="13"/>
  <c r="M12" i="13"/>
  <c r="I12" i="13"/>
  <c r="R12" i="13" s="1"/>
  <c r="BG11" i="13"/>
  <c r="Q11" i="13"/>
  <c r="M11" i="13"/>
  <c r="I11" i="13"/>
  <c r="R11" i="13" s="1"/>
  <c r="BG10" i="13"/>
  <c r="Q10" i="13"/>
  <c r="M10" i="13"/>
  <c r="I10" i="13"/>
  <c r="R10" i="13"/>
  <c r="AV9" i="13"/>
  <c r="AP9" i="13"/>
  <c r="Q9" i="13"/>
  <c r="AN8" i="13"/>
  <c r="M9" i="13"/>
  <c r="I9" i="13"/>
  <c r="R9" i="13" s="1"/>
  <c r="AV8" i="13"/>
  <c r="AP8" i="13"/>
  <c r="Q8" i="13"/>
  <c r="AN5" i="13" s="1"/>
  <c r="M8" i="13"/>
  <c r="I8" i="13"/>
  <c r="R8" i="13" s="1"/>
  <c r="BB7" i="13"/>
  <c r="Q7" i="13"/>
  <c r="AN6" i="13"/>
  <c r="M7" i="13"/>
  <c r="I7" i="13"/>
  <c r="R7" i="13"/>
  <c r="AV6" i="13"/>
  <c r="AP6" i="13"/>
  <c r="Q6" i="13"/>
  <c r="AN9" i="13"/>
  <c r="M6" i="13"/>
  <c r="N6" i="13" s="1"/>
  <c r="I6" i="13"/>
  <c r="R6" i="13" s="1"/>
  <c r="AV5" i="13"/>
  <c r="AP5" i="13"/>
  <c r="Q5" i="13"/>
  <c r="AT6" i="13" s="1"/>
  <c r="M5" i="13"/>
  <c r="I5" i="13"/>
  <c r="R5" i="13" s="1"/>
  <c r="Q4" i="13"/>
  <c r="AT9" i="13"/>
  <c r="M4" i="13"/>
  <c r="I4" i="13"/>
  <c r="R4" i="13" s="1"/>
  <c r="AS14" i="21"/>
  <c r="AS17" i="21"/>
  <c r="N8" i="22"/>
  <c r="O8" i="22" s="1"/>
  <c r="N9" i="17"/>
  <c r="O9" i="17" s="1"/>
  <c r="N31" i="17"/>
  <c r="N15" i="19"/>
  <c r="O15" i="19" s="1"/>
  <c r="N15" i="20"/>
  <c r="O15" i="20"/>
  <c r="AS5" i="21"/>
  <c r="AS8" i="21"/>
  <c r="AV8" i="21"/>
  <c r="AY7" i="21"/>
  <c r="N6" i="22"/>
  <c r="O6" i="22" s="1"/>
  <c r="N10" i="22"/>
  <c r="O10" i="22"/>
  <c r="AY16" i="21"/>
  <c r="BB16" i="21" s="1"/>
  <c r="AY15" i="21"/>
  <c r="AY6" i="21"/>
  <c r="N15" i="16"/>
  <c r="O15" i="16" s="1"/>
  <c r="N12" i="19"/>
  <c r="O12" i="19"/>
  <c r="N21" i="19"/>
  <c r="O21" i="19" s="1"/>
  <c r="N31" i="22"/>
  <c r="AT14" i="25"/>
  <c r="AV14" i="25"/>
  <c r="N16" i="17"/>
  <c r="O16" i="17" s="1"/>
  <c r="N33" i="17"/>
  <c r="O33" i="17"/>
  <c r="AS8" i="19"/>
  <c r="N8" i="19"/>
  <c r="O8" i="19" s="1"/>
  <c r="AY16" i="19"/>
  <c r="N12" i="20"/>
  <c r="O12" i="20" s="1"/>
  <c r="N12" i="21"/>
  <c r="O12" i="21"/>
  <c r="N16" i="22"/>
  <c r="O16" i="22" s="1"/>
  <c r="N13" i="17"/>
  <c r="O13" i="17" s="1"/>
  <c r="N28" i="21"/>
  <c r="N8" i="21"/>
  <c r="O8" i="21"/>
  <c r="N32" i="21"/>
  <c r="N19" i="22"/>
  <c r="N29" i="22"/>
  <c r="N33" i="22"/>
  <c r="O33" i="22" s="1"/>
  <c r="N35" i="15"/>
  <c r="N23" i="17"/>
  <c r="O23" i="17" s="1"/>
  <c r="N35" i="22"/>
  <c r="N22" i="17"/>
  <c r="O22" i="17" s="1"/>
  <c r="N12" i="17"/>
  <c r="O12" i="17" s="1"/>
  <c r="N24" i="17"/>
  <c r="O24" i="17"/>
  <c r="N35" i="17"/>
  <c r="N6" i="19"/>
  <c r="O6" i="19" s="1"/>
  <c r="N22" i="19"/>
  <c r="O22" i="19"/>
  <c r="N16" i="21"/>
  <c r="O16" i="21" s="1"/>
  <c r="N31" i="21"/>
  <c r="N32" i="22"/>
  <c r="O32" i="22" s="1"/>
  <c r="N9" i="21"/>
  <c r="N7" i="15"/>
  <c r="N31" i="15"/>
  <c r="N33" i="16"/>
  <c r="N5" i="16"/>
  <c r="N19" i="17"/>
  <c r="O19" i="17" s="1"/>
  <c r="N29" i="17"/>
  <c r="O29" i="17"/>
  <c r="N5" i="19"/>
  <c r="N10" i="19"/>
  <c r="O10" i="19" s="1"/>
  <c r="N19" i="19"/>
  <c r="N23" i="19"/>
  <c r="N24" i="19"/>
  <c r="O24" i="19" s="1"/>
  <c r="N25" i="19"/>
  <c r="O25" i="19"/>
  <c r="N25" i="20"/>
  <c r="O25" i="20" s="1"/>
  <c r="N27" i="20"/>
  <c r="O27" i="20"/>
  <c r="N28" i="20"/>
  <c r="O28" i="20" s="1"/>
  <c r="N30" i="20"/>
  <c r="O30" i="20"/>
  <c r="N7" i="21"/>
  <c r="O7" i="21" s="1"/>
  <c r="N10" i="21"/>
  <c r="O10" i="21"/>
  <c r="N19" i="21"/>
  <c r="N5" i="22"/>
  <c r="N7" i="22"/>
  <c r="O7" i="22"/>
  <c r="N21" i="22"/>
  <c r="O21" i="22" s="1"/>
  <c r="N22" i="22"/>
  <c r="O22" i="22"/>
  <c r="N23" i="22"/>
  <c r="N24" i="22"/>
  <c r="O24" i="22"/>
  <c r="N25" i="22"/>
  <c r="O25" i="22" s="1"/>
  <c r="N27" i="22"/>
  <c r="O27" i="22"/>
  <c r="N28" i="22"/>
  <c r="O28" i="22" s="1"/>
  <c r="AT14" i="24"/>
  <c r="AV14" i="24"/>
  <c r="AZ7" i="25"/>
  <c r="BB7" i="25"/>
  <c r="BD11" i="25" s="1"/>
  <c r="BE11" i="25" s="1"/>
  <c r="AZ15" i="26"/>
  <c r="BB15" i="26"/>
  <c r="BD11" i="26" s="1"/>
  <c r="BE11" i="26" s="1"/>
  <c r="AT8" i="26"/>
  <c r="AV8" i="26"/>
  <c r="AT17" i="27"/>
  <c r="AV17" i="27"/>
  <c r="AZ7" i="27"/>
  <c r="BB7" i="27"/>
  <c r="AZ7" i="29"/>
  <c r="BB7" i="29"/>
  <c r="BD11" i="29"/>
  <c r="BE11" i="29" s="1"/>
  <c r="AZ16" i="31"/>
  <c r="BB16" i="31"/>
  <c r="BD10" i="31"/>
  <c r="BE10" i="31" s="1"/>
  <c r="AZ6" i="32"/>
  <c r="BB6" i="32"/>
  <c r="BD10" i="32"/>
  <c r="BE10" i="32" s="1"/>
  <c r="AT14" i="30"/>
  <c r="AV14" i="30"/>
  <c r="AT5" i="31"/>
  <c r="AV5" i="31"/>
  <c r="AZ15" i="32"/>
  <c r="BB15" i="32"/>
  <c r="BD11" i="32" s="1"/>
  <c r="BE11" i="32" s="1"/>
  <c r="AT5" i="28"/>
  <c r="AV5" i="28"/>
  <c r="AZ16" i="28"/>
  <c r="BB16" i="28"/>
  <c r="BD11" i="28"/>
  <c r="BE11" i="28" s="1"/>
  <c r="AT5" i="30"/>
  <c r="AV5" i="30"/>
  <c r="N33" i="21"/>
  <c r="O33" i="21" s="1"/>
  <c r="N13" i="22"/>
  <c r="N15" i="22"/>
  <c r="O15" i="22"/>
  <c r="AZ16" i="23"/>
  <c r="BB16" i="23"/>
  <c r="BD10" i="23"/>
  <c r="BE10" i="23"/>
  <c r="AT5" i="23"/>
  <c r="AV5" i="23"/>
  <c r="N13" i="15"/>
  <c r="AY7" i="15"/>
  <c r="N27" i="15"/>
  <c r="O27" i="15" s="1"/>
  <c r="N5" i="17"/>
  <c r="O5" i="17" s="1"/>
  <c r="N10" i="17"/>
  <c r="O10" i="17"/>
  <c r="N15" i="17"/>
  <c r="O15" i="17" s="1"/>
  <c r="N28" i="17"/>
  <c r="O28" i="17"/>
  <c r="N32" i="17"/>
  <c r="O32" i="17" s="1"/>
  <c r="N9" i="19"/>
  <c r="N16" i="19"/>
  <c r="O16" i="19"/>
  <c r="N34" i="20"/>
  <c r="O34" i="20" s="1"/>
  <c r="N15" i="21"/>
  <c r="N21" i="21"/>
  <c r="O21" i="21" s="1"/>
  <c r="N23" i="21"/>
  <c r="N24" i="21"/>
  <c r="O24" i="21"/>
  <c r="N25" i="21"/>
  <c r="O25" i="21" s="1"/>
  <c r="N27" i="21"/>
  <c r="O27" i="21"/>
  <c r="AS8" i="22"/>
  <c r="N9" i="22"/>
  <c r="N12" i="22"/>
  <c r="O12" i="22"/>
  <c r="AT8" i="24"/>
  <c r="AV8" i="24"/>
  <c r="W4" i="29"/>
  <c r="AZ16" i="29"/>
  <c r="BB16" i="29"/>
  <c r="BD10" i="29" s="1"/>
  <c r="BE10" i="29" s="1"/>
  <c r="X35" i="32"/>
  <c r="V35" i="32"/>
  <c r="V4" i="32"/>
  <c r="U33" i="32"/>
  <c r="U35" i="32"/>
  <c r="W35" i="32"/>
  <c r="U34" i="32"/>
  <c r="X34" i="32"/>
  <c r="V34" i="32"/>
  <c r="W34" i="32"/>
  <c r="U31" i="32"/>
  <c r="X31" i="32"/>
  <c r="V33" i="32"/>
  <c r="W33" i="32"/>
  <c r="X33" i="32"/>
  <c r="V31" i="32"/>
  <c r="U32" i="32"/>
  <c r="X32" i="32"/>
  <c r="V32" i="32"/>
  <c r="W32" i="32"/>
  <c r="V30" i="32"/>
  <c r="U30" i="32"/>
  <c r="X30" i="32"/>
  <c r="X29" i="32"/>
  <c r="W31" i="32"/>
  <c r="V27" i="32"/>
  <c r="W30" i="32"/>
  <c r="U28" i="32"/>
  <c r="U29" i="32"/>
  <c r="V29" i="32"/>
  <c r="W29" i="32"/>
  <c r="W28" i="32"/>
  <c r="V28" i="32"/>
  <c r="X28" i="32"/>
  <c r="X26" i="32"/>
  <c r="X27" i="32"/>
  <c r="W27" i="32"/>
  <c r="U27" i="32"/>
  <c r="W26" i="32"/>
  <c r="U26" i="32"/>
  <c r="V25" i="32"/>
  <c r="V26" i="32"/>
  <c r="W25" i="32"/>
  <c r="X25" i="32"/>
  <c r="U25" i="32"/>
  <c r="V24" i="32"/>
  <c r="U24" i="32"/>
  <c r="X23" i="32"/>
  <c r="W24" i="32"/>
  <c r="U22" i="32"/>
  <c r="X24" i="32"/>
  <c r="V23" i="32"/>
  <c r="U23" i="32"/>
  <c r="V22" i="32"/>
  <c r="W23" i="32"/>
  <c r="X21" i="32"/>
  <c r="W22" i="32"/>
  <c r="X22" i="32"/>
  <c r="V21" i="32"/>
  <c r="W21" i="32"/>
  <c r="U21" i="32"/>
  <c r="W4" i="32"/>
  <c r="V20" i="32"/>
  <c r="U20" i="32"/>
  <c r="X20" i="32"/>
  <c r="W20" i="32"/>
  <c r="X5" i="32"/>
  <c r="X18" i="32"/>
  <c r="U17" i="32"/>
  <c r="U19" i="32"/>
  <c r="X19" i="32"/>
  <c r="V17" i="32"/>
  <c r="W19" i="32"/>
  <c r="V19" i="32"/>
  <c r="W5" i="32"/>
  <c r="U18" i="32"/>
  <c r="U4" i="32"/>
  <c r="W18" i="32"/>
  <c r="V5" i="32"/>
  <c r="X17" i="32"/>
  <c r="U5" i="32"/>
  <c r="V18" i="32"/>
  <c r="X4" i="32"/>
  <c r="W17" i="32"/>
  <c r="U15" i="32"/>
  <c r="U16" i="32"/>
  <c r="W15" i="32"/>
  <c r="V15" i="32"/>
  <c r="X16" i="32"/>
  <c r="V16" i="32"/>
  <c r="W16" i="32"/>
  <c r="W14" i="32"/>
  <c r="U6" i="32"/>
  <c r="X6" i="32"/>
  <c r="V6" i="32"/>
  <c r="V7" i="32"/>
  <c r="X15" i="32"/>
  <c r="X14" i="32"/>
  <c r="W6" i="32"/>
  <c r="X13" i="32"/>
  <c r="V14" i="32"/>
  <c r="U14" i="32"/>
  <c r="U7" i="32"/>
  <c r="W13" i="32"/>
  <c r="X11" i="32"/>
  <c r="W10" i="32"/>
  <c r="W8" i="32"/>
  <c r="U13" i="32"/>
  <c r="W11" i="32"/>
  <c r="X10" i="32"/>
  <c r="X8" i="32"/>
  <c r="W7" i="32"/>
  <c r="U9" i="32"/>
  <c r="X12" i="32"/>
  <c r="V13" i="32"/>
  <c r="X7" i="32"/>
  <c r="X9" i="32"/>
  <c r="U8" i="32"/>
  <c r="U10" i="32"/>
  <c r="V12" i="32"/>
  <c r="U11" i="32"/>
  <c r="V8" i="32"/>
  <c r="V9" i="32"/>
  <c r="U12" i="32"/>
  <c r="W9" i="32"/>
  <c r="W12" i="32"/>
  <c r="V11" i="32"/>
  <c r="V10" i="32"/>
  <c r="AH29" i="32"/>
  <c r="AI28" i="32"/>
  <c r="AB28" i="32"/>
  <c r="AJ27" i="32"/>
  <c r="AC27" i="32"/>
  <c r="AD26" i="32"/>
  <c r="AI22" i="32"/>
  <c r="AB22" i="32"/>
  <c r="AJ21" i="32"/>
  <c r="AC21" i="32"/>
  <c r="AD20" i="32"/>
  <c r="AH19" i="32"/>
  <c r="AI15" i="32"/>
  <c r="AB15" i="32"/>
  <c r="AD14" i="32"/>
  <c r="AH13" i="32"/>
  <c r="AI12" i="32"/>
  <c r="AB12" i="32"/>
  <c r="AD29" i="32"/>
  <c r="AH28" i="32"/>
  <c r="AI27" i="32"/>
  <c r="AB27" i="32"/>
  <c r="AJ26" i="32"/>
  <c r="AC26" i="32"/>
  <c r="AH22" i="32"/>
  <c r="AI21" i="32"/>
  <c r="AB21" i="32"/>
  <c r="AJ20" i="32"/>
  <c r="AC20" i="32"/>
  <c r="AD19" i="32"/>
  <c r="AH15" i="32"/>
  <c r="AJ14" i="32"/>
  <c r="AC14" i="32"/>
  <c r="AD13" i="32"/>
  <c r="AH12" i="32"/>
  <c r="AI8" i="32"/>
  <c r="AB8" i="32"/>
  <c r="AI7" i="32"/>
  <c r="AB7" i="32"/>
  <c r="AI6" i="32"/>
  <c r="AB6" i="32"/>
  <c r="AD5" i="32"/>
  <c r="AJ29" i="32"/>
  <c r="AC29" i="32"/>
  <c r="AD28" i="32"/>
  <c r="AH27" i="32"/>
  <c r="AI26" i="32"/>
  <c r="AB26" i="32"/>
  <c r="AD22" i="32"/>
  <c r="AH21" i="32"/>
  <c r="AI20" i="32"/>
  <c r="AB20" i="32"/>
  <c r="AJ19" i="32"/>
  <c r="AC19" i="32"/>
  <c r="AD15" i="32"/>
  <c r="AI14" i="32"/>
  <c r="AB14" i="32"/>
  <c r="AJ13" i="32"/>
  <c r="AC13" i="32"/>
  <c r="AD12" i="32"/>
  <c r="AH8" i="32"/>
  <c r="AH7" i="32"/>
  <c r="AH6" i="32"/>
  <c r="AJ5" i="32"/>
  <c r="AC5" i="32"/>
  <c r="AJ8" i="32"/>
  <c r="AC7" i="32"/>
  <c r="AC6" i="32"/>
  <c r="AI29" i="32"/>
  <c r="AB29" i="32"/>
  <c r="AJ28" i="32"/>
  <c r="AC28" i="32"/>
  <c r="AD27" i="32"/>
  <c r="AH26" i="32"/>
  <c r="AJ22" i="32"/>
  <c r="AC22" i="32"/>
  <c r="AD21" i="32"/>
  <c r="AH20" i="32"/>
  <c r="AI19" i="32"/>
  <c r="AB19" i="32"/>
  <c r="AJ15" i="32"/>
  <c r="AC15" i="32"/>
  <c r="AH14" i="32"/>
  <c r="AI13" i="32"/>
  <c r="AB13" i="32"/>
  <c r="AJ12" i="32"/>
  <c r="AC12" i="32"/>
  <c r="AD8" i="32"/>
  <c r="AD7" i="32"/>
  <c r="AD6" i="32"/>
  <c r="AI5" i="32"/>
  <c r="AB5" i="32"/>
  <c r="AC8" i="32"/>
  <c r="AJ7" i="32"/>
  <c r="AJ6" i="32"/>
  <c r="AH5" i="32"/>
  <c r="U35" i="31"/>
  <c r="V35" i="31"/>
  <c r="X35" i="31"/>
  <c r="W33" i="31"/>
  <c r="W35" i="31"/>
  <c r="X33" i="31"/>
  <c r="X32" i="31"/>
  <c r="X34" i="31"/>
  <c r="U34" i="31"/>
  <c r="V34" i="31"/>
  <c r="W34" i="31"/>
  <c r="V33" i="31"/>
  <c r="U33" i="31"/>
  <c r="U32" i="31"/>
  <c r="V32" i="31"/>
  <c r="W32" i="31"/>
  <c r="V31" i="31"/>
  <c r="U31" i="31"/>
  <c r="U30" i="31"/>
  <c r="W31" i="31"/>
  <c r="X31" i="31"/>
  <c r="W29" i="31"/>
  <c r="X30" i="31"/>
  <c r="V30" i="31"/>
  <c r="W30" i="31"/>
  <c r="U27" i="31"/>
  <c r="V28" i="31"/>
  <c r="V29" i="31"/>
  <c r="X28" i="31"/>
  <c r="U29" i="31"/>
  <c r="U28" i="31"/>
  <c r="X29" i="31"/>
  <c r="W28" i="31"/>
  <c r="X26" i="31"/>
  <c r="X25" i="31"/>
  <c r="X27" i="31"/>
  <c r="W27" i="31"/>
  <c r="V27" i="31"/>
  <c r="V26" i="31"/>
  <c r="U26" i="31"/>
  <c r="U25" i="31"/>
  <c r="W26" i="31"/>
  <c r="V25" i="31"/>
  <c r="W25" i="31"/>
  <c r="U24" i="31"/>
  <c r="X24" i="31"/>
  <c r="V24" i="31"/>
  <c r="V23" i="31"/>
  <c r="W24" i="31"/>
  <c r="V22" i="31"/>
  <c r="W23" i="31"/>
  <c r="U23" i="31"/>
  <c r="U22" i="31"/>
  <c r="X23" i="31"/>
  <c r="X20" i="31"/>
  <c r="X21" i="31"/>
  <c r="X22" i="31"/>
  <c r="W22" i="31"/>
  <c r="W21" i="31"/>
  <c r="U21" i="31"/>
  <c r="V21" i="31"/>
  <c r="U20" i="31"/>
  <c r="V20" i="31"/>
  <c r="W20" i="31"/>
  <c r="W19" i="31"/>
  <c r="U19" i="31"/>
  <c r="V19" i="31"/>
  <c r="X17" i="31"/>
  <c r="X19" i="31"/>
  <c r="U17" i="31"/>
  <c r="V17" i="31"/>
  <c r="U18" i="31"/>
  <c r="V18" i="31"/>
  <c r="X18" i="31"/>
  <c r="W18" i="31"/>
  <c r="V14" i="31"/>
  <c r="W17" i="31"/>
  <c r="X16" i="31"/>
  <c r="U16" i="31"/>
  <c r="U15" i="31"/>
  <c r="V16" i="31"/>
  <c r="W16" i="31"/>
  <c r="V15" i="31"/>
  <c r="X15" i="31"/>
  <c r="X14" i="31"/>
  <c r="W15" i="31"/>
  <c r="U14" i="31"/>
  <c r="W14" i="31"/>
  <c r="W13" i="31"/>
  <c r="V12" i="31"/>
  <c r="X12" i="31"/>
  <c r="X13" i="31"/>
  <c r="V13" i="31"/>
  <c r="U13" i="31"/>
  <c r="U12" i="31"/>
  <c r="W12" i="31"/>
  <c r="W4" i="31"/>
  <c r="X11" i="31"/>
  <c r="U4" i="31"/>
  <c r="W10" i="31"/>
  <c r="U11" i="31"/>
  <c r="V11" i="31"/>
  <c r="X8" i="31"/>
  <c r="W11" i="31"/>
  <c r="U10" i="31"/>
  <c r="V10" i="31"/>
  <c r="X10" i="31"/>
  <c r="U9" i="31"/>
  <c r="V7" i="31"/>
  <c r="V9" i="31"/>
  <c r="U8" i="31"/>
  <c r="W9" i="31"/>
  <c r="X9" i="31"/>
  <c r="V8" i="31"/>
  <c r="W8" i="31"/>
  <c r="X7" i="31"/>
  <c r="V4" i="31"/>
  <c r="X5" i="31"/>
  <c r="W6" i="31"/>
  <c r="W7" i="31"/>
  <c r="W5" i="31"/>
  <c r="U5" i="31"/>
  <c r="V5" i="31"/>
  <c r="U7" i="31"/>
  <c r="X6" i="31"/>
  <c r="U6" i="31"/>
  <c r="V6" i="31"/>
  <c r="AH29" i="31"/>
  <c r="AI28" i="31"/>
  <c r="AB28" i="31"/>
  <c r="AJ27" i="31"/>
  <c r="AC27" i="31"/>
  <c r="AD26" i="31"/>
  <c r="AI22" i="31"/>
  <c r="AB22" i="31"/>
  <c r="AJ21" i="31"/>
  <c r="AC21" i="31"/>
  <c r="AD20" i="31"/>
  <c r="AH19" i="31"/>
  <c r="AI15" i="31"/>
  <c r="AB15" i="31"/>
  <c r="AD14" i="31"/>
  <c r="AH13" i="31"/>
  <c r="AI12" i="31"/>
  <c r="AB12" i="31"/>
  <c r="AJ8" i="31"/>
  <c r="AC8" i="31"/>
  <c r="AJ7" i="31"/>
  <c r="AC7" i="31"/>
  <c r="AJ6" i="31"/>
  <c r="AC6" i="31"/>
  <c r="AH5" i="31"/>
  <c r="AJ28" i="31"/>
  <c r="AH26" i="31"/>
  <c r="AJ22" i="31"/>
  <c r="AH20" i="31"/>
  <c r="AH14" i="31"/>
  <c r="AD29" i="31"/>
  <c r="AH28" i="31"/>
  <c r="AI27" i="31"/>
  <c r="AB27" i="31"/>
  <c r="AJ26" i="31"/>
  <c r="AC26" i="31"/>
  <c r="AH22" i="31"/>
  <c r="AI21" i="31"/>
  <c r="AB21" i="31"/>
  <c r="AJ20" i="31"/>
  <c r="AC20" i="31"/>
  <c r="AD19" i="31"/>
  <c r="AH15" i="31"/>
  <c r="AJ14" i="31"/>
  <c r="AC14" i="31"/>
  <c r="AD13" i="31"/>
  <c r="AH12" i="31"/>
  <c r="AI8" i="31"/>
  <c r="AB8" i="31"/>
  <c r="AI7" i="31"/>
  <c r="AB7" i="31"/>
  <c r="AI6" i="31"/>
  <c r="AB6" i="31"/>
  <c r="AD5" i="31"/>
  <c r="AI29" i="31"/>
  <c r="AC28" i="31"/>
  <c r="AD21" i="31"/>
  <c r="AB19" i="31"/>
  <c r="AC15" i="31"/>
  <c r="AJ29" i="31"/>
  <c r="AC29" i="31"/>
  <c r="AD28" i="31"/>
  <c r="AH27" i="31"/>
  <c r="AI26" i="31"/>
  <c r="AB26" i="31"/>
  <c r="AD22" i="31"/>
  <c r="AH21" i="31"/>
  <c r="AI20" i="31"/>
  <c r="AB20" i="31"/>
  <c r="AJ19" i="31"/>
  <c r="AC19" i="31"/>
  <c r="AD15" i="31"/>
  <c r="AI14" i="31"/>
  <c r="AB14" i="31"/>
  <c r="AJ13" i="31"/>
  <c r="AC13" i="31"/>
  <c r="AD12" i="31"/>
  <c r="AH8" i="31"/>
  <c r="AH7" i="31"/>
  <c r="AH6" i="31"/>
  <c r="AJ5" i="31"/>
  <c r="AC5" i="31"/>
  <c r="AB29" i="31"/>
  <c r="AD27" i="31"/>
  <c r="AC22" i="31"/>
  <c r="AI19" i="31"/>
  <c r="AJ15" i="31"/>
  <c r="AI13" i="31"/>
  <c r="AD7" i="31"/>
  <c r="AI5" i="31"/>
  <c r="AC12" i="31"/>
  <c r="AB13" i="31"/>
  <c r="AJ12" i="31"/>
  <c r="AD6" i="31"/>
  <c r="AB5" i="31"/>
  <c r="AD8" i="31"/>
  <c r="W34" i="30"/>
  <c r="U35" i="30"/>
  <c r="U33" i="30"/>
  <c r="W35" i="30"/>
  <c r="X33" i="30"/>
  <c r="V34" i="30"/>
  <c r="V35" i="30"/>
  <c r="X35" i="30"/>
  <c r="X34" i="30"/>
  <c r="U34" i="30"/>
  <c r="U32" i="30"/>
  <c r="W33" i="30"/>
  <c r="U31" i="30"/>
  <c r="V33" i="30"/>
  <c r="V32" i="30"/>
  <c r="W31" i="30"/>
  <c r="X32" i="30"/>
  <c r="W32" i="30"/>
  <c r="V31" i="30"/>
  <c r="W30" i="30"/>
  <c r="X31" i="30"/>
  <c r="X30" i="30"/>
  <c r="U30" i="30"/>
  <c r="V30" i="30"/>
  <c r="V29" i="30"/>
  <c r="W25" i="30"/>
  <c r="W28" i="30"/>
  <c r="U29" i="30"/>
  <c r="W29" i="30"/>
  <c r="U28" i="30"/>
  <c r="X29" i="30"/>
  <c r="X28" i="30"/>
  <c r="X27" i="30"/>
  <c r="V28" i="30"/>
  <c r="U27" i="30"/>
  <c r="U25" i="30"/>
  <c r="W27" i="30"/>
  <c r="V27" i="30"/>
  <c r="X26" i="30"/>
  <c r="V26" i="30"/>
  <c r="V25" i="30"/>
  <c r="U26" i="30"/>
  <c r="W26" i="30"/>
  <c r="V24" i="30"/>
  <c r="X25" i="30"/>
  <c r="X23" i="30"/>
  <c r="W24" i="30"/>
  <c r="X21" i="30"/>
  <c r="X24" i="30"/>
  <c r="U24" i="30"/>
  <c r="W23" i="30"/>
  <c r="V23" i="30"/>
  <c r="U23" i="30"/>
  <c r="W21" i="30"/>
  <c r="W22" i="30"/>
  <c r="V22" i="30"/>
  <c r="U21" i="30"/>
  <c r="X22" i="30"/>
  <c r="U22" i="30"/>
  <c r="W20" i="30"/>
  <c r="V21" i="30"/>
  <c r="V20" i="30"/>
  <c r="X20" i="30"/>
  <c r="U20" i="30"/>
  <c r="V19" i="30"/>
  <c r="U19" i="30"/>
  <c r="W16" i="30"/>
  <c r="X18" i="30"/>
  <c r="W18" i="30"/>
  <c r="W19" i="30"/>
  <c r="X19" i="30"/>
  <c r="U18" i="30"/>
  <c r="W4" i="30"/>
  <c r="X17" i="30"/>
  <c r="V18" i="30"/>
  <c r="V17" i="30"/>
  <c r="U16" i="30"/>
  <c r="W17" i="30"/>
  <c r="U4" i="30"/>
  <c r="U11" i="30"/>
  <c r="U17" i="30"/>
  <c r="X16" i="30"/>
  <c r="V16" i="30"/>
  <c r="V15" i="30"/>
  <c r="V14" i="30"/>
  <c r="U13" i="30"/>
  <c r="W13" i="30"/>
  <c r="W12" i="30"/>
  <c r="W15" i="30"/>
  <c r="X15" i="30"/>
  <c r="W14" i="30"/>
  <c r="U15" i="30"/>
  <c r="X14" i="30"/>
  <c r="U14" i="30"/>
  <c r="U12" i="30"/>
  <c r="V13" i="30"/>
  <c r="X13" i="30"/>
  <c r="X4" i="30"/>
  <c r="X12" i="30"/>
  <c r="V4" i="30"/>
  <c r="V12" i="30"/>
  <c r="X5" i="30"/>
  <c r="X11" i="30"/>
  <c r="U10" i="30"/>
  <c r="V9" i="30"/>
  <c r="V11" i="30"/>
  <c r="W11" i="30"/>
  <c r="U8" i="30"/>
  <c r="X10" i="30"/>
  <c r="V10" i="30"/>
  <c r="W10" i="30"/>
  <c r="V5" i="30"/>
  <c r="X6" i="30"/>
  <c r="U9" i="30"/>
  <c r="W9" i="30"/>
  <c r="U7" i="30"/>
  <c r="X9" i="30"/>
  <c r="V8" i="30"/>
  <c r="W7" i="30"/>
  <c r="V7" i="30"/>
  <c r="U5" i="30"/>
  <c r="X8" i="30"/>
  <c r="W8" i="30"/>
  <c r="W5" i="30"/>
  <c r="U6" i="30"/>
  <c r="W6" i="30"/>
  <c r="V6" i="30"/>
  <c r="X7" i="30"/>
  <c r="AH29" i="30"/>
  <c r="AI28" i="30"/>
  <c r="AB28" i="30"/>
  <c r="AJ27" i="30"/>
  <c r="AC27" i="30"/>
  <c r="AD26" i="30"/>
  <c r="AI22" i="30"/>
  <c r="AB22" i="30"/>
  <c r="AJ21" i="30"/>
  <c r="AC21" i="30"/>
  <c r="AD20" i="30"/>
  <c r="AH19" i="30"/>
  <c r="AI15" i="30"/>
  <c r="AB15" i="30"/>
  <c r="AD14" i="30"/>
  <c r="AH13" i="30"/>
  <c r="AI12" i="30"/>
  <c r="AB12" i="30"/>
  <c r="AJ8" i="30"/>
  <c r="AC8" i="30"/>
  <c r="AJ7" i="30"/>
  <c r="AC7" i="30"/>
  <c r="AJ6" i="30"/>
  <c r="AC6" i="30"/>
  <c r="AH5" i="30"/>
  <c r="AJ28" i="30"/>
  <c r="AD21" i="30"/>
  <c r="AB19" i="30"/>
  <c r="AD29" i="30"/>
  <c r="AH28" i="30"/>
  <c r="AI27" i="30"/>
  <c r="AB27" i="30"/>
  <c r="AJ26" i="30"/>
  <c r="AC26" i="30"/>
  <c r="AH22" i="30"/>
  <c r="AI21" i="30"/>
  <c r="AB21" i="30"/>
  <c r="AJ20" i="30"/>
  <c r="AC20" i="30"/>
  <c r="AD19" i="30"/>
  <c r="AH15" i="30"/>
  <c r="AJ14" i="30"/>
  <c r="AC14" i="30"/>
  <c r="AD13" i="30"/>
  <c r="AH12" i="30"/>
  <c r="AI8" i="30"/>
  <c r="AB8" i="30"/>
  <c r="AI7" i="30"/>
  <c r="AB7" i="30"/>
  <c r="AI6" i="30"/>
  <c r="AB6" i="30"/>
  <c r="AD5" i="30"/>
  <c r="AB29" i="30"/>
  <c r="AD27" i="30"/>
  <c r="AJ22" i="30"/>
  <c r="AH20" i="30"/>
  <c r="AJ29" i="30"/>
  <c r="AC29" i="30"/>
  <c r="AD28" i="30"/>
  <c r="AH27" i="30"/>
  <c r="AI26" i="30"/>
  <c r="AB26" i="30"/>
  <c r="AD22" i="30"/>
  <c r="AH21" i="30"/>
  <c r="AI20" i="30"/>
  <c r="AB20" i="30"/>
  <c r="AJ19" i="30"/>
  <c r="AC19" i="30"/>
  <c r="AD15" i="30"/>
  <c r="AI14" i="30"/>
  <c r="AB14" i="30"/>
  <c r="AJ13" i="30"/>
  <c r="AC13" i="30"/>
  <c r="AD12" i="30"/>
  <c r="AH8" i="30"/>
  <c r="AH7" i="30"/>
  <c r="AH6" i="30"/>
  <c r="AJ5" i="30"/>
  <c r="AC5" i="30"/>
  <c r="AI29" i="30"/>
  <c r="AC28" i="30"/>
  <c r="AH26" i="30"/>
  <c r="AC22" i="30"/>
  <c r="AI19" i="30"/>
  <c r="AC15" i="30"/>
  <c r="AI13" i="30"/>
  <c r="AB13" i="30"/>
  <c r="AJ12" i="30"/>
  <c r="AD7" i="30"/>
  <c r="AI5" i="30"/>
  <c r="AH14" i="30"/>
  <c r="AD8" i="30"/>
  <c r="AC12" i="30"/>
  <c r="AD6" i="30"/>
  <c r="AB5" i="30"/>
  <c r="AJ15" i="30"/>
  <c r="V35" i="29"/>
  <c r="U33" i="29"/>
  <c r="W35" i="29"/>
  <c r="X33" i="29"/>
  <c r="W33" i="29"/>
  <c r="U35" i="29"/>
  <c r="X35" i="29"/>
  <c r="U34" i="29"/>
  <c r="X34" i="29"/>
  <c r="V34" i="29"/>
  <c r="W34" i="29"/>
  <c r="V33" i="29"/>
  <c r="X32" i="29"/>
  <c r="U31" i="29"/>
  <c r="V30" i="29"/>
  <c r="W31" i="29"/>
  <c r="U32" i="29"/>
  <c r="V32" i="29"/>
  <c r="W32" i="29"/>
  <c r="V31" i="29"/>
  <c r="X31" i="29"/>
  <c r="U29" i="29"/>
  <c r="U30" i="29"/>
  <c r="X30" i="29"/>
  <c r="W29" i="29"/>
  <c r="W30" i="29"/>
  <c r="V29" i="29"/>
  <c r="V28" i="29"/>
  <c r="W28" i="29"/>
  <c r="X29" i="29"/>
  <c r="X27" i="29"/>
  <c r="X25" i="29"/>
  <c r="W27" i="29"/>
  <c r="X28" i="29"/>
  <c r="U28" i="29"/>
  <c r="U27" i="29"/>
  <c r="V27" i="29"/>
  <c r="U25" i="29"/>
  <c r="V26" i="29"/>
  <c r="U26" i="29"/>
  <c r="X26" i="29"/>
  <c r="W26" i="29"/>
  <c r="V24" i="29"/>
  <c r="W25" i="29"/>
  <c r="V25" i="29"/>
  <c r="W24" i="29"/>
  <c r="U23" i="29"/>
  <c r="X21" i="29"/>
  <c r="U24" i="29"/>
  <c r="V23" i="29"/>
  <c r="X24" i="29"/>
  <c r="W23" i="29"/>
  <c r="X20" i="29"/>
  <c r="X23" i="29"/>
  <c r="X22" i="29"/>
  <c r="W22" i="29"/>
  <c r="V22" i="29"/>
  <c r="U22" i="29"/>
  <c r="W21" i="29"/>
  <c r="U21" i="29"/>
  <c r="V21" i="29"/>
  <c r="V20" i="29"/>
  <c r="U20" i="29"/>
  <c r="W20" i="29"/>
  <c r="V16" i="29"/>
  <c r="X19" i="29"/>
  <c r="W16" i="29"/>
  <c r="V19" i="29"/>
  <c r="V17" i="29"/>
  <c r="U19" i="29"/>
  <c r="W19" i="29"/>
  <c r="X18" i="29"/>
  <c r="V18" i="29"/>
  <c r="U18" i="29"/>
  <c r="X17" i="29"/>
  <c r="W18" i="29"/>
  <c r="W17" i="29"/>
  <c r="U17" i="29"/>
  <c r="X16" i="29"/>
  <c r="U16" i="29"/>
  <c r="X15" i="29"/>
  <c r="W15" i="29"/>
  <c r="V15" i="29"/>
  <c r="U15" i="29"/>
  <c r="U14" i="29"/>
  <c r="X14" i="29"/>
  <c r="V14" i="29"/>
  <c r="W14" i="29"/>
  <c r="V13" i="29"/>
  <c r="U13" i="29"/>
  <c r="W13" i="29"/>
  <c r="W12" i="29"/>
  <c r="X13" i="29"/>
  <c r="V10" i="29"/>
  <c r="X12" i="29"/>
  <c r="W9" i="29"/>
  <c r="V12" i="29"/>
  <c r="V11" i="29"/>
  <c r="U12" i="29"/>
  <c r="X8" i="29"/>
  <c r="U11" i="29"/>
  <c r="V9" i="29"/>
  <c r="X11" i="29"/>
  <c r="W11" i="29"/>
  <c r="V8" i="29"/>
  <c r="U8" i="29"/>
  <c r="U9" i="29"/>
  <c r="X10" i="29"/>
  <c r="W10" i="29"/>
  <c r="W8" i="29"/>
  <c r="U10" i="29"/>
  <c r="V6" i="29"/>
  <c r="W5" i="29"/>
  <c r="X7" i="29"/>
  <c r="W7" i="29"/>
  <c r="X9" i="29"/>
  <c r="U7" i="29"/>
  <c r="V7" i="29"/>
  <c r="V5" i="29"/>
  <c r="X6" i="29"/>
  <c r="U5" i="29"/>
  <c r="X5" i="29"/>
  <c r="X4" i="29"/>
  <c r="U4" i="29"/>
  <c r="U6" i="29"/>
  <c r="V4" i="29"/>
  <c r="W6" i="29"/>
  <c r="AB28" i="29"/>
  <c r="AD26" i="29"/>
  <c r="AD20" i="29"/>
  <c r="AB15" i="29"/>
  <c r="AJ8" i="29"/>
  <c r="AC7" i="29"/>
  <c r="AH26" i="29"/>
  <c r="AD29" i="29"/>
  <c r="AC26" i="29"/>
  <c r="AB21" i="29"/>
  <c r="AJ14" i="29"/>
  <c r="AH12" i="29"/>
  <c r="AI6" i="29"/>
  <c r="AB29" i="29"/>
  <c r="AJ29" i="29"/>
  <c r="AH27" i="29"/>
  <c r="AI20" i="29"/>
  <c r="AC19" i="29"/>
  <c r="AC13" i="29"/>
  <c r="AH7" i="29"/>
  <c r="AI29" i="29"/>
  <c r="AC28" i="29"/>
  <c r="AB13" i="29"/>
  <c r="AJ12" i="29"/>
  <c r="AI5" i="29"/>
  <c r="AD6" i="29"/>
  <c r="AH14" i="29"/>
  <c r="AB5" i="29"/>
  <c r="V34" i="28"/>
  <c r="W35" i="28"/>
  <c r="V35" i="28"/>
  <c r="X34" i="28"/>
  <c r="X31" i="28"/>
  <c r="U35" i="28"/>
  <c r="X35" i="28"/>
  <c r="U34" i="28"/>
  <c r="X33" i="28"/>
  <c r="W33" i="28"/>
  <c r="W34" i="28"/>
  <c r="W32" i="28"/>
  <c r="X32" i="28"/>
  <c r="U33" i="28"/>
  <c r="U32" i="28"/>
  <c r="V33" i="28"/>
  <c r="V31" i="28"/>
  <c r="U31" i="28"/>
  <c r="V32" i="28"/>
  <c r="X30" i="28"/>
  <c r="W31" i="28"/>
  <c r="V30" i="28"/>
  <c r="U30" i="28"/>
  <c r="W30" i="28"/>
  <c r="U29" i="28"/>
  <c r="W28" i="28"/>
  <c r="V29" i="28"/>
  <c r="X29" i="28"/>
  <c r="W29" i="28"/>
  <c r="V28" i="28"/>
  <c r="X27" i="28"/>
  <c r="U28" i="28"/>
  <c r="X28" i="28"/>
  <c r="U27" i="28"/>
  <c r="X26" i="28"/>
  <c r="V24" i="28"/>
  <c r="W27" i="28"/>
  <c r="V27" i="28"/>
  <c r="V26" i="28"/>
  <c r="W25" i="28"/>
  <c r="U25" i="28"/>
  <c r="U26" i="28"/>
  <c r="W26" i="28"/>
  <c r="X25" i="28"/>
  <c r="V25" i="28"/>
  <c r="W24" i="28"/>
  <c r="U24" i="28"/>
  <c r="X24" i="28"/>
  <c r="V22" i="28"/>
  <c r="X23" i="28"/>
  <c r="V23" i="28"/>
  <c r="U23" i="28"/>
  <c r="W23" i="28"/>
  <c r="W22" i="28"/>
  <c r="U21" i="28"/>
  <c r="U22" i="28"/>
  <c r="U20" i="28"/>
  <c r="X22" i="28"/>
  <c r="X21" i="28"/>
  <c r="W21" i="28"/>
  <c r="V21" i="28"/>
  <c r="X20" i="28"/>
  <c r="V20" i="28"/>
  <c r="W20" i="28"/>
  <c r="U19" i="28"/>
  <c r="V18" i="28"/>
  <c r="X19" i="28"/>
  <c r="V19" i="28"/>
  <c r="W19" i="28"/>
  <c r="X18" i="28"/>
  <c r="U18" i="28"/>
  <c r="U14" i="28"/>
  <c r="U17" i="28"/>
  <c r="W18" i="28"/>
  <c r="V17" i="28"/>
  <c r="U16" i="28"/>
  <c r="W17" i="28"/>
  <c r="X17" i="28"/>
  <c r="W16" i="28"/>
  <c r="V15" i="28"/>
  <c r="V16" i="28"/>
  <c r="X16" i="28"/>
  <c r="W15" i="28"/>
  <c r="U15" i="28"/>
  <c r="X15" i="28"/>
  <c r="V14" i="28"/>
  <c r="X14" i="28"/>
  <c r="W14" i="28"/>
  <c r="U11" i="28"/>
  <c r="X13" i="28"/>
  <c r="W12" i="28"/>
  <c r="V13" i="28"/>
  <c r="U13" i="28"/>
  <c r="W13" i="28"/>
  <c r="U12" i="28"/>
  <c r="V12" i="28"/>
  <c r="X12" i="28"/>
  <c r="V11" i="28"/>
  <c r="U4" i="28"/>
  <c r="X9" i="28"/>
  <c r="U9" i="28"/>
  <c r="V8" i="28"/>
  <c r="X11" i="28"/>
  <c r="V10" i="28"/>
  <c r="V4" i="28"/>
  <c r="W11" i="28"/>
  <c r="U10" i="28"/>
  <c r="X4" i="28"/>
  <c r="U5" i="28"/>
  <c r="W10" i="28"/>
  <c r="V9" i="28"/>
  <c r="X10" i="28"/>
  <c r="W9" i="28"/>
  <c r="W8" i="28"/>
  <c r="U7" i="28"/>
  <c r="X8" i="28"/>
  <c r="U8" i="28"/>
  <c r="W7" i="28"/>
  <c r="V6" i="28"/>
  <c r="V7" i="28"/>
  <c r="X7" i="28"/>
  <c r="X6" i="28"/>
  <c r="W6" i="28"/>
  <c r="U6" i="28"/>
  <c r="W5" i="28"/>
  <c r="X5" i="28"/>
  <c r="V5" i="28"/>
  <c r="AH29" i="28"/>
  <c r="AI28" i="28"/>
  <c r="AB28" i="28"/>
  <c r="AJ27" i="28"/>
  <c r="AC27" i="28"/>
  <c r="AD26" i="28"/>
  <c r="AI22" i="28"/>
  <c r="AB22" i="28"/>
  <c r="AJ21" i="28"/>
  <c r="AC21" i="28"/>
  <c r="AD20" i="28"/>
  <c r="AH19" i="28"/>
  <c r="AI15" i="28"/>
  <c r="AB15" i="28"/>
  <c r="AD14" i="28"/>
  <c r="AH13" i="28"/>
  <c r="AI12" i="28"/>
  <c r="AB12" i="28"/>
  <c r="AJ8" i="28"/>
  <c r="AC8" i="28"/>
  <c r="AJ7" i="28"/>
  <c r="AC7" i="28"/>
  <c r="AJ6" i="28"/>
  <c r="AC6" i="28"/>
  <c r="AH5" i="28"/>
  <c r="AJ22" i="28"/>
  <c r="AI19" i="28"/>
  <c r="AJ15" i="28"/>
  <c r="AB13" i="28"/>
  <c r="AD29" i="28"/>
  <c r="AH28" i="28"/>
  <c r="AI27" i="28"/>
  <c r="AB27" i="28"/>
  <c r="AJ26" i="28"/>
  <c r="AC26" i="28"/>
  <c r="AH22" i="28"/>
  <c r="AI21" i="28"/>
  <c r="AB21" i="28"/>
  <c r="AJ20" i="28"/>
  <c r="AC20" i="28"/>
  <c r="AD19" i="28"/>
  <c r="AH15" i="28"/>
  <c r="AJ14" i="28"/>
  <c r="AC14" i="28"/>
  <c r="AD13" i="28"/>
  <c r="AH12" i="28"/>
  <c r="AI8" i="28"/>
  <c r="AB8" i="28"/>
  <c r="AI7" i="28"/>
  <c r="AB7" i="28"/>
  <c r="AI6" i="28"/>
  <c r="AB6" i="28"/>
  <c r="AD5" i="28"/>
  <c r="AB29" i="28"/>
  <c r="AJ28" i="28"/>
  <c r="AH26" i="28"/>
  <c r="AD21" i="28"/>
  <c r="AB19" i="28"/>
  <c r="AH14" i="28"/>
  <c r="AC12" i="28"/>
  <c r="AJ29" i="28"/>
  <c r="AC29" i="28"/>
  <c r="AD28" i="28"/>
  <c r="AH27" i="28"/>
  <c r="AI26" i="28"/>
  <c r="AB26" i="28"/>
  <c r="AD22" i="28"/>
  <c r="AH21" i="28"/>
  <c r="AI20" i="28"/>
  <c r="AB20" i="28"/>
  <c r="AJ19" i="28"/>
  <c r="AC19" i="28"/>
  <c r="AD15" i="28"/>
  <c r="AI14" i="28"/>
  <c r="AB14" i="28"/>
  <c r="AJ13" i="28"/>
  <c r="AC13" i="28"/>
  <c r="AD12" i="28"/>
  <c r="AH8" i="28"/>
  <c r="AH7" i="28"/>
  <c r="AH6" i="28"/>
  <c r="AJ5" i="28"/>
  <c r="AC5" i="28"/>
  <c r="AI29" i="28"/>
  <c r="AC28" i="28"/>
  <c r="AD27" i="28"/>
  <c r="AC22" i="28"/>
  <c r="AH20" i="28"/>
  <c r="AC15" i="28"/>
  <c r="AI13" i="28"/>
  <c r="AJ12" i="28"/>
  <c r="AD8" i="28"/>
  <c r="AD7" i="28"/>
  <c r="AD6" i="28"/>
  <c r="AI5" i="28"/>
  <c r="AB5" i="28"/>
  <c r="W33" i="27"/>
  <c r="X33" i="27"/>
  <c r="U32" i="27"/>
  <c r="X35" i="27"/>
  <c r="X34" i="27"/>
  <c r="W35" i="27"/>
  <c r="V35" i="27"/>
  <c r="U35" i="27"/>
  <c r="U34" i="27"/>
  <c r="V34" i="27"/>
  <c r="V33" i="27"/>
  <c r="W34" i="27"/>
  <c r="W32" i="27"/>
  <c r="U33" i="27"/>
  <c r="X32" i="27"/>
  <c r="U28" i="27"/>
  <c r="W31" i="27"/>
  <c r="V31" i="27"/>
  <c r="V32" i="27"/>
  <c r="U30" i="27"/>
  <c r="U31" i="27"/>
  <c r="X31" i="27"/>
  <c r="X30" i="27"/>
  <c r="V30" i="27"/>
  <c r="W30" i="27"/>
  <c r="W29" i="27"/>
  <c r="U29" i="27"/>
  <c r="V29" i="27"/>
  <c r="X29" i="27"/>
  <c r="X26" i="27"/>
  <c r="W28" i="27"/>
  <c r="U27" i="27"/>
  <c r="X27" i="27"/>
  <c r="X25" i="27"/>
  <c r="X28" i="27"/>
  <c r="V28" i="27"/>
  <c r="W26" i="27"/>
  <c r="W27" i="27"/>
  <c r="V26" i="27"/>
  <c r="V27" i="27"/>
  <c r="U26" i="27"/>
  <c r="W25" i="27"/>
  <c r="U25" i="27"/>
  <c r="U22" i="27"/>
  <c r="V22" i="27"/>
  <c r="V25" i="27"/>
  <c r="W24" i="27"/>
  <c r="W23" i="27"/>
  <c r="X24" i="27"/>
  <c r="V24" i="27"/>
  <c r="U24" i="27"/>
  <c r="V23" i="27"/>
  <c r="W21" i="27"/>
  <c r="X23" i="27"/>
  <c r="U23" i="27"/>
  <c r="W22" i="27"/>
  <c r="V21" i="27"/>
  <c r="X22" i="27"/>
  <c r="X20" i="27"/>
  <c r="U21" i="27"/>
  <c r="V20" i="27"/>
  <c r="X21" i="27"/>
  <c r="U20" i="27"/>
  <c r="W19" i="27"/>
  <c r="W20" i="27"/>
  <c r="U17" i="27"/>
  <c r="X19" i="27"/>
  <c r="U19" i="27"/>
  <c r="V19" i="27"/>
  <c r="X18" i="27"/>
  <c r="V18" i="27"/>
  <c r="U18" i="27"/>
  <c r="W17" i="27"/>
  <c r="W18" i="27"/>
  <c r="V17" i="27"/>
  <c r="X17" i="27"/>
  <c r="V16" i="27"/>
  <c r="X16" i="27"/>
  <c r="W16" i="27"/>
  <c r="W15" i="27"/>
  <c r="U16" i="27"/>
  <c r="U15" i="27"/>
  <c r="V15" i="27"/>
  <c r="U14" i="27"/>
  <c r="V13" i="27"/>
  <c r="W14" i="27"/>
  <c r="X15" i="27"/>
  <c r="U13" i="27"/>
  <c r="V14" i="27"/>
  <c r="X14" i="27"/>
  <c r="V10" i="27"/>
  <c r="V12" i="27"/>
  <c r="W13" i="27"/>
  <c r="U11" i="27"/>
  <c r="U10" i="27"/>
  <c r="U12" i="27"/>
  <c r="X13" i="27"/>
  <c r="X12" i="27"/>
  <c r="W12" i="27"/>
  <c r="V11" i="27"/>
  <c r="X11" i="27"/>
  <c r="W11" i="27"/>
  <c r="W10" i="27"/>
  <c r="W6" i="27"/>
  <c r="X10" i="27"/>
  <c r="X7" i="27"/>
  <c r="V9" i="27"/>
  <c r="V8" i="27"/>
  <c r="U8" i="27"/>
  <c r="X9" i="27"/>
  <c r="U9" i="27"/>
  <c r="W9" i="27"/>
  <c r="W8" i="27"/>
  <c r="X8" i="27"/>
  <c r="U7" i="27"/>
  <c r="V7" i="27"/>
  <c r="V6" i="27"/>
  <c r="W7" i="27"/>
  <c r="X6" i="27"/>
  <c r="X5" i="27"/>
  <c r="V5" i="27"/>
  <c r="W5" i="27"/>
  <c r="U5" i="27"/>
  <c r="X4" i="27"/>
  <c r="U4" i="27"/>
  <c r="W4" i="27"/>
  <c r="V4" i="27"/>
  <c r="U6" i="27"/>
  <c r="AH29" i="27"/>
  <c r="AI28" i="27"/>
  <c r="AB28" i="27"/>
  <c r="AJ27" i="27"/>
  <c r="AC27" i="27"/>
  <c r="AD26" i="27"/>
  <c r="AI22" i="27"/>
  <c r="AB22" i="27"/>
  <c r="AJ21" i="27"/>
  <c r="AC21" i="27"/>
  <c r="AD20" i="27"/>
  <c r="AH19" i="27"/>
  <c r="AI15" i="27"/>
  <c r="AB15" i="27"/>
  <c r="AD14" i="27"/>
  <c r="AH13" i="27"/>
  <c r="AI12" i="27"/>
  <c r="AB12" i="27"/>
  <c r="AJ8" i="27"/>
  <c r="AC8" i="27"/>
  <c r="AJ7" i="27"/>
  <c r="AC7" i="27"/>
  <c r="AJ6" i="27"/>
  <c r="AC6" i="27"/>
  <c r="AH5" i="27"/>
  <c r="AJ22" i="27"/>
  <c r="AI19" i="27"/>
  <c r="AD29" i="27"/>
  <c r="AH28" i="27"/>
  <c r="AI27" i="27"/>
  <c r="AB27" i="27"/>
  <c r="AJ26" i="27"/>
  <c r="AC26" i="27"/>
  <c r="AH22" i="27"/>
  <c r="AI21" i="27"/>
  <c r="AB21" i="27"/>
  <c r="AJ20" i="27"/>
  <c r="AC20" i="27"/>
  <c r="AD19" i="27"/>
  <c r="AH15" i="27"/>
  <c r="AJ14" i="27"/>
  <c r="AC14" i="27"/>
  <c r="AD13" i="27"/>
  <c r="AH12" i="27"/>
  <c r="AI8" i="27"/>
  <c r="AB8" i="27"/>
  <c r="AI7" i="27"/>
  <c r="AB7" i="27"/>
  <c r="AI6" i="27"/>
  <c r="AB6" i="27"/>
  <c r="AD5" i="27"/>
  <c r="AB29" i="27"/>
  <c r="AC28" i="27"/>
  <c r="AD27" i="27"/>
  <c r="AC22" i="27"/>
  <c r="AH20" i="27"/>
  <c r="AJ29" i="27"/>
  <c r="AC29" i="27"/>
  <c r="AD28" i="27"/>
  <c r="AH27" i="27"/>
  <c r="AI26" i="27"/>
  <c r="AB26" i="27"/>
  <c r="AD22" i="27"/>
  <c r="AH21" i="27"/>
  <c r="AI20" i="27"/>
  <c r="AB20" i="27"/>
  <c r="AJ19" i="27"/>
  <c r="AC19" i="27"/>
  <c r="AD15" i="27"/>
  <c r="AI14" i="27"/>
  <c r="AB14" i="27"/>
  <c r="AJ13" i="27"/>
  <c r="AC13" i="27"/>
  <c r="AD12" i="27"/>
  <c r="AH8" i="27"/>
  <c r="AH7" i="27"/>
  <c r="AH6" i="27"/>
  <c r="AJ5" i="27"/>
  <c r="AC5" i="27"/>
  <c r="AI29" i="27"/>
  <c r="AJ28" i="27"/>
  <c r="AH26" i="27"/>
  <c r="AD21" i="27"/>
  <c r="AB19" i="27"/>
  <c r="AI5" i="27"/>
  <c r="AC15" i="27"/>
  <c r="AJ12" i="27"/>
  <c r="AD8" i="27"/>
  <c r="AB5" i="27"/>
  <c r="AB13" i="27"/>
  <c r="AJ15" i="27"/>
  <c r="AI13" i="27"/>
  <c r="AC12" i="27"/>
  <c r="AD7" i="27"/>
  <c r="AD6" i="27"/>
  <c r="AH14" i="27"/>
  <c r="W13" i="26"/>
  <c r="X13" i="26"/>
  <c r="U13" i="26"/>
  <c r="V13" i="26"/>
  <c r="X12" i="26"/>
  <c r="V12" i="26"/>
  <c r="U12" i="26"/>
  <c r="W12" i="26"/>
  <c r="U9" i="26"/>
  <c r="V9" i="26"/>
  <c r="W9" i="26"/>
  <c r="X9" i="26"/>
  <c r="U7" i="26"/>
  <c r="V6" i="26"/>
  <c r="U4" i="26"/>
  <c r="X7" i="26"/>
  <c r="W4" i="26"/>
  <c r="W7" i="26"/>
  <c r="V7" i="26"/>
  <c r="W6" i="26"/>
  <c r="X6" i="26"/>
  <c r="U6" i="26"/>
  <c r="X4" i="26"/>
  <c r="V4" i="26"/>
  <c r="W35" i="25"/>
  <c r="U35" i="25"/>
  <c r="X4" i="25"/>
  <c r="V35" i="25"/>
  <c r="X35" i="25"/>
  <c r="V34" i="25"/>
  <c r="V33" i="25"/>
  <c r="U33" i="25"/>
  <c r="W34" i="25"/>
  <c r="U34" i="25"/>
  <c r="X34" i="25"/>
  <c r="X33" i="25"/>
  <c r="V31" i="25"/>
  <c r="V32" i="25"/>
  <c r="W33" i="25"/>
  <c r="X32" i="25"/>
  <c r="W32" i="25"/>
  <c r="W29" i="25"/>
  <c r="W31" i="25"/>
  <c r="U32" i="25"/>
  <c r="U31" i="25"/>
  <c r="X31" i="25"/>
  <c r="V29" i="25"/>
  <c r="V30" i="25"/>
  <c r="X30" i="25"/>
  <c r="U30" i="25"/>
  <c r="W30" i="25"/>
  <c r="X28" i="25"/>
  <c r="W28" i="25"/>
  <c r="X29" i="25"/>
  <c r="U29" i="25"/>
  <c r="V28" i="25"/>
  <c r="X27" i="25"/>
  <c r="U26" i="25"/>
  <c r="U28" i="25"/>
  <c r="W27" i="25"/>
  <c r="V26" i="25"/>
  <c r="U27" i="25"/>
  <c r="V27" i="25"/>
  <c r="X26" i="25"/>
  <c r="U25" i="25"/>
  <c r="W26" i="25"/>
  <c r="X25" i="25"/>
  <c r="W24" i="25"/>
  <c r="W25" i="25"/>
  <c r="V25" i="25"/>
  <c r="W21" i="25"/>
  <c r="X23" i="25"/>
  <c r="X24" i="25"/>
  <c r="V24" i="25"/>
  <c r="V23" i="25"/>
  <c r="U24" i="25"/>
  <c r="V22" i="25"/>
  <c r="U23" i="25"/>
  <c r="U22" i="25"/>
  <c r="W23" i="25"/>
  <c r="W22" i="25"/>
  <c r="X20" i="25"/>
  <c r="X21" i="25"/>
  <c r="X22" i="25"/>
  <c r="V20" i="25"/>
  <c r="W20" i="25"/>
  <c r="U21" i="25"/>
  <c r="V21" i="25"/>
  <c r="U20" i="25"/>
  <c r="X19" i="25"/>
  <c r="V19" i="25"/>
  <c r="W19" i="25"/>
  <c r="U19" i="25"/>
  <c r="W17" i="25"/>
  <c r="U18" i="25"/>
  <c r="V18" i="25"/>
  <c r="X18" i="25"/>
  <c r="W4" i="25"/>
  <c r="U17" i="25"/>
  <c r="W18" i="25"/>
  <c r="U4" i="25"/>
  <c r="V17" i="25"/>
  <c r="X17" i="25"/>
  <c r="V4" i="25"/>
  <c r="W15" i="25"/>
  <c r="V16" i="25"/>
  <c r="W16" i="25"/>
  <c r="U16" i="25"/>
  <c r="V7" i="25"/>
  <c r="V15" i="25"/>
  <c r="W5" i="25"/>
  <c r="V6" i="25"/>
  <c r="U10" i="25"/>
  <c r="X16" i="25"/>
  <c r="U15" i="25"/>
  <c r="W14" i="25"/>
  <c r="X15" i="25"/>
  <c r="U12" i="25"/>
  <c r="V13" i="25"/>
  <c r="V14" i="25"/>
  <c r="U14" i="25"/>
  <c r="V8" i="25"/>
  <c r="V11" i="25"/>
  <c r="X14" i="25"/>
  <c r="V12" i="25"/>
  <c r="U13" i="25"/>
  <c r="X8" i="25"/>
  <c r="U6" i="25"/>
  <c r="W10" i="25"/>
  <c r="X13" i="25"/>
  <c r="X10" i="25"/>
  <c r="W12" i="25"/>
  <c r="W13" i="25"/>
  <c r="V10" i="25"/>
  <c r="W6" i="25"/>
  <c r="U5" i="25"/>
  <c r="X12" i="25"/>
  <c r="U11" i="25"/>
  <c r="X11" i="25"/>
  <c r="W9" i="25"/>
  <c r="W11" i="25"/>
  <c r="V9" i="25"/>
  <c r="X7" i="25"/>
  <c r="W8" i="25"/>
  <c r="X5" i="25"/>
  <c r="U8" i="25"/>
  <c r="X6" i="25"/>
  <c r="W7" i="25"/>
  <c r="X9" i="25"/>
  <c r="U9" i="25"/>
  <c r="V5" i="25"/>
  <c r="U7" i="25"/>
  <c r="AH29" i="25"/>
  <c r="AI28" i="25"/>
  <c r="AB28" i="25"/>
  <c r="AJ27" i="25"/>
  <c r="AC27" i="25"/>
  <c r="AD26" i="25"/>
  <c r="AI22" i="25"/>
  <c r="AB22" i="25"/>
  <c r="AJ21" i="25"/>
  <c r="AC21" i="25"/>
  <c r="AD20" i="25"/>
  <c r="AH19" i="25"/>
  <c r="AI15" i="25"/>
  <c r="AB15" i="25"/>
  <c r="AD14" i="25"/>
  <c r="AH13" i="25"/>
  <c r="AI12" i="25"/>
  <c r="AB12" i="25"/>
  <c r="AJ8" i="25"/>
  <c r="AC8" i="25"/>
  <c r="AJ7" i="25"/>
  <c r="AC7" i="25"/>
  <c r="AJ6" i="25"/>
  <c r="AC6" i="25"/>
  <c r="AH5" i="25"/>
  <c r="AD29" i="25"/>
  <c r="AH28" i="25"/>
  <c r="AI27" i="25"/>
  <c r="AB27" i="25"/>
  <c r="AJ26" i="25"/>
  <c r="AC26" i="25"/>
  <c r="AH22" i="25"/>
  <c r="AI21" i="25"/>
  <c r="AB21" i="25"/>
  <c r="AJ20" i="25"/>
  <c r="AC20" i="25"/>
  <c r="AD19" i="25"/>
  <c r="AH15" i="25"/>
  <c r="AJ14" i="25"/>
  <c r="AC14" i="25"/>
  <c r="AD13" i="25"/>
  <c r="AH12" i="25"/>
  <c r="AI8" i="25"/>
  <c r="AB8" i="25"/>
  <c r="AI7" i="25"/>
  <c r="AB7" i="25"/>
  <c r="AI6" i="25"/>
  <c r="AB6" i="25"/>
  <c r="AD5" i="25"/>
  <c r="AJ29" i="25"/>
  <c r="AC29" i="25"/>
  <c r="AD28" i="25"/>
  <c r="AH27" i="25"/>
  <c r="AI26" i="25"/>
  <c r="AB26" i="25"/>
  <c r="AD22" i="25"/>
  <c r="AH21" i="25"/>
  <c r="AI20" i="25"/>
  <c r="AB20" i="25"/>
  <c r="AJ19" i="25"/>
  <c r="AC19" i="25"/>
  <c r="AD15" i="25"/>
  <c r="AI14" i="25"/>
  <c r="AB14" i="25"/>
  <c r="AJ13" i="25"/>
  <c r="AC13" i="25"/>
  <c r="AD12" i="25"/>
  <c r="AH8" i="25"/>
  <c r="AH7" i="25"/>
  <c r="AH6" i="25"/>
  <c r="AJ5" i="25"/>
  <c r="AC5" i="25"/>
  <c r="AI29" i="25"/>
  <c r="AB29" i="25"/>
  <c r="AJ28" i="25"/>
  <c r="AC28" i="25"/>
  <c r="AD27" i="25"/>
  <c r="AH26" i="25"/>
  <c r="AJ22" i="25"/>
  <c r="AC22" i="25"/>
  <c r="AD21" i="25"/>
  <c r="AH20" i="25"/>
  <c r="AI19" i="25"/>
  <c r="AB19" i="25"/>
  <c r="AJ15" i="25"/>
  <c r="AC15" i="25"/>
  <c r="AH14" i="25"/>
  <c r="AI13" i="25"/>
  <c r="AB13" i="25"/>
  <c r="AJ12" i="25"/>
  <c r="AC12" i="25"/>
  <c r="AD8" i="25"/>
  <c r="AD7" i="25"/>
  <c r="AD6" i="25"/>
  <c r="AI5" i="25"/>
  <c r="AB5" i="25"/>
  <c r="AZ16" i="21"/>
  <c r="W35" i="24"/>
  <c r="X34" i="24"/>
  <c r="V34" i="24"/>
  <c r="U35" i="24"/>
  <c r="V35" i="24"/>
  <c r="U34" i="24"/>
  <c r="X35" i="24"/>
  <c r="W33" i="24"/>
  <c r="X32" i="24"/>
  <c r="W34" i="24"/>
  <c r="U32" i="24"/>
  <c r="U33" i="24"/>
  <c r="X33" i="24"/>
  <c r="V32" i="24"/>
  <c r="W32" i="24"/>
  <c r="V33" i="24"/>
  <c r="V31" i="24"/>
  <c r="U31" i="24"/>
  <c r="W31" i="24"/>
  <c r="X31" i="24"/>
  <c r="V30" i="24"/>
  <c r="U30" i="24"/>
  <c r="X30" i="24"/>
  <c r="W29" i="24"/>
  <c r="W30" i="24"/>
  <c r="V28" i="24"/>
  <c r="V29" i="24"/>
  <c r="U29" i="24"/>
  <c r="X29" i="24"/>
  <c r="X28" i="24"/>
  <c r="W28" i="24"/>
  <c r="W26" i="24"/>
  <c r="U28" i="24"/>
  <c r="W24" i="24"/>
  <c r="U27" i="24"/>
  <c r="W27" i="24"/>
  <c r="X27" i="24"/>
  <c r="V27" i="24"/>
  <c r="U25" i="24"/>
  <c r="X25" i="24"/>
  <c r="V26" i="24"/>
  <c r="W25" i="24"/>
  <c r="U26" i="24"/>
  <c r="X26" i="24"/>
  <c r="X24" i="24"/>
  <c r="V25" i="24"/>
  <c r="V24" i="24"/>
  <c r="W23" i="24"/>
  <c r="U24" i="24"/>
  <c r="X20" i="24"/>
  <c r="V23" i="24"/>
  <c r="W22" i="24"/>
  <c r="U23" i="24"/>
  <c r="X23" i="24"/>
  <c r="U21" i="24"/>
  <c r="V22" i="24"/>
  <c r="X22" i="24"/>
  <c r="X21" i="24"/>
  <c r="U22" i="24"/>
  <c r="W21" i="24"/>
  <c r="V21" i="24"/>
  <c r="U20" i="24"/>
  <c r="V20" i="24"/>
  <c r="W20" i="24"/>
  <c r="U19" i="24"/>
  <c r="V18" i="24"/>
  <c r="V19" i="24"/>
  <c r="X18" i="24"/>
  <c r="W19" i="24"/>
  <c r="X19" i="24"/>
  <c r="V17" i="24"/>
  <c r="U18" i="24"/>
  <c r="X17" i="24"/>
  <c r="W18" i="24"/>
  <c r="U17" i="24"/>
  <c r="V16" i="24"/>
  <c r="W16" i="24"/>
  <c r="W17" i="24"/>
  <c r="X16" i="24"/>
  <c r="V15" i="24"/>
  <c r="X15" i="24"/>
  <c r="U16" i="24"/>
  <c r="U14" i="24"/>
  <c r="W15" i="24"/>
  <c r="U15" i="24"/>
  <c r="X14" i="24"/>
  <c r="W13" i="24"/>
  <c r="V14" i="24"/>
  <c r="W12" i="24"/>
  <c r="W14" i="24"/>
  <c r="V13" i="24"/>
  <c r="U13" i="24"/>
  <c r="X13" i="24"/>
  <c r="X12" i="24"/>
  <c r="U4" i="24"/>
  <c r="V4" i="24"/>
  <c r="U9" i="24"/>
  <c r="V12" i="24"/>
  <c r="U12" i="24"/>
  <c r="U11" i="24"/>
  <c r="X11" i="24"/>
  <c r="V10" i="24"/>
  <c r="V11" i="24"/>
  <c r="W11" i="24"/>
  <c r="W10" i="24"/>
  <c r="U7" i="24"/>
  <c r="U8" i="24"/>
  <c r="X10" i="24"/>
  <c r="U10" i="24"/>
  <c r="W9" i="24"/>
  <c r="V9" i="24"/>
  <c r="X6" i="24"/>
  <c r="W7" i="24"/>
  <c r="X9" i="24"/>
  <c r="W6" i="24"/>
  <c r="W8" i="24"/>
  <c r="V8" i="24"/>
  <c r="V7" i="24"/>
  <c r="X8" i="24"/>
  <c r="X7" i="24"/>
  <c r="V6" i="24"/>
  <c r="X5" i="24"/>
  <c r="W5" i="24"/>
  <c r="V5" i="24"/>
  <c r="U6" i="24"/>
  <c r="U5" i="24"/>
  <c r="W4" i="24"/>
  <c r="AH29" i="24"/>
  <c r="AI28" i="24"/>
  <c r="AB28" i="24"/>
  <c r="AJ27" i="24"/>
  <c r="AC27" i="24"/>
  <c r="AD26" i="24"/>
  <c r="AI22" i="24"/>
  <c r="AB22" i="24"/>
  <c r="AJ21" i="24"/>
  <c r="AC21" i="24"/>
  <c r="AD20" i="24"/>
  <c r="AH19" i="24"/>
  <c r="AI15" i="24"/>
  <c r="AB15" i="24"/>
  <c r="AD14" i="24"/>
  <c r="AH13" i="24"/>
  <c r="AI12" i="24"/>
  <c r="AB12" i="24"/>
  <c r="AJ8" i="24"/>
  <c r="AC8" i="24"/>
  <c r="AJ7" i="24"/>
  <c r="AC7" i="24"/>
  <c r="AJ6" i="24"/>
  <c r="AC6" i="24"/>
  <c r="AH5" i="24"/>
  <c r="AD27" i="24"/>
  <c r="AC22" i="24"/>
  <c r="AH20" i="24"/>
  <c r="AC15" i="24"/>
  <c r="AD29" i="24"/>
  <c r="AH28" i="24"/>
  <c r="AI27" i="24"/>
  <c r="AB27" i="24"/>
  <c r="AJ26" i="24"/>
  <c r="AC26" i="24"/>
  <c r="AH22" i="24"/>
  <c r="AI21" i="24"/>
  <c r="AB21" i="24"/>
  <c r="AJ20" i="24"/>
  <c r="AC20" i="24"/>
  <c r="AD19" i="24"/>
  <c r="AH15" i="24"/>
  <c r="AJ14" i="24"/>
  <c r="AC14" i="24"/>
  <c r="AD13" i="24"/>
  <c r="AH12" i="24"/>
  <c r="AI8" i="24"/>
  <c r="AB8" i="24"/>
  <c r="AI7" i="24"/>
  <c r="AB7" i="24"/>
  <c r="AI6" i="24"/>
  <c r="AB6" i="24"/>
  <c r="AD5" i="24"/>
  <c r="AI29" i="24"/>
  <c r="AJ28" i="24"/>
  <c r="AD21" i="24"/>
  <c r="AB19" i="24"/>
  <c r="AJ15" i="24"/>
  <c r="AJ29" i="24"/>
  <c r="AC29" i="24"/>
  <c r="AD28" i="24"/>
  <c r="AH27" i="24"/>
  <c r="AI26" i="24"/>
  <c r="AB26" i="24"/>
  <c r="AD22" i="24"/>
  <c r="AH21" i="24"/>
  <c r="AI20" i="24"/>
  <c r="AB20" i="24"/>
  <c r="AJ19" i="24"/>
  <c r="AC19" i="24"/>
  <c r="AD15" i="24"/>
  <c r="AI14" i="24"/>
  <c r="AB14" i="24"/>
  <c r="AJ13" i="24"/>
  <c r="AC13" i="24"/>
  <c r="AD12" i="24"/>
  <c r="AH8" i="24"/>
  <c r="AH7" i="24"/>
  <c r="AH6" i="24"/>
  <c r="AJ5" i="24"/>
  <c r="AC5" i="24"/>
  <c r="AB29" i="24"/>
  <c r="AC28" i="24"/>
  <c r="AH26" i="24"/>
  <c r="AJ22" i="24"/>
  <c r="AI19" i="24"/>
  <c r="AI13" i="24"/>
  <c r="AD6" i="24"/>
  <c r="AB5" i="24"/>
  <c r="AI5" i="24"/>
  <c r="AB13" i="24"/>
  <c r="AJ12" i="24"/>
  <c r="AD8" i="24"/>
  <c r="AD7" i="24"/>
  <c r="AC12" i="24"/>
  <c r="AH14" i="24"/>
  <c r="V35" i="23"/>
  <c r="W35" i="23"/>
  <c r="U34" i="23"/>
  <c r="U35" i="23"/>
  <c r="X35" i="23"/>
  <c r="V32" i="23"/>
  <c r="V34" i="23"/>
  <c r="X34" i="23"/>
  <c r="W34" i="23"/>
  <c r="U33" i="23"/>
  <c r="X33" i="23"/>
  <c r="W33" i="23"/>
  <c r="X32" i="23"/>
  <c r="V33" i="23"/>
  <c r="U32" i="23"/>
  <c r="U31" i="23"/>
  <c r="X31" i="23"/>
  <c r="V31" i="23"/>
  <c r="W32" i="23"/>
  <c r="W31" i="23"/>
  <c r="U30" i="23"/>
  <c r="X28" i="23"/>
  <c r="V30" i="23"/>
  <c r="X30" i="23"/>
  <c r="W30" i="23"/>
  <c r="V29" i="23"/>
  <c r="V28" i="23"/>
  <c r="U29" i="23"/>
  <c r="W29" i="23"/>
  <c r="X29" i="23"/>
  <c r="U28" i="23"/>
  <c r="U27" i="23"/>
  <c r="W28" i="23"/>
  <c r="U26" i="23"/>
  <c r="X27" i="23"/>
  <c r="W27" i="23"/>
  <c r="V27" i="23"/>
  <c r="V26" i="23"/>
  <c r="U25" i="23"/>
  <c r="X26" i="23"/>
  <c r="W26" i="23"/>
  <c r="V25" i="23"/>
  <c r="W25" i="23"/>
  <c r="X22" i="23"/>
  <c r="X25" i="23"/>
  <c r="U24" i="23"/>
  <c r="X24" i="23"/>
  <c r="V24" i="23"/>
  <c r="W24" i="23"/>
  <c r="U22" i="23"/>
  <c r="V23" i="23"/>
  <c r="X23" i="23"/>
  <c r="V22" i="23"/>
  <c r="U23" i="23"/>
  <c r="W23" i="23"/>
  <c r="V21" i="23"/>
  <c r="W22" i="23"/>
  <c r="V20" i="23"/>
  <c r="W21" i="23"/>
  <c r="X21" i="23"/>
  <c r="U21" i="23"/>
  <c r="U20" i="23"/>
  <c r="X20" i="23"/>
  <c r="W20" i="23"/>
  <c r="V19" i="23"/>
  <c r="U17" i="23"/>
  <c r="X19" i="23"/>
  <c r="U19" i="23"/>
  <c r="W19" i="23"/>
  <c r="V17" i="23"/>
  <c r="X17" i="23"/>
  <c r="V18" i="23"/>
  <c r="U18" i="23"/>
  <c r="X18" i="23"/>
  <c r="W18" i="23"/>
  <c r="X16" i="23"/>
  <c r="U16" i="23"/>
  <c r="U15" i="23"/>
  <c r="W17" i="23"/>
  <c r="V16" i="23"/>
  <c r="X14" i="23"/>
  <c r="W16" i="23"/>
  <c r="V15" i="23"/>
  <c r="X13" i="23"/>
  <c r="X15" i="23"/>
  <c r="V14" i="23"/>
  <c r="W15" i="23"/>
  <c r="U14" i="23"/>
  <c r="W14" i="23"/>
  <c r="V13" i="23"/>
  <c r="U13" i="23"/>
  <c r="W13" i="23"/>
  <c r="X12" i="23"/>
  <c r="U10" i="23"/>
  <c r="W12" i="23"/>
  <c r="V12" i="23"/>
  <c r="W11" i="23"/>
  <c r="V11" i="23"/>
  <c r="U11" i="23"/>
  <c r="U12" i="23"/>
  <c r="X11" i="23"/>
  <c r="X10" i="23"/>
  <c r="V10" i="23"/>
  <c r="V9" i="23"/>
  <c r="W10" i="23"/>
  <c r="X9" i="23"/>
  <c r="W4" i="23"/>
  <c r="U6" i="23"/>
  <c r="X8" i="23"/>
  <c r="U9" i="23"/>
  <c r="V5" i="23"/>
  <c r="W9" i="23"/>
  <c r="U7" i="23"/>
  <c r="U8" i="23"/>
  <c r="V8" i="23"/>
  <c r="U5" i="23"/>
  <c r="W8" i="23"/>
  <c r="W6" i="23"/>
  <c r="V4" i="23"/>
  <c r="X5" i="23"/>
  <c r="V7" i="23"/>
  <c r="U4" i="23"/>
  <c r="X7" i="23"/>
  <c r="X6" i="23"/>
  <c r="W7" i="23"/>
  <c r="V6" i="23"/>
  <c r="W5" i="23"/>
  <c r="AS5" i="22"/>
  <c r="AT5" i="22"/>
  <c r="L32" i="22"/>
  <c r="L35" i="22"/>
  <c r="L29" i="22"/>
  <c r="L34" i="22"/>
  <c r="L33" i="22"/>
  <c r="L31" i="22"/>
  <c r="L27" i="22"/>
  <c r="L30" i="22"/>
  <c r="L21" i="22"/>
  <c r="L23" i="22"/>
  <c r="L25" i="22"/>
  <c r="L24" i="22"/>
  <c r="L28" i="22"/>
  <c r="L20" i="22"/>
  <c r="L26" i="22"/>
  <c r="L22" i="22"/>
  <c r="L17" i="22"/>
  <c r="L16" i="22"/>
  <c r="L18" i="22"/>
  <c r="L13" i="22"/>
  <c r="L19" i="22"/>
  <c r="L14" i="22"/>
  <c r="L15" i="22"/>
  <c r="L10" i="22"/>
  <c r="L12" i="22"/>
  <c r="L11" i="22"/>
  <c r="L9" i="22"/>
  <c r="L7" i="22"/>
  <c r="L8" i="22"/>
  <c r="L6" i="22"/>
  <c r="L5" i="22"/>
  <c r="L4" i="22"/>
  <c r="X4" i="22" s="1"/>
  <c r="O23" i="22"/>
  <c r="O31" i="22"/>
  <c r="O29" i="22"/>
  <c r="O35" i="22"/>
  <c r="O13" i="22"/>
  <c r="N17" i="22"/>
  <c r="O17" i="22" s="1"/>
  <c r="N4" i="22"/>
  <c r="O4" i="22"/>
  <c r="AS17" i="22"/>
  <c r="AT17" i="22" s="1"/>
  <c r="AS14" i="22"/>
  <c r="N20" i="22"/>
  <c r="O20" i="22"/>
  <c r="N14" i="22"/>
  <c r="O14" i="22" s="1"/>
  <c r="N18" i="22"/>
  <c r="O18" i="22" s="1"/>
  <c r="O5" i="22"/>
  <c r="AJ27" i="22" s="1"/>
  <c r="O9" i="22"/>
  <c r="N11" i="22"/>
  <c r="O11" i="22" s="1"/>
  <c r="AH29" i="22" s="1"/>
  <c r="O19" i="22"/>
  <c r="N26" i="22"/>
  <c r="O26" i="22"/>
  <c r="N30" i="22"/>
  <c r="O30" i="22"/>
  <c r="N34" i="22"/>
  <c r="O34" i="22"/>
  <c r="AT17" i="21"/>
  <c r="BD10" i="21"/>
  <c r="BE10" i="21" s="1"/>
  <c r="AZ6" i="21"/>
  <c r="AT8" i="21"/>
  <c r="AT5" i="21"/>
  <c r="L33" i="21"/>
  <c r="L35" i="21"/>
  <c r="L28" i="21"/>
  <c r="L32" i="21"/>
  <c r="U32" i="21" s="1"/>
  <c r="L34" i="21"/>
  <c r="L31" i="21"/>
  <c r="L29" i="21"/>
  <c r="L25" i="21"/>
  <c r="L30" i="21"/>
  <c r="L21" i="21"/>
  <c r="L24" i="21"/>
  <c r="L27" i="21"/>
  <c r="L26" i="21"/>
  <c r="L20" i="21"/>
  <c r="L23" i="21"/>
  <c r="L22" i="21"/>
  <c r="V22" i="21" s="1"/>
  <c r="L19" i="21"/>
  <c r="L18" i="21"/>
  <c r="L16" i="21"/>
  <c r="L17" i="21"/>
  <c r="X17" i="21" s="1"/>
  <c r="L12" i="21"/>
  <c r="L14" i="21"/>
  <c r="L15" i="21"/>
  <c r="L7" i="21"/>
  <c r="U7" i="21" s="1"/>
  <c r="L8" i="21"/>
  <c r="L10" i="21"/>
  <c r="L11" i="21"/>
  <c r="L13" i="21"/>
  <c r="L9" i="21"/>
  <c r="L6" i="21"/>
  <c r="L5" i="21"/>
  <c r="L4" i="21"/>
  <c r="O32" i="21"/>
  <c r="O15" i="21"/>
  <c r="O28" i="21"/>
  <c r="N13" i="21"/>
  <c r="O13" i="21"/>
  <c r="N22" i="21"/>
  <c r="O22" i="21"/>
  <c r="O23" i="21"/>
  <c r="N29" i="21"/>
  <c r="O29" i="21" s="1"/>
  <c r="O9" i="21"/>
  <c r="N6" i="21"/>
  <c r="O6" i="21"/>
  <c r="N5" i="21"/>
  <c r="O5" i="21"/>
  <c r="O19" i="21"/>
  <c r="O31" i="21"/>
  <c r="N35" i="21"/>
  <c r="O35" i="21"/>
  <c r="N4" i="21"/>
  <c r="O4" i="21"/>
  <c r="N11" i="21"/>
  <c r="O11" i="21"/>
  <c r="N14" i="21"/>
  <c r="O14" i="21"/>
  <c r="AT14" i="21"/>
  <c r="AZ15" i="21"/>
  <c r="N17" i="21"/>
  <c r="O17" i="21"/>
  <c r="N18" i="21"/>
  <c r="O18" i="21"/>
  <c r="N20" i="21"/>
  <c r="O20" i="21"/>
  <c r="N26" i="21"/>
  <c r="O26" i="21"/>
  <c r="N30" i="21"/>
  <c r="O30" i="21"/>
  <c r="N34" i="21"/>
  <c r="O34" i="21"/>
  <c r="N7" i="20"/>
  <c r="O7" i="20"/>
  <c r="N21" i="20"/>
  <c r="O21" i="20"/>
  <c r="N22" i="20"/>
  <c r="O22" i="20"/>
  <c r="N24" i="20"/>
  <c r="O24" i="20"/>
  <c r="N8" i="20"/>
  <c r="O8" i="20"/>
  <c r="N10" i="20"/>
  <c r="O10" i="20"/>
  <c r="N32" i="20"/>
  <c r="O32" i="20"/>
  <c r="N33" i="20"/>
  <c r="O33" i="20"/>
  <c r="N6" i="20"/>
  <c r="O6" i="20"/>
  <c r="N16" i="20"/>
  <c r="O16" i="20"/>
  <c r="AS14" i="20"/>
  <c r="AS17" i="20"/>
  <c r="AT17" i="20" s="1"/>
  <c r="L35" i="20"/>
  <c r="L31" i="20"/>
  <c r="L34" i="20"/>
  <c r="L28" i="20"/>
  <c r="L33" i="20"/>
  <c r="L32" i="20"/>
  <c r="L30" i="20"/>
  <c r="L29" i="20"/>
  <c r="L27" i="20"/>
  <c r="L26" i="20"/>
  <c r="L24" i="20"/>
  <c r="L20" i="20"/>
  <c r="L22" i="20"/>
  <c r="L25" i="20"/>
  <c r="L21" i="20"/>
  <c r="L23" i="20"/>
  <c r="L18" i="20"/>
  <c r="L17" i="20"/>
  <c r="L19" i="20"/>
  <c r="L13" i="20"/>
  <c r="L16" i="20"/>
  <c r="L14" i="20"/>
  <c r="L15" i="20"/>
  <c r="L8" i="20"/>
  <c r="L10" i="20"/>
  <c r="L12" i="20"/>
  <c r="L9" i="20"/>
  <c r="L11" i="20"/>
  <c r="L4" i="20"/>
  <c r="L7" i="20"/>
  <c r="L6" i="20"/>
  <c r="L5" i="20"/>
  <c r="N5" i="20"/>
  <c r="O5" i="20" s="1"/>
  <c r="AS8" i="20"/>
  <c r="AT8" i="20" s="1"/>
  <c r="AS5" i="20"/>
  <c r="N9" i="20"/>
  <c r="O9" i="20"/>
  <c r="N13" i="20"/>
  <c r="O13" i="20"/>
  <c r="N19" i="20"/>
  <c r="O19" i="20"/>
  <c r="N23" i="20"/>
  <c r="O23" i="20"/>
  <c r="N29" i="20"/>
  <c r="O29" i="20"/>
  <c r="N31" i="20"/>
  <c r="O31" i="20"/>
  <c r="N35" i="20"/>
  <c r="O35" i="20"/>
  <c r="N4" i="20"/>
  <c r="O4" i="20"/>
  <c r="N11" i="20"/>
  <c r="O11" i="20"/>
  <c r="N14" i="20"/>
  <c r="O14" i="20"/>
  <c r="N17" i="20"/>
  <c r="O17" i="20"/>
  <c r="N18" i="20"/>
  <c r="O18" i="20"/>
  <c r="N20" i="20"/>
  <c r="O20" i="20"/>
  <c r="N26" i="20"/>
  <c r="O26" i="20"/>
  <c r="N27" i="19"/>
  <c r="O27" i="19"/>
  <c r="N28" i="19"/>
  <c r="O28" i="19"/>
  <c r="N29" i="19"/>
  <c r="O29" i="19"/>
  <c r="N31" i="19"/>
  <c r="O31" i="19"/>
  <c r="N32" i="19"/>
  <c r="O32" i="19"/>
  <c r="N35" i="19"/>
  <c r="O35" i="19"/>
  <c r="L34" i="19"/>
  <c r="L33" i="19"/>
  <c r="L31" i="19"/>
  <c r="L35" i="19"/>
  <c r="L29" i="19"/>
  <c r="L25" i="19"/>
  <c r="L32" i="19"/>
  <c r="L30" i="19"/>
  <c r="L22" i="19"/>
  <c r="L28" i="19"/>
  <c r="L27" i="19"/>
  <c r="L26" i="19"/>
  <c r="L20" i="19"/>
  <c r="L21" i="19"/>
  <c r="L24" i="19"/>
  <c r="L23" i="19"/>
  <c r="L19" i="19"/>
  <c r="L18" i="19"/>
  <c r="L15" i="19"/>
  <c r="L17" i="19"/>
  <c r="L16" i="19"/>
  <c r="L12" i="19"/>
  <c r="L13" i="19"/>
  <c r="L14" i="19"/>
  <c r="L8" i="19"/>
  <c r="L11" i="19"/>
  <c r="L5" i="19"/>
  <c r="L10" i="19"/>
  <c r="L9" i="19"/>
  <c r="L7" i="19"/>
  <c r="AS5" i="19"/>
  <c r="L6" i="19"/>
  <c r="N7" i="19"/>
  <c r="O7" i="19"/>
  <c r="N33" i="19"/>
  <c r="O33" i="19"/>
  <c r="N13" i="19"/>
  <c r="O13" i="19"/>
  <c r="O9" i="19"/>
  <c r="O19" i="19"/>
  <c r="L4" i="19"/>
  <c r="O23" i="19"/>
  <c r="N4" i="19"/>
  <c r="O4" i="19"/>
  <c r="O5" i="19"/>
  <c r="N11" i="19"/>
  <c r="O11" i="19" s="1"/>
  <c r="N14" i="19"/>
  <c r="O14" i="19" s="1"/>
  <c r="AS14" i="19"/>
  <c r="AT14" i="19" s="1"/>
  <c r="AY15" i="19"/>
  <c r="AZ15" i="19" s="1"/>
  <c r="N17" i="19"/>
  <c r="O17" i="19" s="1"/>
  <c r="N18" i="19"/>
  <c r="O18" i="19" s="1"/>
  <c r="N20" i="19"/>
  <c r="O20" i="19" s="1"/>
  <c r="N26" i="19"/>
  <c r="O26" i="19" s="1"/>
  <c r="N30" i="19"/>
  <c r="O30" i="19" s="1"/>
  <c r="N34" i="19"/>
  <c r="O34" i="19" s="1"/>
  <c r="AS17" i="17"/>
  <c r="AT17" i="17" s="1"/>
  <c r="AS8" i="17"/>
  <c r="AS5" i="17"/>
  <c r="AT5" i="17" s="1"/>
  <c r="L34" i="17"/>
  <c r="L35" i="17"/>
  <c r="L33" i="17"/>
  <c r="L27" i="17"/>
  <c r="L32" i="17"/>
  <c r="L30" i="17"/>
  <c r="L31" i="17"/>
  <c r="L29" i="17"/>
  <c r="L23" i="17"/>
  <c r="L26" i="17"/>
  <c r="L28" i="17"/>
  <c r="L21" i="17"/>
  <c r="L25" i="17"/>
  <c r="L22" i="17"/>
  <c r="L24" i="17"/>
  <c r="L20" i="17"/>
  <c r="L19" i="17"/>
  <c r="L18" i="17"/>
  <c r="L14" i="17"/>
  <c r="L17" i="17"/>
  <c r="L11" i="17"/>
  <c r="L15" i="17"/>
  <c r="L16" i="17"/>
  <c r="L12" i="17"/>
  <c r="L8" i="17"/>
  <c r="L13" i="17"/>
  <c r="L9" i="17"/>
  <c r="L10" i="17"/>
  <c r="L7" i="17"/>
  <c r="L6" i="17"/>
  <c r="L4" i="17"/>
  <c r="L5" i="17"/>
  <c r="O31" i="17"/>
  <c r="O35" i="17"/>
  <c r="N4" i="17"/>
  <c r="O4" i="17" s="1"/>
  <c r="N11" i="17"/>
  <c r="O11" i="17" s="1"/>
  <c r="N14" i="17"/>
  <c r="O14" i="17" s="1"/>
  <c r="AS14" i="17"/>
  <c r="AT14" i="17" s="1"/>
  <c r="N17" i="17"/>
  <c r="O17" i="17" s="1"/>
  <c r="N18" i="17"/>
  <c r="O18" i="17" s="1"/>
  <c r="N20" i="17"/>
  <c r="O20" i="17" s="1"/>
  <c r="N26" i="17"/>
  <c r="O26" i="17" s="1"/>
  <c r="N30" i="17"/>
  <c r="O30" i="17" s="1"/>
  <c r="N34" i="17"/>
  <c r="O34" i="17" s="1"/>
  <c r="N6" i="17"/>
  <c r="O6" i="17" s="1"/>
  <c r="N7" i="17"/>
  <c r="O7" i="17" s="1"/>
  <c r="N8" i="17"/>
  <c r="O8" i="17" s="1"/>
  <c r="N21" i="17"/>
  <c r="O21" i="17" s="1"/>
  <c r="N25" i="17"/>
  <c r="O25" i="17" s="1"/>
  <c r="N27" i="17"/>
  <c r="O27" i="17" s="1"/>
  <c r="AS8" i="16"/>
  <c r="AT8" i="16" s="1"/>
  <c r="AS5" i="16"/>
  <c r="L24" i="16"/>
  <c r="L28" i="16"/>
  <c r="L34" i="16"/>
  <c r="L20" i="16"/>
  <c r="L26" i="16"/>
  <c r="L30" i="16"/>
  <c r="L6" i="16"/>
  <c r="V6" i="16"/>
  <c r="L7" i="16"/>
  <c r="L15" i="16"/>
  <c r="L17" i="16"/>
  <c r="L19" i="16"/>
  <c r="L22" i="16"/>
  <c r="L23" i="16"/>
  <c r="L25" i="16"/>
  <c r="L29" i="16"/>
  <c r="L35" i="16"/>
  <c r="L5" i="16"/>
  <c r="L4" i="16"/>
  <c r="U4" i="16"/>
  <c r="L31" i="16"/>
  <c r="L33" i="16"/>
  <c r="L8" i="16"/>
  <c r="L9" i="16"/>
  <c r="L10" i="16"/>
  <c r="L11" i="16"/>
  <c r="L12" i="16"/>
  <c r="L13" i="16"/>
  <c r="L16" i="16"/>
  <c r="L18" i="16"/>
  <c r="L21" i="16"/>
  <c r="L27" i="16"/>
  <c r="L32" i="16"/>
  <c r="O33" i="16"/>
  <c r="N32" i="16"/>
  <c r="O32" i="16"/>
  <c r="N7" i="16"/>
  <c r="O7" i="16"/>
  <c r="N9" i="16"/>
  <c r="O9" i="16"/>
  <c r="N10" i="16"/>
  <c r="O10" i="16"/>
  <c r="N12" i="16"/>
  <c r="O12" i="16"/>
  <c r="N16" i="16"/>
  <c r="O16" i="16" s="1"/>
  <c r="N19" i="16"/>
  <c r="O19" i="16" s="1"/>
  <c r="N22" i="16"/>
  <c r="O22" i="16" s="1"/>
  <c r="N29" i="16"/>
  <c r="O29" i="16" s="1"/>
  <c r="N28" i="16"/>
  <c r="O28" i="16" s="1"/>
  <c r="N13" i="16"/>
  <c r="O13" i="16" s="1"/>
  <c r="N23" i="16"/>
  <c r="O23" i="16"/>
  <c r="N27" i="16"/>
  <c r="O27" i="16"/>
  <c r="N31" i="16"/>
  <c r="O31" i="16"/>
  <c r="O5" i="16"/>
  <c r="N6" i="16"/>
  <c r="O6" i="16" s="1"/>
  <c r="N21" i="16"/>
  <c r="O21" i="16" s="1"/>
  <c r="N25" i="16"/>
  <c r="O25" i="16" s="1"/>
  <c r="N35" i="16"/>
  <c r="O35" i="16" s="1"/>
  <c r="AS17" i="16"/>
  <c r="AS14" i="16"/>
  <c r="AT14" i="16"/>
  <c r="N4" i="16"/>
  <c r="O4" i="16"/>
  <c r="N11" i="16"/>
  <c r="O11" i="16"/>
  <c r="N14" i="16"/>
  <c r="O14" i="16"/>
  <c r="N17" i="16"/>
  <c r="O17" i="16"/>
  <c r="N18" i="16"/>
  <c r="O18" i="16"/>
  <c r="N20" i="16"/>
  <c r="O20" i="16"/>
  <c r="N26" i="16"/>
  <c r="O26" i="16"/>
  <c r="N30" i="16"/>
  <c r="O30" i="16"/>
  <c r="N34" i="16"/>
  <c r="O34" i="16"/>
  <c r="AY6" i="15"/>
  <c r="AZ6" i="15"/>
  <c r="L10" i="15"/>
  <c r="L14" i="15"/>
  <c r="L20" i="15"/>
  <c r="L26" i="15"/>
  <c r="L6" i="15"/>
  <c r="L15" i="15"/>
  <c r="L24" i="15"/>
  <c r="L12" i="15"/>
  <c r="L22" i="15"/>
  <c r="L29" i="15"/>
  <c r="L34" i="15"/>
  <c r="L4" i="15"/>
  <c r="L31" i="15"/>
  <c r="L27" i="15"/>
  <c r="L23" i="15"/>
  <c r="L8" i="15"/>
  <c r="W8" i="15"/>
  <c r="L25" i="15"/>
  <c r="L19" i="15"/>
  <c r="L7" i="15"/>
  <c r="U7" i="15" s="1"/>
  <c r="L11" i="15"/>
  <c r="L32" i="15"/>
  <c r="L13" i="15"/>
  <c r="L16" i="15"/>
  <c r="L17" i="15"/>
  <c r="L30" i="15"/>
  <c r="L35" i="15"/>
  <c r="L5" i="15"/>
  <c r="L9" i="15"/>
  <c r="W9" i="15" s="1"/>
  <c r="L18" i="15"/>
  <c r="L21" i="15"/>
  <c r="L28" i="15"/>
  <c r="L33" i="15"/>
  <c r="N5" i="15"/>
  <c r="O5" i="15" s="1"/>
  <c r="N12" i="15"/>
  <c r="O12" i="15" s="1"/>
  <c r="N9" i="15"/>
  <c r="O9" i="15" s="1"/>
  <c r="N10" i="15"/>
  <c r="O10" i="15" s="1"/>
  <c r="O13" i="15"/>
  <c r="N15" i="15"/>
  <c r="O15" i="15"/>
  <c r="N21" i="15"/>
  <c r="O21" i="15"/>
  <c r="N28" i="15"/>
  <c r="O28" i="15"/>
  <c r="N16" i="15"/>
  <c r="O16" i="15"/>
  <c r="N24" i="15"/>
  <c r="O24" i="15"/>
  <c r="N29" i="15"/>
  <c r="O29" i="15"/>
  <c r="N32" i="15"/>
  <c r="O32" i="15"/>
  <c r="N22" i="15"/>
  <c r="O22" i="15"/>
  <c r="O31" i="15"/>
  <c r="O35" i="15"/>
  <c r="N11" i="15"/>
  <c r="O11" i="15" s="1"/>
  <c r="N20" i="15"/>
  <c r="O20" i="15" s="1"/>
  <c r="AY16" i="15"/>
  <c r="AZ16" i="15" s="1"/>
  <c r="AS17" i="15"/>
  <c r="AT17" i="15" s="1"/>
  <c r="AS14" i="15"/>
  <c r="AT14" i="15" s="1"/>
  <c r="N4" i="15"/>
  <c r="O4" i="15" s="1"/>
  <c r="N14" i="15"/>
  <c r="O14" i="15" s="1"/>
  <c r="N18" i="15"/>
  <c r="O18" i="15" s="1"/>
  <c r="N17" i="15"/>
  <c r="O17" i="15" s="1"/>
  <c r="O19" i="15"/>
  <c r="AY15" i="15"/>
  <c r="AZ15" i="15" s="1"/>
  <c r="N26" i="15"/>
  <c r="O26" i="15" s="1"/>
  <c r="N30" i="15"/>
  <c r="O30" i="15" s="1"/>
  <c r="N34" i="15"/>
  <c r="O34" i="15" s="1"/>
  <c r="N30" i="13"/>
  <c r="O30" i="13" s="1"/>
  <c r="AS14" i="13"/>
  <c r="AT14" i="13" s="1"/>
  <c r="N15" i="13"/>
  <c r="O15" i="13" s="1"/>
  <c r="N17" i="13"/>
  <c r="O17" i="13"/>
  <c r="N32" i="13"/>
  <c r="O32" i="13"/>
  <c r="AS8" i="13"/>
  <c r="AT8" i="13"/>
  <c r="AS5" i="13"/>
  <c r="AT5" i="13"/>
  <c r="N11" i="13"/>
  <c r="O11" i="13"/>
  <c r="N13" i="13"/>
  <c r="O13" i="13"/>
  <c r="AY16" i="13"/>
  <c r="N9" i="13"/>
  <c r="O9" i="13" s="1"/>
  <c r="N14" i="13"/>
  <c r="O14" i="13" s="1"/>
  <c r="N5" i="13"/>
  <c r="O5" i="13" s="1"/>
  <c r="AY7" i="13"/>
  <c r="AZ7" i="13" s="1"/>
  <c r="N12" i="13"/>
  <c r="O12" i="13" s="1"/>
  <c r="N18" i="13"/>
  <c r="O18" i="13" s="1"/>
  <c r="N29" i="13"/>
  <c r="O29" i="13" s="1"/>
  <c r="N34" i="13"/>
  <c r="O34" i="13" s="1"/>
  <c r="N7" i="13"/>
  <c r="O7" i="13" s="1"/>
  <c r="N8" i="13"/>
  <c r="O8" i="13" s="1"/>
  <c r="N16" i="13"/>
  <c r="O16" i="13" s="1"/>
  <c r="N24" i="13"/>
  <c r="O24" i="13" s="1"/>
  <c r="N26" i="13"/>
  <c r="O26" i="13" s="1"/>
  <c r="N27" i="13"/>
  <c r="O27" i="13" s="1"/>
  <c r="N28" i="13"/>
  <c r="O28" i="13" s="1"/>
  <c r="L34" i="13"/>
  <c r="L30" i="13"/>
  <c r="L35" i="13"/>
  <c r="L29" i="13"/>
  <c r="L32" i="13"/>
  <c r="L31" i="13"/>
  <c r="L33" i="13"/>
  <c r="L22" i="13"/>
  <c r="L26" i="13"/>
  <c r="L28" i="13"/>
  <c r="L27" i="13"/>
  <c r="L25" i="13"/>
  <c r="L21" i="13"/>
  <c r="L24" i="13"/>
  <c r="L23" i="13"/>
  <c r="L20" i="13"/>
  <c r="L18" i="13"/>
  <c r="L19" i="13"/>
  <c r="L9" i="13"/>
  <c r="L14" i="13"/>
  <c r="L15" i="13"/>
  <c r="L17" i="13"/>
  <c r="L11" i="13"/>
  <c r="L10" i="13"/>
  <c r="L12" i="13"/>
  <c r="L16" i="13"/>
  <c r="L13" i="13"/>
  <c r="L8" i="13"/>
  <c r="L7" i="13"/>
  <c r="L6" i="13"/>
  <c r="L5" i="13"/>
  <c r="L4" i="13"/>
  <c r="X4" i="13" s="1"/>
  <c r="O6" i="13"/>
  <c r="N4" i="13"/>
  <c r="O4" i="13" s="1"/>
  <c r="AY6" i="13"/>
  <c r="AZ6" i="13" s="1"/>
  <c r="N10" i="13"/>
  <c r="O10" i="13"/>
  <c r="AY15" i="13"/>
  <c r="AZ15" i="13"/>
  <c r="AS17" i="13"/>
  <c r="AT17" i="13"/>
  <c r="N19" i="13"/>
  <c r="O19" i="13"/>
  <c r="N20" i="13"/>
  <c r="O20" i="13"/>
  <c r="N21" i="13"/>
  <c r="O21" i="13" s="1"/>
  <c r="N22" i="13"/>
  <c r="O22" i="13"/>
  <c r="N23" i="13"/>
  <c r="O23" i="13" s="1"/>
  <c r="N25" i="13"/>
  <c r="O25" i="13"/>
  <c r="N31" i="13"/>
  <c r="O31" i="13" s="1"/>
  <c r="N33" i="13"/>
  <c r="O33" i="13"/>
  <c r="N35" i="13"/>
  <c r="O35" i="13" s="1"/>
  <c r="AJ14" i="13" s="1"/>
  <c r="AZ7" i="21"/>
  <c r="BB7" i="21"/>
  <c r="BD11" i="21"/>
  <c r="BE11" i="21" s="1"/>
  <c r="W7" i="16"/>
  <c r="X7" i="16"/>
  <c r="W24" i="16"/>
  <c r="U7" i="16"/>
  <c r="U14" i="15"/>
  <c r="AT14" i="22"/>
  <c r="AV14" i="22"/>
  <c r="V5" i="15"/>
  <c r="AT8" i="17"/>
  <c r="AV8" i="17"/>
  <c r="AV17" i="22"/>
  <c r="AY7" i="23"/>
  <c r="AY6" i="23"/>
  <c r="AZ6" i="23"/>
  <c r="AY7" i="31"/>
  <c r="AY6" i="31"/>
  <c r="AZ6" i="31" s="1"/>
  <c r="AZ16" i="13"/>
  <c r="BB16" i="13"/>
  <c r="BD11" i="13"/>
  <c r="BE11" i="13" s="1"/>
  <c r="AT5" i="16"/>
  <c r="AV5" i="16"/>
  <c r="BB6" i="13"/>
  <c r="BD10" i="13" s="1"/>
  <c r="BE10" i="13" s="1"/>
  <c r="BB15" i="15"/>
  <c r="BD11" i="15"/>
  <c r="BE11" i="15" s="1"/>
  <c r="AY6" i="24"/>
  <c r="AZ6" i="24"/>
  <c r="AY7" i="24"/>
  <c r="AY15" i="27"/>
  <c r="AZ15" i="27" s="1"/>
  <c r="AY16" i="27"/>
  <c r="AY16" i="24"/>
  <c r="AZ16" i="24"/>
  <c r="AY15" i="24"/>
  <c r="AT8" i="19"/>
  <c r="AV8" i="19"/>
  <c r="AY16" i="25"/>
  <c r="AZ16" i="25" s="1"/>
  <c r="AY15" i="25"/>
  <c r="AT5" i="19"/>
  <c r="AV5" i="19"/>
  <c r="AT17" i="16"/>
  <c r="AV17" i="16"/>
  <c r="AV17" i="17"/>
  <c r="AT5" i="20"/>
  <c r="AV5" i="20"/>
  <c r="AT14" i="20"/>
  <c r="AV14" i="20"/>
  <c r="AT8" i="22"/>
  <c r="AV8" i="22"/>
  <c r="AZ7" i="15"/>
  <c r="BB7" i="15"/>
  <c r="BD10" i="15"/>
  <c r="BE10" i="15" s="1"/>
  <c r="AY16" i="30"/>
  <c r="AY15" i="30"/>
  <c r="AZ15" i="30"/>
  <c r="AY6" i="30"/>
  <c r="AZ6" i="30" s="1"/>
  <c r="AY7" i="30"/>
  <c r="AY6" i="28"/>
  <c r="AZ6" i="28"/>
  <c r="AY7" i="28"/>
  <c r="AY6" i="26"/>
  <c r="AY7" i="26"/>
  <c r="AZ7" i="26"/>
  <c r="AZ16" i="19"/>
  <c r="BB16" i="19"/>
  <c r="BD11" i="19" s="1"/>
  <c r="BE11" i="19" s="1"/>
  <c r="V35" i="22"/>
  <c r="W35" i="22"/>
  <c r="X34" i="22"/>
  <c r="U34" i="22"/>
  <c r="V34" i="22"/>
  <c r="W33" i="22"/>
  <c r="W34" i="22"/>
  <c r="U33" i="22"/>
  <c r="V32" i="22"/>
  <c r="X32" i="22"/>
  <c r="X29" i="22"/>
  <c r="W32" i="22"/>
  <c r="U31" i="22"/>
  <c r="X31" i="22"/>
  <c r="V31" i="22"/>
  <c r="V30" i="22"/>
  <c r="U30" i="22"/>
  <c r="X30" i="22"/>
  <c r="U29" i="22"/>
  <c r="V29" i="22"/>
  <c r="W29" i="22"/>
  <c r="V26" i="22"/>
  <c r="V28" i="22"/>
  <c r="U28" i="22"/>
  <c r="W27" i="22"/>
  <c r="V27" i="22"/>
  <c r="U27" i="22"/>
  <c r="X25" i="22"/>
  <c r="U25" i="22"/>
  <c r="U26" i="22"/>
  <c r="X26" i="22"/>
  <c r="W26" i="22"/>
  <c r="V25" i="22"/>
  <c r="V24" i="22"/>
  <c r="W24" i="22"/>
  <c r="U24" i="22"/>
  <c r="U22" i="22"/>
  <c r="V21" i="22"/>
  <c r="X23" i="22"/>
  <c r="W23" i="22"/>
  <c r="V22" i="22"/>
  <c r="W22" i="22"/>
  <c r="X22" i="22"/>
  <c r="X20" i="22"/>
  <c r="W21" i="22"/>
  <c r="X21" i="22"/>
  <c r="U20" i="22"/>
  <c r="W20" i="22"/>
  <c r="U19" i="22"/>
  <c r="X19" i="22"/>
  <c r="V17" i="22"/>
  <c r="W19" i="22"/>
  <c r="X13" i="22"/>
  <c r="X18" i="22"/>
  <c r="V18" i="22"/>
  <c r="W18" i="22"/>
  <c r="U15" i="22"/>
  <c r="W16" i="22"/>
  <c r="W15" i="22"/>
  <c r="U17" i="22"/>
  <c r="U16" i="22"/>
  <c r="X16" i="22"/>
  <c r="V15" i="22"/>
  <c r="U14" i="22"/>
  <c r="X15" i="22"/>
  <c r="X14" i="22"/>
  <c r="U13" i="22"/>
  <c r="V13" i="22"/>
  <c r="U10" i="22"/>
  <c r="W12" i="22"/>
  <c r="V12" i="22"/>
  <c r="X11" i="22"/>
  <c r="U12" i="22"/>
  <c r="X12" i="22"/>
  <c r="U11" i="22"/>
  <c r="V11" i="22"/>
  <c r="W10" i="22"/>
  <c r="X8" i="22"/>
  <c r="X10" i="22"/>
  <c r="X9" i="22"/>
  <c r="V9" i="22"/>
  <c r="X5" i="22"/>
  <c r="U8" i="22"/>
  <c r="W4" i="22"/>
  <c r="W8" i="22"/>
  <c r="X7" i="22"/>
  <c r="U4" i="22"/>
  <c r="V7" i="22"/>
  <c r="W7" i="22"/>
  <c r="X6" i="22"/>
  <c r="W5" i="22"/>
  <c r="U6" i="22"/>
  <c r="V4" i="22"/>
  <c r="U5" i="22"/>
  <c r="V5" i="22"/>
  <c r="W6" i="22"/>
  <c r="AC27" i="22"/>
  <c r="AD20" i="22"/>
  <c r="AH13" i="22"/>
  <c r="AI27" i="22"/>
  <c r="AB21" i="22"/>
  <c r="AJ14" i="22"/>
  <c r="AB8" i="22"/>
  <c r="AB29" i="22"/>
  <c r="AC29" i="22"/>
  <c r="AD22" i="22"/>
  <c r="AD15" i="22"/>
  <c r="AD12" i="22"/>
  <c r="AC5" i="22"/>
  <c r="AD8" i="22"/>
  <c r="AI19" i="22"/>
  <c r="AB13" i="22"/>
  <c r="AC12" i="22"/>
  <c r="AH5" i="22"/>
  <c r="V35" i="21"/>
  <c r="X32" i="21"/>
  <c r="W32" i="21"/>
  <c r="W31" i="21"/>
  <c r="V28" i="21"/>
  <c r="U27" i="21"/>
  <c r="X27" i="21"/>
  <c r="U24" i="21"/>
  <c r="U23" i="21"/>
  <c r="X23" i="21"/>
  <c r="U21" i="21"/>
  <c r="W20" i="21"/>
  <c r="W19" i="21"/>
  <c r="V17" i="21"/>
  <c r="W16" i="21"/>
  <c r="V15" i="21"/>
  <c r="X14" i="21"/>
  <c r="W12" i="21"/>
  <c r="U10" i="21"/>
  <c r="U6" i="21"/>
  <c r="V5" i="21"/>
  <c r="U5" i="21"/>
  <c r="V7" i="21"/>
  <c r="W5" i="21"/>
  <c r="AH29" i="21"/>
  <c r="AI28" i="21"/>
  <c r="AB28" i="21"/>
  <c r="AJ27" i="21"/>
  <c r="AC27" i="21"/>
  <c r="AD26" i="21"/>
  <c r="AI22" i="21"/>
  <c r="AB22" i="21"/>
  <c r="AJ21" i="21"/>
  <c r="AC21" i="21"/>
  <c r="AD20" i="21"/>
  <c r="AH19" i="21"/>
  <c r="AI15" i="21"/>
  <c r="AB15" i="21"/>
  <c r="AD14" i="21"/>
  <c r="AH13" i="21"/>
  <c r="AI12" i="21"/>
  <c r="AB12" i="21"/>
  <c r="AJ8" i="21"/>
  <c r="AC8" i="21"/>
  <c r="AJ7" i="21"/>
  <c r="AC7" i="21"/>
  <c r="AJ6" i="21"/>
  <c r="AC6" i="21"/>
  <c r="AH5" i="21"/>
  <c r="AI29" i="21"/>
  <c r="AC28" i="21"/>
  <c r="AD21" i="21"/>
  <c r="AB19" i="21"/>
  <c r="AC15" i="21"/>
  <c r="AB13" i="21"/>
  <c r="AC12" i="21"/>
  <c r="AD6" i="21"/>
  <c r="AD29" i="21"/>
  <c r="AH28" i="21"/>
  <c r="AI27" i="21"/>
  <c r="AB27" i="21"/>
  <c r="AJ26" i="21"/>
  <c r="AC26" i="21"/>
  <c r="AH22" i="21"/>
  <c r="AI21" i="21"/>
  <c r="AB21" i="21"/>
  <c r="AJ20" i="21"/>
  <c r="AC20" i="21"/>
  <c r="AD19" i="21"/>
  <c r="AH15" i="21"/>
  <c r="AJ14" i="21"/>
  <c r="AC14" i="21"/>
  <c r="AD13" i="21"/>
  <c r="AH12" i="21"/>
  <c r="AI8" i="21"/>
  <c r="AB8" i="21"/>
  <c r="AI7" i="21"/>
  <c r="AB7" i="21"/>
  <c r="AI6" i="21"/>
  <c r="AB6" i="21"/>
  <c r="AD5" i="21"/>
  <c r="AJ28" i="21"/>
  <c r="AD27" i="21"/>
  <c r="AC22" i="21"/>
  <c r="AH20" i="21"/>
  <c r="AI13" i="21"/>
  <c r="AJ12" i="21"/>
  <c r="AD8" i="21"/>
  <c r="AJ29" i="21"/>
  <c r="AC29" i="21"/>
  <c r="AD28" i="21"/>
  <c r="AH27" i="21"/>
  <c r="AI26" i="21"/>
  <c r="AB26" i="21"/>
  <c r="AD22" i="21"/>
  <c r="AH21" i="21"/>
  <c r="AI20" i="21"/>
  <c r="AB20" i="21"/>
  <c r="AJ19" i="21"/>
  <c r="AC19" i="21"/>
  <c r="AD15" i="21"/>
  <c r="AI14" i="21"/>
  <c r="AB14" i="21"/>
  <c r="AJ13" i="21"/>
  <c r="AC13" i="21"/>
  <c r="AD12" i="21"/>
  <c r="AH8" i="21"/>
  <c r="AH7" i="21"/>
  <c r="AH6" i="21"/>
  <c r="AJ5" i="21"/>
  <c r="AC5" i="21"/>
  <c r="AB29" i="21"/>
  <c r="AH26" i="21"/>
  <c r="AJ22" i="21"/>
  <c r="AI19" i="21"/>
  <c r="AJ15" i="21"/>
  <c r="AH14" i="21"/>
  <c r="AD7" i="21"/>
  <c r="AI5" i="21"/>
  <c r="AB5" i="21"/>
  <c r="X35" i="20"/>
  <c r="U35" i="20"/>
  <c r="W34" i="20"/>
  <c r="V34" i="20"/>
  <c r="X34" i="20"/>
  <c r="V35" i="20"/>
  <c r="W35" i="20"/>
  <c r="U33" i="20"/>
  <c r="U32" i="20"/>
  <c r="U34" i="20"/>
  <c r="X33" i="20"/>
  <c r="V33" i="20"/>
  <c r="U30" i="20"/>
  <c r="W33" i="20"/>
  <c r="W32" i="20"/>
  <c r="V32" i="20"/>
  <c r="X32" i="20"/>
  <c r="V31" i="20"/>
  <c r="U31" i="20"/>
  <c r="X31" i="20"/>
  <c r="U29" i="20"/>
  <c r="W31" i="20"/>
  <c r="W30" i="20"/>
  <c r="X30" i="20"/>
  <c r="W29" i="20"/>
  <c r="V29" i="20"/>
  <c r="V30" i="20"/>
  <c r="X29" i="20"/>
  <c r="X28" i="20"/>
  <c r="W28" i="20"/>
  <c r="V28" i="20"/>
  <c r="X27" i="20"/>
  <c r="U28" i="20"/>
  <c r="V27" i="20"/>
  <c r="U26" i="20"/>
  <c r="W26" i="20"/>
  <c r="U27" i="20"/>
  <c r="X24" i="20"/>
  <c r="W27" i="20"/>
  <c r="X23" i="20"/>
  <c r="U24" i="20"/>
  <c r="X26" i="20"/>
  <c r="V26" i="20"/>
  <c r="W25" i="20"/>
  <c r="V25" i="20"/>
  <c r="X25" i="20"/>
  <c r="U25" i="20"/>
  <c r="W24" i="20"/>
  <c r="W21" i="20"/>
  <c r="V24" i="20"/>
  <c r="W22" i="20"/>
  <c r="U23" i="20"/>
  <c r="X22" i="20"/>
  <c r="V23" i="20"/>
  <c r="U22" i="20"/>
  <c r="W23" i="20"/>
  <c r="X20" i="20"/>
  <c r="V22" i="20"/>
  <c r="V21" i="20"/>
  <c r="V20" i="20"/>
  <c r="X21" i="20"/>
  <c r="U21" i="20"/>
  <c r="W20" i="20"/>
  <c r="U20" i="20"/>
  <c r="U19" i="20"/>
  <c r="W18" i="20"/>
  <c r="X19" i="20"/>
  <c r="V19" i="20"/>
  <c r="X4" i="20"/>
  <c r="X18" i="20"/>
  <c r="W19" i="20"/>
  <c r="U17" i="20"/>
  <c r="W17" i="20"/>
  <c r="U18" i="20"/>
  <c r="V17" i="20"/>
  <c r="V18" i="20"/>
  <c r="U16" i="20"/>
  <c r="X17" i="20"/>
  <c r="W16" i="20"/>
  <c r="V16" i="20"/>
  <c r="X16" i="20"/>
  <c r="V14" i="20"/>
  <c r="W15" i="20"/>
  <c r="U4" i="20"/>
  <c r="V15" i="20"/>
  <c r="V4" i="20"/>
  <c r="U15" i="20"/>
  <c r="W11" i="20"/>
  <c r="X15" i="20"/>
  <c r="W4" i="20"/>
  <c r="U14" i="20"/>
  <c r="X14" i="20"/>
  <c r="X13" i="20"/>
  <c r="W14" i="20"/>
  <c r="U13" i="20"/>
  <c r="V13" i="20"/>
  <c r="W13" i="20"/>
  <c r="W12" i="20"/>
  <c r="V12" i="20"/>
  <c r="U11" i="20"/>
  <c r="V11" i="20"/>
  <c r="U12" i="20"/>
  <c r="X12" i="20"/>
  <c r="X11" i="20"/>
  <c r="U6" i="20"/>
  <c r="V7" i="20"/>
  <c r="V10" i="20"/>
  <c r="U10" i="20"/>
  <c r="W10" i="20"/>
  <c r="X10" i="20"/>
  <c r="V8" i="20"/>
  <c r="X7" i="20"/>
  <c r="W8" i="20"/>
  <c r="X9" i="20"/>
  <c r="U8" i="20"/>
  <c r="U9" i="20"/>
  <c r="V9" i="20"/>
  <c r="W9" i="20"/>
  <c r="W7" i="20"/>
  <c r="X8" i="20"/>
  <c r="U7" i="20"/>
  <c r="V6" i="20"/>
  <c r="U5" i="20"/>
  <c r="W6" i="20"/>
  <c r="V5" i="20"/>
  <c r="X6" i="20"/>
  <c r="W5" i="20"/>
  <c r="X5" i="20"/>
  <c r="AD29" i="20"/>
  <c r="AH28" i="20"/>
  <c r="AI27" i="20"/>
  <c r="AB27" i="20"/>
  <c r="AJ26" i="20"/>
  <c r="AC26" i="20"/>
  <c r="AH22" i="20"/>
  <c r="AI21" i="20"/>
  <c r="AB21" i="20"/>
  <c r="AJ20" i="20"/>
  <c r="AC20" i="20"/>
  <c r="AD19" i="20"/>
  <c r="AH15" i="20"/>
  <c r="AJ14" i="20"/>
  <c r="AC14" i="20"/>
  <c r="AD13" i="20"/>
  <c r="AH12" i="20"/>
  <c r="AI8" i="20"/>
  <c r="AB8" i="20"/>
  <c r="AI7" i="20"/>
  <c r="AB7" i="20"/>
  <c r="AI6" i="20"/>
  <c r="AB6" i="20"/>
  <c r="AD5" i="20"/>
  <c r="AB28" i="20"/>
  <c r="AD26" i="20"/>
  <c r="AB22" i="20"/>
  <c r="AB15" i="20"/>
  <c r="AI12" i="20"/>
  <c r="AJ8" i="20"/>
  <c r="AJ29" i="20"/>
  <c r="AC29" i="20"/>
  <c r="AD28" i="20"/>
  <c r="AH27" i="20"/>
  <c r="AI26" i="20"/>
  <c r="AB26" i="20"/>
  <c r="AD22" i="20"/>
  <c r="AH21" i="20"/>
  <c r="AI20" i="20"/>
  <c r="AB20" i="20"/>
  <c r="AJ19" i="20"/>
  <c r="AC19" i="20"/>
  <c r="AD15" i="20"/>
  <c r="AI14" i="20"/>
  <c r="AB14" i="20"/>
  <c r="AJ13" i="20"/>
  <c r="AC13" i="20"/>
  <c r="AD12" i="20"/>
  <c r="AH8" i="20"/>
  <c r="AH7" i="20"/>
  <c r="AH6" i="20"/>
  <c r="AJ5" i="20"/>
  <c r="AC5" i="20"/>
  <c r="AH29" i="20"/>
  <c r="AJ27" i="20"/>
  <c r="AJ21" i="20"/>
  <c r="AD20" i="20"/>
  <c r="AI15" i="20"/>
  <c r="AD14" i="20"/>
  <c r="AB12" i="20"/>
  <c r="AJ7" i="20"/>
  <c r="AI29" i="20"/>
  <c r="AB29" i="20"/>
  <c r="AJ28" i="20"/>
  <c r="AC28" i="20"/>
  <c r="AD27" i="20"/>
  <c r="AH26" i="20"/>
  <c r="AJ22" i="20"/>
  <c r="AC22" i="20"/>
  <c r="AD21" i="20"/>
  <c r="AH20" i="20"/>
  <c r="AI19" i="20"/>
  <c r="AB19" i="20"/>
  <c r="AJ15" i="20"/>
  <c r="AC15" i="20"/>
  <c r="AH14" i="20"/>
  <c r="AI13" i="20"/>
  <c r="AB13" i="20"/>
  <c r="AJ12" i="20"/>
  <c r="AC12" i="20"/>
  <c r="AD8" i="20"/>
  <c r="AD7" i="20"/>
  <c r="AD6" i="20"/>
  <c r="AI5" i="20"/>
  <c r="AB5" i="20"/>
  <c r="AI28" i="20"/>
  <c r="AC27" i="20"/>
  <c r="AI22" i="20"/>
  <c r="AC21" i="20"/>
  <c r="AH19" i="20"/>
  <c r="AH13" i="20"/>
  <c r="AC8" i="20"/>
  <c r="AC6" i="20"/>
  <c r="AH5" i="20"/>
  <c r="AC7" i="20"/>
  <c r="AJ6" i="20"/>
  <c r="X35" i="19"/>
  <c r="X34" i="19"/>
  <c r="W35" i="19"/>
  <c r="V34" i="19"/>
  <c r="U35" i="19"/>
  <c r="V35" i="19"/>
  <c r="V33" i="19"/>
  <c r="U34" i="19"/>
  <c r="W34" i="19"/>
  <c r="U33" i="19"/>
  <c r="W33" i="19"/>
  <c r="X33" i="19"/>
  <c r="V32" i="19"/>
  <c r="W31" i="19"/>
  <c r="X32" i="19"/>
  <c r="U32" i="19"/>
  <c r="V28" i="19"/>
  <c r="W32" i="19"/>
  <c r="V31" i="19"/>
  <c r="V30" i="19"/>
  <c r="U31" i="19"/>
  <c r="X31" i="19"/>
  <c r="U27" i="19"/>
  <c r="W29" i="19"/>
  <c r="U30" i="19"/>
  <c r="X30" i="19"/>
  <c r="W30" i="19"/>
  <c r="W27" i="19"/>
  <c r="X29" i="19"/>
  <c r="V29" i="19"/>
  <c r="U29" i="19"/>
  <c r="U28" i="19"/>
  <c r="W28" i="19"/>
  <c r="W26" i="19"/>
  <c r="X28" i="19"/>
  <c r="U25" i="19"/>
  <c r="X27" i="19"/>
  <c r="X25" i="19"/>
  <c r="V27" i="19"/>
  <c r="X26" i="19"/>
  <c r="V26" i="19"/>
  <c r="U26" i="19"/>
  <c r="W23" i="19"/>
  <c r="W22" i="19"/>
  <c r="W25" i="19"/>
  <c r="V22" i="19"/>
  <c r="V24" i="19"/>
  <c r="U23" i="19"/>
  <c r="V25" i="19"/>
  <c r="U21" i="19"/>
  <c r="U24" i="19"/>
  <c r="X24" i="19"/>
  <c r="W24" i="19"/>
  <c r="U22" i="19"/>
  <c r="X23" i="19"/>
  <c r="X22" i="19"/>
  <c r="V23" i="19"/>
  <c r="V20" i="19"/>
  <c r="W21" i="19"/>
  <c r="X21" i="19"/>
  <c r="U20" i="19"/>
  <c r="W20" i="19"/>
  <c r="V21" i="19"/>
  <c r="X20" i="19"/>
  <c r="V19" i="19"/>
  <c r="W18" i="19"/>
  <c r="U19" i="19"/>
  <c r="V16" i="19"/>
  <c r="U18" i="19"/>
  <c r="X19" i="19"/>
  <c r="W19" i="19"/>
  <c r="X17" i="19"/>
  <c r="V18" i="19"/>
  <c r="X18" i="19"/>
  <c r="U16" i="19"/>
  <c r="U17" i="19"/>
  <c r="V17" i="19"/>
  <c r="W17" i="19"/>
  <c r="W16" i="19"/>
  <c r="W5" i="19"/>
  <c r="X16" i="19"/>
  <c r="U13" i="19"/>
  <c r="U15" i="19"/>
  <c r="W15" i="19"/>
  <c r="V15" i="19"/>
  <c r="X15" i="19"/>
  <c r="V14" i="19"/>
  <c r="U14" i="19"/>
  <c r="X14" i="19"/>
  <c r="W14" i="19"/>
  <c r="X13" i="19"/>
  <c r="V13" i="19"/>
  <c r="W13" i="19"/>
  <c r="U12" i="19"/>
  <c r="V12" i="19"/>
  <c r="V10" i="19"/>
  <c r="U11" i="19"/>
  <c r="W12" i="19"/>
  <c r="W11" i="19"/>
  <c r="X12" i="19"/>
  <c r="W10" i="19"/>
  <c r="X11" i="19"/>
  <c r="V11" i="19"/>
  <c r="U10" i="19"/>
  <c r="X8" i="19"/>
  <c r="U8" i="19"/>
  <c r="X10" i="19"/>
  <c r="W8" i="19"/>
  <c r="X9" i="19"/>
  <c r="V9" i="19"/>
  <c r="U9" i="19"/>
  <c r="W9" i="19"/>
  <c r="V8" i="19"/>
  <c r="V7" i="19"/>
  <c r="V4" i="19"/>
  <c r="U4" i="19"/>
  <c r="X6" i="19"/>
  <c r="U5" i="19"/>
  <c r="U7" i="19"/>
  <c r="W7" i="19"/>
  <c r="X7" i="19"/>
  <c r="W4" i="19"/>
  <c r="V5" i="19"/>
  <c r="U6" i="19"/>
  <c r="W6" i="19"/>
  <c r="X4" i="19"/>
  <c r="V6" i="19"/>
  <c r="X5" i="19"/>
  <c r="AH29" i="19"/>
  <c r="AI28" i="19"/>
  <c r="AB28" i="19"/>
  <c r="AJ27" i="19"/>
  <c r="AC27" i="19"/>
  <c r="AD26" i="19"/>
  <c r="AI22" i="19"/>
  <c r="AB22" i="19"/>
  <c r="AJ21" i="19"/>
  <c r="AC21" i="19"/>
  <c r="AD20" i="19"/>
  <c r="AH19" i="19"/>
  <c r="AI15" i="19"/>
  <c r="AB15" i="19"/>
  <c r="AD14" i="19"/>
  <c r="AH13" i="19"/>
  <c r="AI12" i="19"/>
  <c r="AB12" i="19"/>
  <c r="AJ8" i="19"/>
  <c r="AC8" i="19"/>
  <c r="AJ7" i="19"/>
  <c r="AC7" i="19"/>
  <c r="AJ6" i="19"/>
  <c r="AC6" i="19"/>
  <c r="AH5" i="19"/>
  <c r="AI29" i="19"/>
  <c r="AC28" i="19"/>
  <c r="AH26" i="19"/>
  <c r="AJ22" i="19"/>
  <c r="AI19" i="19"/>
  <c r="AH14" i="19"/>
  <c r="AJ12" i="19"/>
  <c r="AD7" i="19"/>
  <c r="AD6" i="19"/>
  <c r="AD29" i="19"/>
  <c r="AH28" i="19"/>
  <c r="AI27" i="19"/>
  <c r="AB27" i="19"/>
  <c r="AJ26" i="19"/>
  <c r="AC26" i="19"/>
  <c r="AH22" i="19"/>
  <c r="AI21" i="19"/>
  <c r="AB21" i="19"/>
  <c r="AJ20" i="19"/>
  <c r="AC20" i="19"/>
  <c r="AD19" i="19"/>
  <c r="AH15" i="19"/>
  <c r="AJ14" i="19"/>
  <c r="AC14" i="19"/>
  <c r="AD13" i="19"/>
  <c r="AH12" i="19"/>
  <c r="AI8" i="19"/>
  <c r="AB8" i="19"/>
  <c r="AI7" i="19"/>
  <c r="AB7" i="19"/>
  <c r="AI6" i="19"/>
  <c r="AB6" i="19"/>
  <c r="AD5" i="19"/>
  <c r="AB29" i="19"/>
  <c r="AD27" i="19"/>
  <c r="AC22" i="19"/>
  <c r="AH20" i="19"/>
  <c r="AJ15" i="19"/>
  <c r="AB13" i="19"/>
  <c r="AJ29" i="19"/>
  <c r="AC29" i="19"/>
  <c r="AD28" i="19"/>
  <c r="AH27" i="19"/>
  <c r="AI26" i="19"/>
  <c r="AB26" i="19"/>
  <c r="AD22" i="19"/>
  <c r="AH21" i="19"/>
  <c r="AI20" i="19"/>
  <c r="AB20" i="19"/>
  <c r="AJ19" i="19"/>
  <c r="AC19" i="19"/>
  <c r="AD15" i="19"/>
  <c r="AI14" i="19"/>
  <c r="AB14" i="19"/>
  <c r="AJ13" i="19"/>
  <c r="AC13" i="19"/>
  <c r="AD12" i="19"/>
  <c r="AH8" i="19"/>
  <c r="AH7" i="19"/>
  <c r="AH6" i="19"/>
  <c r="AJ5" i="19"/>
  <c r="AC5" i="19"/>
  <c r="AJ28" i="19"/>
  <c r="AD21" i="19"/>
  <c r="AB19" i="19"/>
  <c r="AC15" i="19"/>
  <c r="AI13" i="19"/>
  <c r="AC12" i="19"/>
  <c r="AD8" i="19"/>
  <c r="AI5" i="19"/>
  <c r="AB5" i="19"/>
  <c r="U35" i="17"/>
  <c r="W35" i="17"/>
  <c r="U33" i="17"/>
  <c r="V35" i="17"/>
  <c r="W34" i="17"/>
  <c r="X35" i="17"/>
  <c r="X34" i="17"/>
  <c r="U32" i="17"/>
  <c r="V34" i="17"/>
  <c r="U34" i="17"/>
  <c r="W33" i="17"/>
  <c r="X33" i="17"/>
  <c r="W32" i="17"/>
  <c r="V33" i="17"/>
  <c r="V32" i="17"/>
  <c r="X32" i="17"/>
  <c r="W31" i="17"/>
  <c r="X29" i="17"/>
  <c r="V31" i="17"/>
  <c r="U31" i="17"/>
  <c r="X31" i="17"/>
  <c r="V30" i="17"/>
  <c r="W29" i="17"/>
  <c r="U30" i="17"/>
  <c r="X30" i="17"/>
  <c r="W30" i="17"/>
  <c r="V29" i="17"/>
  <c r="U29" i="17"/>
  <c r="W28" i="17"/>
  <c r="U26" i="17"/>
  <c r="V27" i="17"/>
  <c r="U28" i="17"/>
  <c r="X28" i="17"/>
  <c r="V28" i="17"/>
  <c r="X27" i="17"/>
  <c r="U27" i="17"/>
  <c r="W27" i="17"/>
  <c r="V26" i="17"/>
  <c r="X26" i="17"/>
  <c r="W25" i="17"/>
  <c r="V24" i="17"/>
  <c r="X24" i="17"/>
  <c r="W26" i="17"/>
  <c r="X25" i="17"/>
  <c r="V25" i="17"/>
  <c r="U24" i="17"/>
  <c r="U25" i="17"/>
  <c r="W24" i="17"/>
  <c r="U22" i="17"/>
  <c r="W23" i="17"/>
  <c r="X22" i="17"/>
  <c r="U23" i="17"/>
  <c r="V23" i="17"/>
  <c r="X23" i="17"/>
  <c r="W22" i="17"/>
  <c r="V22" i="17"/>
  <c r="W20" i="17"/>
  <c r="X21" i="17"/>
  <c r="W21" i="17"/>
  <c r="U21" i="17"/>
  <c r="V21" i="17"/>
  <c r="V20" i="17"/>
  <c r="U20" i="17"/>
  <c r="X20" i="17"/>
  <c r="U19" i="17"/>
  <c r="X19" i="17"/>
  <c r="W19" i="17"/>
  <c r="V19" i="17"/>
  <c r="W18" i="17"/>
  <c r="X16" i="17"/>
  <c r="V18" i="17"/>
  <c r="X18" i="17"/>
  <c r="U17" i="17"/>
  <c r="U18" i="17"/>
  <c r="X14" i="17"/>
  <c r="V17" i="17"/>
  <c r="X17" i="17"/>
  <c r="V4" i="17"/>
  <c r="V16" i="17"/>
  <c r="W17" i="17"/>
  <c r="U16" i="17"/>
  <c r="W4" i="17"/>
  <c r="V14" i="17"/>
  <c r="V13" i="17"/>
  <c r="U15" i="17"/>
  <c r="W16" i="17"/>
  <c r="V15" i="17"/>
  <c r="X15" i="17"/>
  <c r="W15" i="17"/>
  <c r="X12" i="17"/>
  <c r="U14" i="17"/>
  <c r="U12" i="17"/>
  <c r="W14" i="17"/>
  <c r="W5" i="17"/>
  <c r="X13" i="17"/>
  <c r="W13" i="17"/>
  <c r="X9" i="17"/>
  <c r="W12" i="17"/>
  <c r="U13" i="17"/>
  <c r="V12" i="17"/>
  <c r="X10" i="17"/>
  <c r="V10" i="17"/>
  <c r="W6" i="17"/>
  <c r="X11" i="17"/>
  <c r="U9" i="17"/>
  <c r="V11" i="17"/>
  <c r="X8" i="17"/>
  <c r="U11" i="17"/>
  <c r="W11" i="17"/>
  <c r="W9" i="17"/>
  <c r="W10" i="17"/>
  <c r="U8" i="17"/>
  <c r="V7" i="17"/>
  <c r="U4" i="17"/>
  <c r="U10" i="17"/>
  <c r="V8" i="17"/>
  <c r="U5" i="17"/>
  <c r="V9" i="17"/>
  <c r="V6" i="17"/>
  <c r="X7" i="17"/>
  <c r="X4" i="17"/>
  <c r="W8" i="17"/>
  <c r="W7" i="17"/>
  <c r="U6" i="17"/>
  <c r="U7" i="17"/>
  <c r="X6" i="17"/>
  <c r="X5" i="17"/>
  <c r="V5" i="17"/>
  <c r="AH29" i="17"/>
  <c r="AI28" i="17"/>
  <c r="AB28" i="17"/>
  <c r="AJ27" i="17"/>
  <c r="AC27" i="17"/>
  <c r="AD26" i="17"/>
  <c r="AI22" i="17"/>
  <c r="AB22" i="17"/>
  <c r="AJ21" i="17"/>
  <c r="AC21" i="17"/>
  <c r="AD20" i="17"/>
  <c r="AH19" i="17"/>
  <c r="AI15" i="17"/>
  <c r="AB15" i="17"/>
  <c r="AD14" i="17"/>
  <c r="AH13" i="17"/>
  <c r="AI12" i="17"/>
  <c r="AB12" i="17"/>
  <c r="AJ8" i="17"/>
  <c r="AC8" i="17"/>
  <c r="AJ7" i="17"/>
  <c r="AC7" i="17"/>
  <c r="AJ6" i="17"/>
  <c r="AC6" i="17"/>
  <c r="AH5" i="17"/>
  <c r="AI29" i="17"/>
  <c r="AC28" i="17"/>
  <c r="AD27" i="17"/>
  <c r="AJ22" i="17"/>
  <c r="AB19" i="17"/>
  <c r="AC15" i="17"/>
  <c r="AI13" i="17"/>
  <c r="AJ12" i="17"/>
  <c r="AD29" i="17"/>
  <c r="AH28" i="17"/>
  <c r="AI27" i="17"/>
  <c r="AB27" i="17"/>
  <c r="AJ26" i="17"/>
  <c r="AC26" i="17"/>
  <c r="AH22" i="17"/>
  <c r="AI21" i="17"/>
  <c r="AB21" i="17"/>
  <c r="AJ20" i="17"/>
  <c r="AC20" i="17"/>
  <c r="AD19" i="17"/>
  <c r="AH15" i="17"/>
  <c r="AJ14" i="17"/>
  <c r="AC14" i="17"/>
  <c r="AD13" i="17"/>
  <c r="AH12" i="17"/>
  <c r="AI8" i="17"/>
  <c r="AB8" i="17"/>
  <c r="AI7" i="17"/>
  <c r="AB7" i="17"/>
  <c r="AI6" i="17"/>
  <c r="AB6" i="17"/>
  <c r="AD5" i="17"/>
  <c r="AB29" i="17"/>
  <c r="AC22" i="17"/>
  <c r="AH20" i="17"/>
  <c r="AJ15" i="17"/>
  <c r="AB13" i="17"/>
  <c r="AC12" i="17"/>
  <c r="AJ29" i="17"/>
  <c r="AC29" i="17"/>
  <c r="AD28" i="17"/>
  <c r="AH27" i="17"/>
  <c r="AI26" i="17"/>
  <c r="AB26" i="17"/>
  <c r="AD22" i="17"/>
  <c r="AH21" i="17"/>
  <c r="AI20" i="17"/>
  <c r="AB20" i="17"/>
  <c r="AJ19" i="17"/>
  <c r="AC19" i="17"/>
  <c r="AD15" i="17"/>
  <c r="AI14" i="17"/>
  <c r="AB14" i="17"/>
  <c r="AJ13" i="17"/>
  <c r="AC13" i="17"/>
  <c r="AD12" i="17"/>
  <c r="AH8" i="17"/>
  <c r="AH7" i="17"/>
  <c r="AH6" i="17"/>
  <c r="AJ5" i="17"/>
  <c r="AC5" i="17"/>
  <c r="AJ28" i="17"/>
  <c r="AH26" i="17"/>
  <c r="AD21" i="17"/>
  <c r="AI19" i="17"/>
  <c r="AH14" i="17"/>
  <c r="AD7" i="17"/>
  <c r="AD6" i="17"/>
  <c r="AD8" i="17"/>
  <c r="AI5" i="17"/>
  <c r="AB5" i="17"/>
  <c r="U18" i="16"/>
  <c r="U11" i="16"/>
  <c r="W6" i="16"/>
  <c r="X12" i="16"/>
  <c r="V12" i="16"/>
  <c r="U12" i="16"/>
  <c r="W5" i="16"/>
  <c r="U5" i="16"/>
  <c r="X5" i="16"/>
  <c r="V5" i="16"/>
  <c r="W23" i="16"/>
  <c r="X23" i="16"/>
  <c r="V23" i="16"/>
  <c r="U23" i="16"/>
  <c r="W13" i="16"/>
  <c r="X13" i="16"/>
  <c r="V13" i="16"/>
  <c r="U13" i="16"/>
  <c r="W4" i="16"/>
  <c r="X4" i="16"/>
  <c r="V11" i="16"/>
  <c r="V18" i="16"/>
  <c r="V4" i="16"/>
  <c r="X6" i="16"/>
  <c r="V7" i="16"/>
  <c r="W18" i="16"/>
  <c r="X18" i="16"/>
  <c r="W11" i="16"/>
  <c r="X11" i="16"/>
  <c r="X24" i="16"/>
  <c r="U24" i="16"/>
  <c r="V24" i="16"/>
  <c r="U17" i="15"/>
  <c r="V19" i="15"/>
  <c r="U6" i="15"/>
  <c r="U21" i="15"/>
  <c r="U33" i="15"/>
  <c r="X9" i="15"/>
  <c r="U9" i="15"/>
  <c r="W11" i="15"/>
  <c r="X11" i="15"/>
  <c r="V11" i="15"/>
  <c r="W4" i="15"/>
  <c r="V4" i="15"/>
  <c r="X4" i="15"/>
  <c r="W12" i="15"/>
  <c r="X12" i="15"/>
  <c r="V12" i="15"/>
  <c r="U12" i="15"/>
  <c r="W27" i="15"/>
  <c r="W31" i="15"/>
  <c r="W23" i="15"/>
  <c r="W5" i="15"/>
  <c r="V29" i="15"/>
  <c r="X25" i="15"/>
  <c r="U18" i="15"/>
  <c r="V13" i="15"/>
  <c r="U4" i="15"/>
  <c r="V21" i="15"/>
  <c r="X8" i="15"/>
  <c r="V6" i="15"/>
  <c r="V7" i="15"/>
  <c r="W28" i="15"/>
  <c r="X28" i="15"/>
  <c r="V28" i="15"/>
  <c r="U28" i="15"/>
  <c r="X5" i="15"/>
  <c r="U5" i="15"/>
  <c r="W16" i="15"/>
  <c r="X16" i="15"/>
  <c r="V16" i="15"/>
  <c r="U16" i="15"/>
  <c r="X23" i="15"/>
  <c r="U23" i="15"/>
  <c r="W34" i="15"/>
  <c r="V34" i="15"/>
  <c r="X34" i="15"/>
  <c r="W24" i="15"/>
  <c r="X24" i="15"/>
  <c r="V24" i="15"/>
  <c r="U24" i="15"/>
  <c r="W20" i="15"/>
  <c r="X20" i="15"/>
  <c r="V20" i="15"/>
  <c r="V33" i="15"/>
  <c r="W26" i="15"/>
  <c r="V26" i="15"/>
  <c r="X26" i="15"/>
  <c r="W25" i="15"/>
  <c r="W29" i="15"/>
  <c r="W19" i="15"/>
  <c r="V35" i="15"/>
  <c r="V31" i="15"/>
  <c r="X27" i="15"/>
  <c r="V23" i="15"/>
  <c r="U11" i="15"/>
  <c r="W33" i="15"/>
  <c r="U8" i="15"/>
  <c r="W21" i="15"/>
  <c r="X35" i="15"/>
  <c r="U35" i="15"/>
  <c r="X13" i="15"/>
  <c r="U13" i="15"/>
  <c r="X19" i="15"/>
  <c r="U19" i="15"/>
  <c r="V27" i="15"/>
  <c r="X29" i="15"/>
  <c r="U29" i="15"/>
  <c r="W15" i="15"/>
  <c r="X15" i="15"/>
  <c r="V15" i="15"/>
  <c r="U15" i="15"/>
  <c r="W14" i="15"/>
  <c r="V14" i="15"/>
  <c r="X14" i="15"/>
  <c r="W17" i="15"/>
  <c r="X17" i="15"/>
  <c r="V17" i="15"/>
  <c r="W35" i="15"/>
  <c r="U27" i="15"/>
  <c r="W13" i="15"/>
  <c r="U34" i="15"/>
  <c r="U30" i="15"/>
  <c r="U26" i="15"/>
  <c r="U20" i="15"/>
  <c r="V9" i="15"/>
  <c r="X21" i="15"/>
  <c r="V8" i="15"/>
  <c r="W7" i="15"/>
  <c r="X6" i="15"/>
  <c r="X7" i="15"/>
  <c r="W18" i="15"/>
  <c r="X18" i="15"/>
  <c r="V18" i="15"/>
  <c r="W30" i="15"/>
  <c r="V30" i="15"/>
  <c r="X30" i="15"/>
  <c r="W32" i="15"/>
  <c r="X32" i="15"/>
  <c r="V32" i="15"/>
  <c r="U32" i="15"/>
  <c r="V25" i="15"/>
  <c r="X31" i="15"/>
  <c r="U31" i="15"/>
  <c r="W22" i="15"/>
  <c r="V22" i="15"/>
  <c r="U22" i="15"/>
  <c r="X22" i="15"/>
  <c r="W6" i="15"/>
  <c r="W10" i="15"/>
  <c r="X10" i="15"/>
  <c r="V10" i="15"/>
  <c r="U10" i="15"/>
  <c r="X7" i="13"/>
  <c r="U33" i="13"/>
  <c r="X15" i="13"/>
  <c r="X21" i="13"/>
  <c r="X34" i="13"/>
  <c r="X8" i="13"/>
  <c r="X10" i="13"/>
  <c r="X14" i="13"/>
  <c r="X20" i="13"/>
  <c r="X25" i="13"/>
  <c r="X22" i="13"/>
  <c r="X29" i="13"/>
  <c r="X26" i="13"/>
  <c r="X13" i="13"/>
  <c r="X9" i="13"/>
  <c r="X27" i="13"/>
  <c r="X35" i="13"/>
  <c r="X12" i="13"/>
  <c r="X18" i="13"/>
  <c r="X32" i="13"/>
  <c r="X11" i="13"/>
  <c r="X23" i="13"/>
  <c r="X33" i="13"/>
  <c r="X6" i="13"/>
  <c r="X16" i="13"/>
  <c r="X17" i="13"/>
  <c r="X19" i="13"/>
  <c r="X24" i="13"/>
  <c r="X28" i="13"/>
  <c r="X31" i="13"/>
  <c r="X30" i="13"/>
  <c r="W34" i="13"/>
  <c r="V35" i="13"/>
  <c r="W35" i="13"/>
  <c r="U35" i="13"/>
  <c r="V33" i="13"/>
  <c r="U34" i="13"/>
  <c r="V34" i="13"/>
  <c r="W32" i="13"/>
  <c r="W33" i="13"/>
  <c r="V30" i="13"/>
  <c r="V32" i="13"/>
  <c r="U32" i="13"/>
  <c r="W31" i="13"/>
  <c r="W30" i="13"/>
  <c r="V31" i="13"/>
  <c r="U31" i="13"/>
  <c r="U30" i="13"/>
  <c r="U27" i="13"/>
  <c r="U29" i="13"/>
  <c r="U28" i="13"/>
  <c r="V29" i="13"/>
  <c r="W29" i="13"/>
  <c r="V27" i="13"/>
  <c r="V28" i="13"/>
  <c r="W28" i="13"/>
  <c r="V25" i="13"/>
  <c r="W27" i="13"/>
  <c r="U26" i="13"/>
  <c r="V26" i="13"/>
  <c r="W24" i="13"/>
  <c r="W26" i="13"/>
  <c r="U25" i="13"/>
  <c r="V23" i="13"/>
  <c r="W25" i="13"/>
  <c r="V24" i="13"/>
  <c r="U24" i="13"/>
  <c r="V22" i="13"/>
  <c r="U23" i="13"/>
  <c r="U22" i="13"/>
  <c r="W20" i="13"/>
  <c r="W23" i="13"/>
  <c r="W22" i="13"/>
  <c r="U20" i="13"/>
  <c r="V21" i="13"/>
  <c r="U21" i="13"/>
  <c r="W21" i="13"/>
  <c r="V20" i="13"/>
  <c r="V19" i="13"/>
  <c r="W19" i="13"/>
  <c r="U19" i="13"/>
  <c r="V17" i="13"/>
  <c r="V18" i="13"/>
  <c r="W18" i="13"/>
  <c r="W17" i="13"/>
  <c r="U18" i="13"/>
  <c r="U17" i="13"/>
  <c r="V15" i="13"/>
  <c r="V16" i="13"/>
  <c r="U14" i="13"/>
  <c r="U16" i="13"/>
  <c r="W16" i="13"/>
  <c r="W14" i="13"/>
  <c r="U15" i="13"/>
  <c r="W15" i="13"/>
  <c r="V14" i="13"/>
  <c r="V11" i="13"/>
  <c r="U10" i="13"/>
  <c r="V13" i="13"/>
  <c r="U13" i="13"/>
  <c r="W13" i="13"/>
  <c r="U12" i="13"/>
  <c r="V12" i="13"/>
  <c r="W12" i="13"/>
  <c r="U11" i="13"/>
  <c r="W10" i="13"/>
  <c r="W11" i="13"/>
  <c r="U9" i="13"/>
  <c r="V8" i="13"/>
  <c r="W8" i="13"/>
  <c r="V10" i="13"/>
  <c r="V9" i="13"/>
  <c r="W9" i="13"/>
  <c r="U8" i="13"/>
  <c r="V7" i="13"/>
  <c r="W5" i="13"/>
  <c r="V6" i="13"/>
  <c r="U7" i="13"/>
  <c r="V4" i="13"/>
  <c r="W7" i="13"/>
  <c r="U5" i="13"/>
  <c r="W4" i="13"/>
  <c r="U4" i="13"/>
  <c r="U6" i="13"/>
  <c r="W6" i="13"/>
  <c r="V5" i="13"/>
  <c r="AH20" i="13"/>
  <c r="AC5" i="13"/>
  <c r="AB26" i="13"/>
  <c r="AH6" i="13"/>
  <c r="AJ21" i="13"/>
  <c r="AD26" i="13"/>
  <c r="AZ7" i="28"/>
  <c r="BB7" i="28"/>
  <c r="BD10" i="28"/>
  <c r="BE10" i="28" s="1"/>
  <c r="AY6" i="22"/>
  <c r="AZ6" i="22" s="1"/>
  <c r="AY7" i="22"/>
  <c r="AZ7" i="22" s="1"/>
  <c r="AY7" i="20"/>
  <c r="AY6" i="20"/>
  <c r="AZ6" i="20" s="1"/>
  <c r="AY16" i="16"/>
  <c r="AZ16" i="16" s="1"/>
  <c r="AY15" i="16"/>
  <c r="AZ15" i="16" s="1"/>
  <c r="AY7" i="19"/>
  <c r="AY6" i="19"/>
  <c r="AZ6" i="19" s="1"/>
  <c r="AZ16" i="27"/>
  <c r="BB16" i="27"/>
  <c r="AY7" i="16"/>
  <c r="AZ7" i="16" s="1"/>
  <c r="AY6" i="16"/>
  <c r="AZ6" i="16"/>
  <c r="AZ7" i="23"/>
  <c r="BB7" i="23"/>
  <c r="BD11" i="23" s="1"/>
  <c r="BE11" i="23" s="1"/>
  <c r="AZ16" i="30"/>
  <c r="BB16" i="30"/>
  <c r="BD11" i="30" s="1"/>
  <c r="BE11" i="30" s="1"/>
  <c r="AZ6" i="26"/>
  <c r="BB6" i="26"/>
  <c r="BD10" i="26" s="1"/>
  <c r="BE10" i="26" s="1"/>
  <c r="AY7" i="17"/>
  <c r="AZ7" i="17"/>
  <c r="AY6" i="17"/>
  <c r="AZ6" i="17" s="1"/>
  <c r="AZ7" i="30"/>
  <c r="BB7" i="30"/>
  <c r="BD10" i="30"/>
  <c r="BE10" i="30" s="1"/>
  <c r="AY15" i="20"/>
  <c r="AZ15" i="20" s="1"/>
  <c r="AY16" i="20"/>
  <c r="AZ16" i="20"/>
  <c r="AY15" i="17"/>
  <c r="AZ15" i="17"/>
  <c r="AY16" i="17"/>
  <c r="AZ15" i="25"/>
  <c r="BB15" i="25"/>
  <c r="BD10" i="25"/>
  <c r="BE10" i="25" s="1"/>
  <c r="AZ15" i="24"/>
  <c r="BB15" i="24"/>
  <c r="BD11" i="24"/>
  <c r="BE11" i="24" s="1"/>
  <c r="AZ7" i="24"/>
  <c r="BB7" i="24"/>
  <c r="BD10" i="24"/>
  <c r="BE10" i="24" s="1"/>
  <c r="AZ7" i="31"/>
  <c r="BB7" i="31"/>
  <c r="BD11" i="31"/>
  <c r="BE11" i="31" s="1"/>
  <c r="AY15" i="22"/>
  <c r="AZ15" i="22" s="1"/>
  <c r="AY16" i="22"/>
  <c r="AZ16" i="22" s="1"/>
  <c r="AZ7" i="19"/>
  <c r="BB7" i="19"/>
  <c r="BD10" i="19" s="1"/>
  <c r="BE10" i="19"/>
  <c r="BB15" i="20"/>
  <c r="BD10" i="20" s="1"/>
  <c r="BE10" i="20" s="1"/>
  <c r="AZ7" i="20"/>
  <c r="BB7" i="20"/>
  <c r="BD11" i="20" s="1"/>
  <c r="AZ16" i="17"/>
  <c r="BB16" i="17"/>
  <c r="BD10" i="17" s="1"/>
  <c r="BE10" i="17"/>
  <c r="BD11" i="27"/>
  <c r="BE11" i="27"/>
  <c r="BD10" i="27"/>
  <c r="BE10" i="27"/>
  <c r="BB15" i="16"/>
  <c r="BD10" i="16" s="1"/>
  <c r="BE10" i="16" s="1"/>
  <c r="BB7" i="22"/>
  <c r="BD10" i="22" s="1"/>
  <c r="BE10" i="22"/>
  <c r="BB16" i="22"/>
  <c r="BD11" i="22" s="1"/>
  <c r="BE11" i="22" s="1"/>
  <c r="BB6" i="17"/>
  <c r="BD11" i="17" s="1"/>
  <c r="BE11" i="17"/>
  <c r="BE11" i="20"/>
  <c r="AH7" i="13" l="1"/>
  <c r="AH27" i="13"/>
  <c r="AJ8" i="13"/>
  <c r="AB28" i="13"/>
  <c r="AC7" i="13"/>
  <c r="AJ26" i="13"/>
  <c r="AC28" i="13"/>
  <c r="AC26" i="13"/>
  <c r="AH19" i="13"/>
  <c r="AC14" i="13"/>
  <c r="AC12" i="13"/>
  <c r="AI6" i="13"/>
  <c r="AD29" i="13"/>
  <c r="AJ15" i="13"/>
  <c r="AI29" i="13"/>
  <c r="AI27" i="13"/>
  <c r="AD22" i="13"/>
  <c r="AH15" i="13"/>
  <c r="AB13" i="13"/>
  <c r="AC8" i="13"/>
  <c r="AI5" i="13"/>
  <c r="AB20" i="13"/>
  <c r="AD5" i="13"/>
  <c r="AH26" i="13"/>
  <c r="AC21" i="13"/>
  <c r="AC19" i="13"/>
  <c r="AH12" i="13"/>
  <c r="AD6" i="13"/>
  <c r="AI22" i="13"/>
  <c r="AD7" i="13"/>
  <c r="AJ29" i="13"/>
  <c r="AJ27" i="13"/>
  <c r="AH22" i="13"/>
  <c r="AI15" i="13"/>
  <c r="AJ13" i="13"/>
  <c r="AD8" i="13"/>
  <c r="AB6" i="13"/>
  <c r="AI21" i="13"/>
  <c r="AD12" i="13"/>
  <c r="AB29" i="13"/>
  <c r="AB27" i="13"/>
  <c r="AD21" i="13"/>
  <c r="AI14" i="13"/>
  <c r="AI12" i="13"/>
  <c r="AI7" i="13"/>
  <c r="AB5" i="13"/>
  <c r="AC15" i="13"/>
  <c r="AH29" i="13"/>
  <c r="AJ22" i="13"/>
  <c r="AJ20" i="13"/>
  <c r="AD15" i="13"/>
  <c r="AI8" i="13"/>
  <c r="AH5" i="13"/>
  <c r="AB21" i="13"/>
  <c r="AC29" i="13"/>
  <c r="AC27" i="13"/>
  <c r="AH21" i="13"/>
  <c r="AB15" i="13"/>
  <c r="AC13" i="13"/>
  <c r="AJ7" i="13"/>
  <c r="AJ5" i="13"/>
  <c r="AI20" i="13"/>
  <c r="AH8" i="13"/>
  <c r="AI28" i="13"/>
  <c r="AI26" i="13"/>
  <c r="AD20" i="13"/>
  <c r="AB14" i="13"/>
  <c r="AB12" i="13"/>
  <c r="AB7" i="13"/>
  <c r="AD27" i="13"/>
  <c r="AD14" i="13"/>
  <c r="AH28" i="13"/>
  <c r="AC22" i="13"/>
  <c r="AC20" i="13"/>
  <c r="AH14" i="13"/>
  <c r="AB8" i="13"/>
  <c r="AD28" i="13"/>
  <c r="AI19" i="13"/>
  <c r="BB7" i="16"/>
  <c r="BD11" i="16" s="1"/>
  <c r="BE11" i="16" s="1"/>
  <c r="AH13" i="13"/>
  <c r="AC6" i="13"/>
  <c r="AI13" i="13"/>
  <c r="AJ6" i="13"/>
  <c r="AJ12" i="13"/>
  <c r="AJ28" i="13"/>
  <c r="AD13" i="13"/>
  <c r="AJ19" i="13"/>
  <c r="AB22" i="13"/>
  <c r="AD19" i="13"/>
  <c r="AB19" i="13"/>
  <c r="W4" i="21"/>
  <c r="X34" i="21"/>
  <c r="U34" i="21"/>
  <c r="W33" i="21"/>
  <c r="U33" i="21"/>
  <c r="V31" i="21"/>
  <c r="U30" i="21"/>
  <c r="W30" i="21"/>
  <c r="X28" i="21"/>
  <c r="W26" i="21"/>
  <c r="W24" i="21"/>
  <c r="V23" i="21"/>
  <c r="X21" i="21"/>
  <c r="W21" i="21"/>
  <c r="V20" i="21"/>
  <c r="U19" i="21"/>
  <c r="V18" i="21"/>
  <c r="U16" i="21"/>
  <c r="X10" i="21"/>
  <c r="W15" i="21"/>
  <c r="X15" i="21"/>
  <c r="V14" i="21"/>
  <c r="W14" i="21"/>
  <c r="X11" i="21"/>
  <c r="V10" i="21"/>
  <c r="X9" i="21"/>
  <c r="W8" i="21"/>
  <c r="V4" i="21"/>
  <c r="X4" i="21"/>
  <c r="W13" i="21"/>
  <c r="W27" i="21"/>
  <c r="U25" i="21"/>
  <c r="X6" i="21"/>
  <c r="W6" i="21"/>
  <c r="U8" i="21"/>
  <c r="X8" i="21"/>
  <c r="W10" i="21"/>
  <c r="X12" i="21"/>
  <c r="X13" i="21"/>
  <c r="U14" i="21"/>
  <c r="V13" i="21"/>
  <c r="V16" i="21"/>
  <c r="W18" i="21"/>
  <c r="U18" i="21"/>
  <c r="U20" i="21"/>
  <c r="X22" i="21"/>
  <c r="W22" i="21"/>
  <c r="V24" i="21"/>
  <c r="U26" i="21"/>
  <c r="V27" i="21"/>
  <c r="W29" i="21"/>
  <c r="X29" i="21"/>
  <c r="W28" i="21"/>
  <c r="X33" i="21"/>
  <c r="V32" i="21"/>
  <c r="V34" i="21"/>
  <c r="AH14" i="22"/>
  <c r="AJ15" i="22"/>
  <c r="AD6" i="22"/>
  <c r="AC15" i="22"/>
  <c r="AJ22" i="22"/>
  <c r="AJ5" i="22"/>
  <c r="AC13" i="22"/>
  <c r="AJ19" i="22"/>
  <c r="AB26" i="22"/>
  <c r="AJ29" i="22"/>
  <c r="AB6" i="22"/>
  <c r="AI8" i="22"/>
  <c r="AH15" i="22"/>
  <c r="AH22" i="22"/>
  <c r="AH28" i="22"/>
  <c r="AD14" i="22"/>
  <c r="AJ21" i="22"/>
  <c r="X33" i="15"/>
  <c r="U25" i="15"/>
  <c r="W12" i="16"/>
  <c r="U6" i="16"/>
  <c r="X7" i="21"/>
  <c r="W7" i="21"/>
  <c r="V8" i="21"/>
  <c r="U9" i="21"/>
  <c r="W11" i="21"/>
  <c r="V12" i="21"/>
  <c r="V11" i="21"/>
  <c r="V9" i="21"/>
  <c r="U15" i="21"/>
  <c r="W17" i="21"/>
  <c r="U17" i="21"/>
  <c r="V19" i="21"/>
  <c r="X20" i="21"/>
  <c r="U22" i="21"/>
  <c r="W23" i="21"/>
  <c r="V25" i="21"/>
  <c r="X26" i="21"/>
  <c r="V26" i="21"/>
  <c r="U29" i="21"/>
  <c r="V30" i="21"/>
  <c r="U31" i="21"/>
  <c r="V33" i="21"/>
  <c r="W34" i="21"/>
  <c r="X35" i="21"/>
  <c r="AC6" i="22"/>
  <c r="AB19" i="22"/>
  <c r="AD7" i="22"/>
  <c r="AJ6" i="22"/>
  <c r="AD27" i="22"/>
  <c r="AH6" i="22"/>
  <c r="AB14" i="22"/>
  <c r="AB20" i="22"/>
  <c r="AI26" i="22"/>
  <c r="AH26" i="22"/>
  <c r="AI6" i="22"/>
  <c r="AH12" i="22"/>
  <c r="AC20" i="22"/>
  <c r="AC26" i="22"/>
  <c r="AD29" i="22"/>
  <c r="AI15" i="22"/>
  <c r="AB22" i="22"/>
  <c r="AB28" i="22"/>
  <c r="AI28" i="22"/>
  <c r="AD26" i="22"/>
  <c r="AC21" i="22"/>
  <c r="AB15" i="22"/>
  <c r="AB12" i="22"/>
  <c r="AB27" i="22"/>
  <c r="AI21" i="22"/>
  <c r="AD19" i="22"/>
  <c r="AD13" i="22"/>
  <c r="AI7" i="22"/>
  <c r="AD5" i="22"/>
  <c r="AC22" i="22"/>
  <c r="AH27" i="22"/>
  <c r="AH21" i="22"/>
  <c r="AC19" i="22"/>
  <c r="AJ13" i="22"/>
  <c r="AH7" i="22"/>
  <c r="AI29" i="22"/>
  <c r="AD21" i="22"/>
  <c r="AB5" i="22"/>
  <c r="AC8" i="22"/>
  <c r="AJ8" i="22"/>
  <c r="AI13" i="22"/>
  <c r="AI5" i="22"/>
  <c r="V6" i="21"/>
  <c r="U4" i="21"/>
  <c r="W9" i="21"/>
  <c r="U11" i="21"/>
  <c r="U13" i="21"/>
  <c r="U12" i="21"/>
  <c r="X5" i="21"/>
  <c r="X16" i="21"/>
  <c r="X18" i="21"/>
  <c r="X19" i="21"/>
  <c r="V21" i="21"/>
  <c r="X24" i="21"/>
  <c r="W25" i="21"/>
  <c r="X25" i="21"/>
  <c r="U28" i="21"/>
  <c r="V29" i="21"/>
  <c r="X30" i="21"/>
  <c r="X31" i="21"/>
  <c r="W35" i="21"/>
  <c r="U35" i="21"/>
  <c r="AC7" i="22"/>
  <c r="AH20" i="22"/>
  <c r="AJ12" i="22"/>
  <c r="AJ7" i="22"/>
  <c r="AC28" i="22"/>
  <c r="AH8" i="22"/>
  <c r="AI14" i="22"/>
  <c r="AI20" i="22"/>
  <c r="AD28" i="22"/>
  <c r="AJ28" i="22"/>
  <c r="AB7" i="22"/>
  <c r="AC14" i="22"/>
  <c r="AJ20" i="22"/>
  <c r="AJ26" i="22"/>
  <c r="AI12" i="22"/>
  <c r="AH19" i="22"/>
  <c r="AI22" i="22"/>
  <c r="X5" i="13"/>
  <c r="X33" i="22"/>
  <c r="V33" i="22"/>
  <c r="U32" i="22"/>
  <c r="W30" i="22"/>
  <c r="W28" i="22"/>
  <c r="X28" i="22"/>
  <c r="X27" i="22"/>
  <c r="W25" i="22"/>
  <c r="X24" i="22"/>
  <c r="U21" i="22"/>
  <c r="V19" i="22"/>
  <c r="U18" i="22"/>
  <c r="X17" i="22"/>
  <c r="W17" i="22"/>
  <c r="W13" i="22"/>
  <c r="V10" i="22"/>
  <c r="U9" i="22"/>
  <c r="W9" i="22"/>
  <c r="V8" i="22"/>
  <c r="U7" i="22"/>
  <c r="V6" i="22"/>
  <c r="W11" i="22"/>
  <c r="V14" i="22"/>
  <c r="W14" i="22"/>
  <c r="V16" i="22"/>
  <c r="V20" i="22"/>
  <c r="V23" i="22"/>
  <c r="U23" i="22"/>
  <c r="W31" i="22"/>
  <c r="X35" i="22"/>
  <c r="U35" i="22"/>
  <c r="AJ27" i="29"/>
  <c r="AB22" i="29"/>
  <c r="AH19" i="29"/>
  <c r="AH13" i="29"/>
  <c r="AC8" i="29"/>
  <c r="AC6" i="29"/>
  <c r="AJ22" i="29"/>
  <c r="AI27" i="29"/>
  <c r="AH22" i="29"/>
  <c r="AC20" i="29"/>
  <c r="AC14" i="29"/>
  <c r="AB8" i="29"/>
  <c r="AB6" i="29"/>
  <c r="AC22" i="29"/>
  <c r="AC29" i="29"/>
  <c r="AB26" i="29"/>
  <c r="AB20" i="29"/>
  <c r="AI14" i="29"/>
  <c r="AD12" i="29"/>
  <c r="AH29" i="29"/>
  <c r="AC27" i="29"/>
  <c r="AJ21" i="29"/>
  <c r="AI15" i="29"/>
  <c r="AI12" i="29"/>
  <c r="AJ7" i="29"/>
  <c r="AH5" i="29"/>
  <c r="AH20" i="29"/>
  <c r="AB27" i="29"/>
  <c r="AI21" i="29"/>
  <c r="AD19" i="29"/>
  <c r="AD13" i="29"/>
  <c r="AI7" i="29"/>
  <c r="AD5" i="29"/>
  <c r="AI19" i="29"/>
  <c r="AD28" i="29"/>
  <c r="AD22" i="29"/>
  <c r="AJ19" i="29"/>
  <c r="AB14" i="29"/>
  <c r="AH8" i="29"/>
  <c r="AC5" i="29"/>
  <c r="AB19" i="29"/>
  <c r="AD8" i="29"/>
  <c r="AI13" i="29"/>
  <c r="AD7" i="29"/>
  <c r="AC15" i="29"/>
  <c r="AJ5" i="29"/>
  <c r="AJ13" i="29"/>
  <c r="AH21" i="29"/>
  <c r="AJ15" i="29"/>
  <c r="AB7" i="29"/>
  <c r="AH15" i="29"/>
  <c r="AJ26" i="29"/>
  <c r="AJ28" i="29"/>
  <c r="AB12" i="29"/>
  <c r="AC21" i="29"/>
  <c r="AI28" i="29"/>
  <c r="AC12" i="29"/>
  <c r="AD21" i="29"/>
  <c r="AH6" i="29"/>
  <c r="AD15" i="29"/>
  <c r="AI26" i="29"/>
  <c r="AD27" i="29"/>
  <c r="AI8" i="29"/>
  <c r="AJ20" i="29"/>
  <c r="AH28" i="29"/>
  <c r="AJ6" i="29"/>
  <c r="AD14" i="29"/>
  <c r="AI22" i="29"/>
  <c r="L14" i="16"/>
  <c r="N8" i="15"/>
  <c r="O8" i="15" s="1"/>
  <c r="N33" i="15"/>
  <c r="O33" i="15" s="1"/>
  <c r="N23" i="15"/>
  <c r="O23" i="15" s="1"/>
  <c r="O6" i="15"/>
  <c r="O8" i="16"/>
  <c r="L14" i="26"/>
  <c r="N25" i="15"/>
  <c r="O25" i="15" s="1"/>
  <c r="AS5" i="15"/>
  <c r="AT5" i="15" s="1"/>
  <c r="L27" i="26"/>
  <c r="L23" i="26"/>
  <c r="L22" i="26"/>
  <c r="L10" i="26"/>
  <c r="L32" i="26"/>
  <c r="L34" i="26"/>
  <c r="L33" i="26"/>
  <c r="L35" i="26"/>
  <c r="L30" i="26"/>
  <c r="N8" i="23"/>
  <c r="O8" i="23" s="1"/>
  <c r="N19" i="23"/>
  <c r="O19" i="23" s="1"/>
  <c r="N13" i="23"/>
  <c r="O13" i="23" s="1"/>
  <c r="N10" i="23"/>
  <c r="O10" i="23" s="1"/>
  <c r="O7" i="26"/>
  <c r="N15" i="23"/>
  <c r="O15" i="23" s="1"/>
  <c r="N12" i="23"/>
  <c r="O12" i="23" s="1"/>
  <c r="N5" i="35"/>
  <c r="AS8" i="35"/>
  <c r="AT8" i="35" s="1"/>
  <c r="AS11" i="35"/>
  <c r="AV11" i="35" s="1"/>
  <c r="AS9" i="35"/>
  <c r="AV9" i="35" s="1"/>
  <c r="AS18" i="35"/>
  <c r="AV18" i="35" s="1"/>
  <c r="AS15" i="35"/>
  <c r="AV15" i="35" s="1"/>
  <c r="AS19" i="35"/>
  <c r="AN16" i="35"/>
  <c r="N21" i="35"/>
  <c r="O21" i="35" s="1"/>
  <c r="N20" i="35"/>
  <c r="O20" i="35" s="1"/>
  <c r="N32" i="35"/>
  <c r="O32" i="35" s="1"/>
  <c r="N7" i="35"/>
  <c r="O7" i="35" s="1"/>
  <c r="L32" i="35"/>
  <c r="L15" i="35"/>
  <c r="L6" i="35"/>
  <c r="L18" i="35"/>
  <c r="L22" i="35"/>
  <c r="L25" i="35"/>
  <c r="L26" i="35"/>
  <c r="L31" i="35"/>
  <c r="AT9" i="35"/>
  <c r="AT19" i="35"/>
  <c r="N6" i="35"/>
  <c r="O6" i="35" s="1"/>
  <c r="N17" i="35"/>
  <c r="L14" i="35"/>
  <c r="N26" i="35"/>
  <c r="O26" i="35" s="1"/>
  <c r="L20" i="35"/>
  <c r="L21" i="35"/>
  <c r="L4" i="35"/>
  <c r="L5" i="35"/>
  <c r="L8" i="35"/>
  <c r="N9" i="35"/>
  <c r="O9" i="35" s="1"/>
  <c r="N13" i="35"/>
  <c r="O13" i="35" s="1"/>
  <c r="L17" i="35"/>
  <c r="L27" i="35"/>
  <c r="L10" i="35"/>
  <c r="L16" i="35"/>
  <c r="N22" i="35"/>
  <c r="O22" i="35" s="1"/>
  <c r="O5" i="35"/>
  <c r="L11" i="35"/>
  <c r="L12" i="35"/>
  <c r="N14" i="35"/>
  <c r="O14" i="35" s="1"/>
  <c r="L19" i="35"/>
  <c r="L30" i="35"/>
  <c r="L35" i="35"/>
  <c r="N27" i="35"/>
  <c r="O27" i="35" s="1"/>
  <c r="N34" i="35"/>
  <c r="O34" i="35" s="1"/>
  <c r="N10" i="35"/>
  <c r="O10" i="35" s="1"/>
  <c r="N12" i="35"/>
  <c r="O12" i="35" s="1"/>
  <c r="L33" i="35"/>
  <c r="N28" i="35"/>
  <c r="O28" i="35" s="1"/>
  <c r="AN12" i="35"/>
  <c r="N8" i="35"/>
  <c r="O8" i="35" s="1"/>
  <c r="N11" i="35"/>
  <c r="O11" i="35" s="1"/>
  <c r="N15" i="35"/>
  <c r="O15" i="35" s="1"/>
  <c r="O17" i="35"/>
  <c r="N18" i="35"/>
  <c r="O18" i="35" s="1"/>
  <c r="L29" i="35"/>
  <c r="L34" i="35"/>
  <c r="L7" i="35"/>
  <c r="L13" i="35"/>
  <c r="L23" i="35"/>
  <c r="L24" i="35"/>
  <c r="L9" i="35"/>
  <c r="L28" i="35"/>
  <c r="AT11" i="35"/>
  <c r="N23" i="35"/>
  <c r="O23" i="35" s="1"/>
  <c r="AY11" i="35"/>
  <c r="N31" i="35"/>
  <c r="O31" i="35" s="1"/>
  <c r="N33" i="35"/>
  <c r="O33" i="35" s="1"/>
  <c r="N25" i="35"/>
  <c r="O25" i="35" s="1"/>
  <c r="N30" i="35"/>
  <c r="O30" i="35" s="1"/>
  <c r="N16" i="35"/>
  <c r="O16" i="35" s="1"/>
  <c r="N24" i="35"/>
  <c r="O24" i="35" s="1"/>
  <c r="N19" i="35"/>
  <c r="O19" i="35" s="1"/>
  <c r="N35" i="35"/>
  <c r="O35" i="35" s="1"/>
  <c r="N29" i="35"/>
  <c r="O29" i="35" s="1"/>
  <c r="AY16" i="35"/>
  <c r="AY12" i="35"/>
  <c r="BB12" i="35" s="1"/>
  <c r="AY15" i="35"/>
  <c r="AZ15" i="35" s="1"/>
  <c r="AZ11" i="35" l="1"/>
  <c r="BB11" i="35"/>
  <c r="W33" i="26"/>
  <c r="U33" i="26"/>
  <c r="V33" i="26"/>
  <c r="X33" i="26"/>
  <c r="V22" i="26"/>
  <c r="W22" i="26"/>
  <c r="X22" i="26"/>
  <c r="U22" i="26"/>
  <c r="U14" i="16"/>
  <c r="V27" i="16"/>
  <c r="X27" i="16"/>
  <c r="X8" i="16"/>
  <c r="X10" i="16"/>
  <c r="X29" i="16"/>
  <c r="X30" i="16"/>
  <c r="U30" i="16"/>
  <c r="U8" i="16"/>
  <c r="U9" i="16"/>
  <c r="W21" i="16"/>
  <c r="V21" i="16"/>
  <c r="W20" i="16"/>
  <c r="V28" i="16"/>
  <c r="W31" i="16"/>
  <c r="X19" i="16"/>
  <c r="U21" i="16"/>
  <c r="W17" i="16"/>
  <c r="U20" i="16"/>
  <c r="W25" i="16"/>
  <c r="W32" i="16"/>
  <c r="V33" i="16"/>
  <c r="X22" i="16"/>
  <c r="U15" i="16"/>
  <c r="V35" i="16"/>
  <c r="U33" i="16"/>
  <c r="V10" i="16"/>
  <c r="V29" i="16"/>
  <c r="V30" i="16"/>
  <c r="W22" i="16"/>
  <c r="W9" i="16"/>
  <c r="V25" i="16"/>
  <c r="U27" i="16"/>
  <c r="W27" i="16"/>
  <c r="X20" i="16"/>
  <c r="X16" i="16"/>
  <c r="U31" i="16"/>
  <c r="V19" i="16"/>
  <c r="U26" i="16"/>
  <c r="X17" i="16"/>
  <c r="V34" i="16"/>
  <c r="X33" i="16"/>
  <c r="U17" i="16"/>
  <c r="X32" i="16"/>
  <c r="W35" i="16"/>
  <c r="V22" i="16"/>
  <c r="V15" i="16"/>
  <c r="U10" i="16"/>
  <c r="U29" i="16"/>
  <c r="V14" i="16"/>
  <c r="X9" i="16"/>
  <c r="W26" i="16"/>
  <c r="V20" i="16"/>
  <c r="X28" i="16"/>
  <c r="V16" i="16"/>
  <c r="X31" i="16"/>
  <c r="U19" i="16"/>
  <c r="W34" i="16"/>
  <c r="V26" i="16"/>
  <c r="W28" i="16"/>
  <c r="W15" i="16"/>
  <c r="W8" i="16"/>
  <c r="V32" i="16"/>
  <c r="X35" i="16"/>
  <c r="U22" i="16"/>
  <c r="X14" i="16"/>
  <c r="W29" i="16"/>
  <c r="W30" i="16"/>
  <c r="U34" i="16"/>
  <c r="V9" i="16"/>
  <c r="X26" i="16"/>
  <c r="V8" i="16"/>
  <c r="U16" i="16"/>
  <c r="W14" i="16"/>
  <c r="W10" i="16"/>
  <c r="U32" i="16"/>
  <c r="U35" i="16"/>
  <c r="X15" i="16"/>
  <c r="W16" i="16"/>
  <c r="V31" i="16"/>
  <c r="V17" i="16"/>
  <c r="W33" i="16"/>
  <c r="X21" i="16"/>
  <c r="U28" i="16"/>
  <c r="W19" i="16"/>
  <c r="X34" i="16"/>
  <c r="X25" i="16"/>
  <c r="U25" i="16"/>
  <c r="AI28" i="26"/>
  <c r="AD26" i="26"/>
  <c r="AC21" i="26"/>
  <c r="AB15" i="26"/>
  <c r="AB12" i="26"/>
  <c r="AC7" i="26"/>
  <c r="AD29" i="26"/>
  <c r="AJ26" i="26"/>
  <c r="AB21" i="26"/>
  <c r="AH15" i="26"/>
  <c r="AH12" i="26"/>
  <c r="AB7" i="26"/>
  <c r="AD27" i="26"/>
  <c r="AH27" i="26"/>
  <c r="AH21" i="26"/>
  <c r="AC19" i="26"/>
  <c r="AJ13" i="26"/>
  <c r="AH7" i="26"/>
  <c r="AI29" i="26"/>
  <c r="AB13" i="26"/>
  <c r="AI13" i="26"/>
  <c r="AH20" i="26"/>
  <c r="AJ22" i="26"/>
  <c r="AC22" i="26"/>
  <c r="AB28" i="26"/>
  <c r="AI22" i="26"/>
  <c r="AD20" i="26"/>
  <c r="AD14" i="26"/>
  <c r="AJ8" i="26"/>
  <c r="AJ6" i="26"/>
  <c r="AH28" i="26"/>
  <c r="AC26" i="26"/>
  <c r="AJ20" i="26"/>
  <c r="AJ14" i="26"/>
  <c r="AI8" i="26"/>
  <c r="AI6" i="26"/>
  <c r="AJ29" i="26"/>
  <c r="AI26" i="26"/>
  <c r="AI20" i="26"/>
  <c r="AD15" i="26"/>
  <c r="AC13" i="26"/>
  <c r="AH6" i="26"/>
  <c r="AB29" i="26"/>
  <c r="AJ12" i="26"/>
  <c r="AD7" i="26"/>
  <c r="AI19" i="26"/>
  <c r="AB19" i="26"/>
  <c r="AC15" i="26"/>
  <c r="AJ27" i="26"/>
  <c r="AB22" i="26"/>
  <c r="AH19" i="26"/>
  <c r="AH13" i="26"/>
  <c r="AC8" i="26"/>
  <c r="AC6" i="26"/>
  <c r="AI27" i="26"/>
  <c r="AH22" i="26"/>
  <c r="AC20" i="26"/>
  <c r="AC14" i="26"/>
  <c r="AB8" i="26"/>
  <c r="AB6" i="26"/>
  <c r="AC29" i="26"/>
  <c r="AB26" i="26"/>
  <c r="AB20" i="26"/>
  <c r="AI14" i="26"/>
  <c r="AD12" i="26"/>
  <c r="AJ5" i="26"/>
  <c r="AJ28" i="26"/>
  <c r="AD6" i="26"/>
  <c r="AI5" i="26"/>
  <c r="AC12" i="26"/>
  <c r="AJ15" i="26"/>
  <c r="AH14" i="26"/>
  <c r="AI15" i="26"/>
  <c r="AB27" i="26"/>
  <c r="AI7" i="26"/>
  <c r="AJ19" i="26"/>
  <c r="AC28" i="26"/>
  <c r="AH26" i="26"/>
  <c r="AH29" i="26"/>
  <c r="AI12" i="26"/>
  <c r="AI21" i="26"/>
  <c r="AD5" i="26"/>
  <c r="AB14" i="26"/>
  <c r="AB5" i="26"/>
  <c r="AC27" i="26"/>
  <c r="AJ7" i="26"/>
  <c r="AD19" i="26"/>
  <c r="AD28" i="26"/>
  <c r="AH8" i="26"/>
  <c r="AD21" i="26"/>
  <c r="AJ21" i="26"/>
  <c r="AH5" i="26"/>
  <c r="AD13" i="26"/>
  <c r="AD22" i="26"/>
  <c r="AC5" i="26"/>
  <c r="AD8" i="26"/>
  <c r="AB28" i="23"/>
  <c r="AI22" i="23"/>
  <c r="AD20" i="23"/>
  <c r="AD14" i="23"/>
  <c r="AJ8" i="23"/>
  <c r="AJ6" i="23"/>
  <c r="AI27" i="23"/>
  <c r="AH22" i="23"/>
  <c r="AC20" i="23"/>
  <c r="AC14" i="23"/>
  <c r="AB8" i="23"/>
  <c r="AB6" i="23"/>
  <c r="AD27" i="23"/>
  <c r="AH27" i="23"/>
  <c r="AH21" i="23"/>
  <c r="AC19" i="23"/>
  <c r="AJ13" i="23"/>
  <c r="AH7" i="23"/>
  <c r="AI29" i="23"/>
  <c r="AD21" i="23"/>
  <c r="AC22" i="23"/>
  <c r="AC12" i="23"/>
  <c r="AI13" i="23"/>
  <c r="AB13" i="23"/>
  <c r="AJ27" i="23"/>
  <c r="AB22" i="23"/>
  <c r="AH19" i="23"/>
  <c r="AH13" i="23"/>
  <c r="AC8" i="23"/>
  <c r="AC6" i="23"/>
  <c r="AB27" i="23"/>
  <c r="AI21" i="23"/>
  <c r="AD19" i="23"/>
  <c r="AD13" i="23"/>
  <c r="AI7" i="23"/>
  <c r="AD5" i="23"/>
  <c r="AJ29" i="23"/>
  <c r="AI26" i="23"/>
  <c r="AI20" i="23"/>
  <c r="AD15" i="23"/>
  <c r="AC13" i="23"/>
  <c r="AH6" i="23"/>
  <c r="AJ28" i="23"/>
  <c r="AI19" i="23"/>
  <c r="AH20" i="23"/>
  <c r="AD7" i="23"/>
  <c r="AH29" i="23"/>
  <c r="AJ21" i="23"/>
  <c r="AI12" i="23"/>
  <c r="AD29" i="23"/>
  <c r="AB21" i="23"/>
  <c r="AH12" i="23"/>
  <c r="AB29" i="23"/>
  <c r="AB26" i="23"/>
  <c r="AI14" i="23"/>
  <c r="AJ5" i="23"/>
  <c r="AJ12" i="23"/>
  <c r="AH5" i="23"/>
  <c r="AH14" i="23"/>
  <c r="AC27" i="23"/>
  <c r="AI15" i="23"/>
  <c r="AJ7" i="23"/>
  <c r="AJ26" i="23"/>
  <c r="AH15" i="23"/>
  <c r="AB7" i="23"/>
  <c r="AC29" i="23"/>
  <c r="AB20" i="23"/>
  <c r="AD12" i="23"/>
  <c r="AH26" i="23"/>
  <c r="AB19" i="23"/>
  <c r="AD8" i="23"/>
  <c r="AD26" i="23"/>
  <c r="AB15" i="23"/>
  <c r="AC7" i="23"/>
  <c r="AC26" i="23"/>
  <c r="AJ14" i="23"/>
  <c r="AI6" i="23"/>
  <c r="AD28" i="23"/>
  <c r="AJ19" i="23"/>
  <c r="AH8" i="23"/>
  <c r="AJ22" i="23"/>
  <c r="AJ15" i="23"/>
  <c r="AB5" i="23"/>
  <c r="AI28" i="23"/>
  <c r="AJ20" i="23"/>
  <c r="AB14" i="23"/>
  <c r="AD6" i="23"/>
  <c r="AC21" i="23"/>
  <c r="AI8" i="23"/>
  <c r="AC5" i="23"/>
  <c r="AB12" i="23"/>
  <c r="AC28" i="23"/>
  <c r="AI5" i="23"/>
  <c r="AH28" i="23"/>
  <c r="AD22" i="23"/>
  <c r="AC15" i="23"/>
  <c r="X34" i="26"/>
  <c r="W34" i="26"/>
  <c r="U34" i="26"/>
  <c r="V34" i="26"/>
  <c r="X23" i="26"/>
  <c r="V23" i="26"/>
  <c r="W23" i="26"/>
  <c r="U23" i="26"/>
  <c r="X14" i="26"/>
  <c r="W14" i="26"/>
  <c r="U14" i="26"/>
  <c r="V14" i="26"/>
  <c r="AT15" i="35"/>
  <c r="W30" i="26"/>
  <c r="X30" i="26"/>
  <c r="U30" i="26"/>
  <c r="V30" i="26"/>
  <c r="V32" i="26"/>
  <c r="U32" i="26"/>
  <c r="W32" i="26"/>
  <c r="X32" i="26"/>
  <c r="W27" i="26"/>
  <c r="V27" i="26"/>
  <c r="X27" i="26"/>
  <c r="U27" i="26"/>
  <c r="AB28" i="16"/>
  <c r="AI22" i="16"/>
  <c r="AD20" i="16"/>
  <c r="AD14" i="16"/>
  <c r="AJ8" i="16"/>
  <c r="AJ6" i="16"/>
  <c r="AI19" i="16"/>
  <c r="AB27" i="16"/>
  <c r="AI21" i="16"/>
  <c r="AD19" i="16"/>
  <c r="AD13" i="16"/>
  <c r="AI7" i="16"/>
  <c r="AD5" i="16"/>
  <c r="AH27" i="16"/>
  <c r="AH21" i="16"/>
  <c r="AC19" i="16"/>
  <c r="AJ13" i="16"/>
  <c r="AH7" i="16"/>
  <c r="AI29" i="16"/>
  <c r="AH26" i="16"/>
  <c r="AH20" i="16"/>
  <c r="AB13" i="16"/>
  <c r="AC12" i="16"/>
  <c r="AJ12" i="16"/>
  <c r="AJ27" i="16"/>
  <c r="AB22" i="16"/>
  <c r="AH19" i="16"/>
  <c r="AH13" i="16"/>
  <c r="AC8" i="16"/>
  <c r="AC6" i="16"/>
  <c r="AD29" i="16"/>
  <c r="AJ26" i="16"/>
  <c r="AB21" i="16"/>
  <c r="AH15" i="16"/>
  <c r="AH12" i="16"/>
  <c r="AB7" i="16"/>
  <c r="AJ29" i="16"/>
  <c r="AI26" i="16"/>
  <c r="AI20" i="16"/>
  <c r="AD15" i="16"/>
  <c r="AC13" i="16"/>
  <c r="AH6" i="16"/>
  <c r="AB29" i="16"/>
  <c r="AJ22" i="16"/>
  <c r="AB19" i="16"/>
  <c r="AD8" i="16"/>
  <c r="AI5" i="16"/>
  <c r="AI13" i="16"/>
  <c r="AH29" i="16"/>
  <c r="AC27" i="16"/>
  <c r="AJ21" i="16"/>
  <c r="AI15" i="16"/>
  <c r="AI12" i="16"/>
  <c r="AJ7" i="16"/>
  <c r="AH5" i="16"/>
  <c r="AH28" i="16"/>
  <c r="AC26" i="16"/>
  <c r="AJ20" i="16"/>
  <c r="AJ14" i="16"/>
  <c r="AI8" i="16"/>
  <c r="AI6" i="16"/>
  <c r="AC29" i="16"/>
  <c r="AB26" i="16"/>
  <c r="AB20" i="16"/>
  <c r="AI14" i="16"/>
  <c r="AD12" i="16"/>
  <c r="AJ5" i="16"/>
  <c r="AJ28" i="16"/>
  <c r="AC22" i="16"/>
  <c r="AC15" i="16"/>
  <c r="AB5" i="16"/>
  <c r="AD7" i="16"/>
  <c r="AI28" i="16"/>
  <c r="AC21" i="16"/>
  <c r="AB12" i="16"/>
  <c r="AC28" i="16"/>
  <c r="AH22" i="16"/>
  <c r="AC14" i="16"/>
  <c r="AB6" i="16"/>
  <c r="AD22" i="16"/>
  <c r="AB14" i="16"/>
  <c r="AD26" i="16"/>
  <c r="AB15" i="16"/>
  <c r="AC7" i="16"/>
  <c r="AI27" i="16"/>
  <c r="AC20" i="16"/>
  <c r="AB8" i="16"/>
  <c r="AD28" i="16"/>
  <c r="AJ19" i="16"/>
  <c r="AH8" i="16"/>
  <c r="AC5" i="16"/>
  <c r="AJ15" i="16"/>
  <c r="AD27" i="16"/>
  <c r="AD6" i="16"/>
  <c r="AH14" i="16"/>
  <c r="AD21" i="16"/>
  <c r="BE14" i="35"/>
  <c r="BF14" i="35" s="1"/>
  <c r="AZ16" i="35"/>
  <c r="BB16" i="35"/>
  <c r="BE13" i="35" s="1"/>
  <c r="BF13" i="35" s="1"/>
  <c r="V35" i="26"/>
  <c r="W35" i="26"/>
  <c r="U35" i="26"/>
  <c r="X35" i="26"/>
  <c r="V31" i="26"/>
  <c r="U29" i="26"/>
  <c r="X28" i="26"/>
  <c r="V24" i="26"/>
  <c r="X26" i="26"/>
  <c r="U24" i="26"/>
  <c r="U21" i="26"/>
  <c r="W20" i="26"/>
  <c r="W19" i="26"/>
  <c r="V17" i="26"/>
  <c r="X15" i="26"/>
  <c r="W17" i="26"/>
  <c r="V16" i="26"/>
  <c r="U15" i="26"/>
  <c r="W15" i="26"/>
  <c r="U11" i="26"/>
  <c r="W10" i="26"/>
  <c r="X5" i="26"/>
  <c r="U31" i="26"/>
  <c r="W28" i="26"/>
  <c r="U26" i="26"/>
  <c r="W26" i="26"/>
  <c r="U25" i="26"/>
  <c r="W21" i="26"/>
  <c r="U20" i="26"/>
  <c r="X19" i="26"/>
  <c r="U18" i="26"/>
  <c r="U17" i="26"/>
  <c r="U16" i="26"/>
  <c r="V8" i="26"/>
  <c r="V10" i="26"/>
  <c r="U10" i="26"/>
  <c r="W8" i="26"/>
  <c r="W5" i="26"/>
  <c r="U5" i="26"/>
  <c r="W31" i="26"/>
  <c r="V29" i="26"/>
  <c r="X29" i="26"/>
  <c r="X25" i="26"/>
  <c r="W25" i="26"/>
  <c r="X24" i="26"/>
  <c r="V20" i="26"/>
  <c r="X20" i="26"/>
  <c r="U19" i="26"/>
  <c r="X18" i="26"/>
  <c r="W16" i="26"/>
  <c r="X11" i="26"/>
  <c r="X10" i="26"/>
  <c r="V5" i="26"/>
  <c r="X31" i="26"/>
  <c r="W24" i="26"/>
  <c r="V21" i="26"/>
  <c r="W18" i="26"/>
  <c r="X16" i="26"/>
  <c r="U8" i="26"/>
  <c r="U28" i="26"/>
  <c r="V26" i="26"/>
  <c r="V18" i="26"/>
  <c r="V15" i="26"/>
  <c r="W11" i="26"/>
  <c r="W29" i="26"/>
  <c r="V25" i="26"/>
  <c r="X21" i="26"/>
  <c r="X17" i="26"/>
  <c r="V11" i="26"/>
  <c r="V28" i="26"/>
  <c r="V19" i="26"/>
  <c r="X8" i="26"/>
  <c r="AI28" i="15"/>
  <c r="AD26" i="15"/>
  <c r="AC21" i="15"/>
  <c r="AB15" i="15"/>
  <c r="AB12" i="15"/>
  <c r="AC7" i="15"/>
  <c r="AJ28" i="15"/>
  <c r="AI27" i="15"/>
  <c r="AH22" i="15"/>
  <c r="AC20" i="15"/>
  <c r="AC14" i="15"/>
  <c r="AB8" i="15"/>
  <c r="AB6" i="15"/>
  <c r="AD21" i="15"/>
  <c r="AH27" i="15"/>
  <c r="AH21" i="15"/>
  <c r="AC19" i="15"/>
  <c r="AJ13" i="15"/>
  <c r="AH7" i="15"/>
  <c r="AI29" i="15"/>
  <c r="AC15" i="15"/>
  <c r="AI5" i="15"/>
  <c r="AB5" i="15"/>
  <c r="AC12" i="15"/>
  <c r="AB28" i="15"/>
  <c r="AI22" i="15"/>
  <c r="AD20" i="15"/>
  <c r="AD14" i="15"/>
  <c r="AJ8" i="15"/>
  <c r="AJ6" i="15"/>
  <c r="AC22" i="15"/>
  <c r="AB27" i="15"/>
  <c r="AI21" i="15"/>
  <c r="AD19" i="15"/>
  <c r="AD13" i="15"/>
  <c r="AI7" i="15"/>
  <c r="AD5" i="15"/>
  <c r="AJ29" i="15"/>
  <c r="AI26" i="15"/>
  <c r="AI20" i="15"/>
  <c r="AD15" i="15"/>
  <c r="AC13" i="15"/>
  <c r="AH6" i="15"/>
  <c r="AB29" i="15"/>
  <c r="AH14" i="15"/>
  <c r="AB13" i="15"/>
  <c r="AB19" i="15"/>
  <c r="AD8" i="15"/>
  <c r="AJ27" i="15"/>
  <c r="AB22" i="15"/>
  <c r="AH19" i="15"/>
  <c r="AH13" i="15"/>
  <c r="AC8" i="15"/>
  <c r="AC6" i="15"/>
  <c r="AD29" i="15"/>
  <c r="AJ26" i="15"/>
  <c r="AB21" i="15"/>
  <c r="AH15" i="15"/>
  <c r="AH12" i="15"/>
  <c r="AB7" i="15"/>
  <c r="AC28" i="15"/>
  <c r="AC29" i="15"/>
  <c r="AB26" i="15"/>
  <c r="AB20" i="15"/>
  <c r="AI14" i="15"/>
  <c r="AD12" i="15"/>
  <c r="AJ5" i="15"/>
  <c r="AD27" i="15"/>
  <c r="AI13" i="15"/>
  <c r="AJ12" i="15"/>
  <c r="AH20" i="15"/>
  <c r="AJ15" i="15"/>
  <c r="AC27" i="15"/>
  <c r="AJ7" i="15"/>
  <c r="AJ20" i="15"/>
  <c r="AH26" i="15"/>
  <c r="AB14" i="15"/>
  <c r="AD7" i="15"/>
  <c r="AC26" i="15"/>
  <c r="AJ22" i="15"/>
  <c r="AJ21" i="15"/>
  <c r="AH5" i="15"/>
  <c r="AJ14" i="15"/>
  <c r="AD28" i="15"/>
  <c r="AH8" i="15"/>
  <c r="AD6" i="15"/>
  <c r="AI12" i="15"/>
  <c r="AI6" i="15"/>
  <c r="AI15" i="15"/>
  <c r="AH28" i="15"/>
  <c r="AI8" i="15"/>
  <c r="AD22" i="15"/>
  <c r="AC5" i="15"/>
  <c r="AI19" i="15"/>
  <c r="AH29" i="15"/>
  <c r="AJ19" i="15"/>
  <c r="AT18" i="35"/>
  <c r="AB28" i="35"/>
  <c r="U25" i="35"/>
  <c r="AD22" i="35"/>
  <c r="AH14" i="35"/>
  <c r="AC14" i="35"/>
  <c r="AH28" i="35"/>
  <c r="AI6" i="35"/>
  <c r="AD15" i="35"/>
  <c r="AD21" i="35"/>
  <c r="AJ26" i="35"/>
  <c r="AB5" i="35"/>
  <c r="AI7" i="35"/>
  <c r="AH13" i="35"/>
  <c r="AJ19" i="35"/>
  <c r="AC27" i="35"/>
  <c r="AI20" i="35"/>
  <c r="AD8" i="35"/>
  <c r="AC13" i="35"/>
  <c r="AJ6" i="35"/>
  <c r="AJ22" i="35"/>
  <c r="AB19" i="35"/>
  <c r="AH20" i="35"/>
  <c r="AH26" i="35"/>
  <c r="AJ5" i="35"/>
  <c r="AJ12" i="35"/>
  <c r="AI26" i="35"/>
  <c r="AI8" i="35"/>
  <c r="AB13" i="35"/>
  <c r="AD19" i="35"/>
  <c r="AB21" i="35"/>
  <c r="AC5" i="35"/>
  <c r="AC15" i="35"/>
  <c r="AI14" i="35"/>
  <c r="AI28" i="35"/>
  <c r="AD27" i="35"/>
  <c r="AJ8" i="35"/>
  <c r="AI5" i="35"/>
  <c r="AH22" i="35"/>
  <c r="AJ28" i="35"/>
  <c r="AH12" i="35"/>
  <c r="AJ7" i="35"/>
  <c r="AH19" i="35"/>
  <c r="AC29" i="35"/>
  <c r="AB22" i="35"/>
  <c r="AI19" i="35"/>
  <c r="U23" i="35"/>
  <c r="V23" i="35"/>
  <c r="X23" i="35"/>
  <c r="W23" i="35"/>
  <c r="U12" i="35"/>
  <c r="V12" i="35"/>
  <c r="X12" i="35"/>
  <c r="W12" i="35"/>
  <c r="W14" i="35"/>
  <c r="U18" i="35"/>
  <c r="W26" i="35"/>
  <c r="W6" i="35"/>
  <c r="V10" i="35"/>
  <c r="W10" i="35"/>
  <c r="X10" i="35"/>
  <c r="U10" i="35"/>
  <c r="U21" i="35"/>
  <c r="W21" i="35"/>
  <c r="X21" i="35"/>
  <c r="V21" i="35"/>
  <c r="U14" i="35"/>
  <c r="AC6" i="35"/>
  <c r="AC26" i="35"/>
  <c r="AJ21" i="35"/>
  <c r="AI27" i="35"/>
  <c r="AD20" i="35"/>
  <c r="W18" i="35"/>
  <c r="V31" i="35"/>
  <c r="X26" i="35"/>
  <c r="V25" i="35"/>
  <c r="U15" i="35"/>
  <c r="U16" i="35"/>
  <c r="V16" i="35"/>
  <c r="X16" i="35"/>
  <c r="W16" i="35"/>
  <c r="U6" i="35"/>
  <c r="U32" i="35"/>
  <c r="W31" i="35"/>
  <c r="X25" i="35"/>
  <c r="X6" i="35"/>
  <c r="X11" i="35"/>
  <c r="W11" i="35"/>
  <c r="U11" i="35"/>
  <c r="V11" i="35"/>
  <c r="W27" i="35"/>
  <c r="X27" i="35"/>
  <c r="V27" i="35"/>
  <c r="U27" i="35"/>
  <c r="W22" i="35"/>
  <c r="V9" i="35"/>
  <c r="X9" i="35"/>
  <c r="U9" i="35"/>
  <c r="W9" i="35"/>
  <c r="X7" i="35"/>
  <c r="V7" i="35"/>
  <c r="U7" i="35"/>
  <c r="W7" i="35"/>
  <c r="U34" i="35"/>
  <c r="W34" i="35"/>
  <c r="X34" i="35"/>
  <c r="V34" i="35"/>
  <c r="V33" i="35"/>
  <c r="W33" i="35"/>
  <c r="X33" i="35"/>
  <c r="U33" i="35"/>
  <c r="X35" i="35"/>
  <c r="W35" i="35"/>
  <c r="U35" i="35"/>
  <c r="V35" i="35"/>
  <c r="W32" i="35"/>
  <c r="U17" i="35"/>
  <c r="X17" i="35"/>
  <c r="W17" i="35"/>
  <c r="V17" i="35"/>
  <c r="V8" i="35"/>
  <c r="U8" i="35"/>
  <c r="W8" i="35"/>
  <c r="X8" i="35"/>
  <c r="X20" i="35"/>
  <c r="V20" i="35"/>
  <c r="U20" i="35"/>
  <c r="W20" i="35"/>
  <c r="X15" i="35"/>
  <c r="V14" i="35"/>
  <c r="AB15" i="35"/>
  <c r="AI12" i="35"/>
  <c r="AD28" i="35"/>
  <c r="AD14" i="35"/>
  <c r="AD7" i="35"/>
  <c r="AH6" i="35"/>
  <c r="AB6" i="35"/>
  <c r="AB20" i="35"/>
  <c r="AC7" i="35"/>
  <c r="AB27" i="35"/>
  <c r="AD26" i="35"/>
  <c r="AC22" i="35"/>
  <c r="AJ13" i="35"/>
  <c r="AJ29" i="35"/>
  <c r="AC19" i="35"/>
  <c r="AD12" i="35"/>
  <c r="AH8" i="35"/>
  <c r="AB7" i="35"/>
  <c r="AH21" i="35"/>
  <c r="AC8" i="35"/>
  <c r="AD29" i="35"/>
  <c r="AJ27" i="35"/>
  <c r="AC28" i="35"/>
  <c r="AI22" i="35"/>
  <c r="V18" i="35"/>
  <c r="U31" i="35"/>
  <c r="V26" i="35"/>
  <c r="U28" i="35"/>
  <c r="W28" i="35"/>
  <c r="V28" i="35"/>
  <c r="X28" i="35"/>
  <c r="V15" i="35"/>
  <c r="V19" i="35"/>
  <c r="X19" i="35"/>
  <c r="U19" i="35"/>
  <c r="W19" i="35"/>
  <c r="V4" i="35"/>
  <c r="U4" i="35"/>
  <c r="W4" i="35"/>
  <c r="X4" i="35"/>
  <c r="V32" i="35"/>
  <c r="X22" i="35"/>
  <c r="V13" i="35"/>
  <c r="X13" i="35"/>
  <c r="U13" i="35"/>
  <c r="W13" i="35"/>
  <c r="V24" i="35"/>
  <c r="W24" i="35"/>
  <c r="U24" i="35"/>
  <c r="X24" i="35"/>
  <c r="U22" i="35"/>
  <c r="V29" i="35"/>
  <c r="U29" i="35"/>
  <c r="X29" i="35"/>
  <c r="W29" i="35"/>
  <c r="V22" i="35"/>
  <c r="V30" i="35"/>
  <c r="U30" i="35"/>
  <c r="X30" i="35"/>
  <c r="W30" i="35"/>
  <c r="W15" i="35"/>
  <c r="W5" i="35"/>
  <c r="X5" i="35"/>
  <c r="V5" i="35"/>
  <c r="U5" i="35"/>
  <c r="X32" i="35"/>
  <c r="V6" i="35"/>
  <c r="X14" i="35"/>
  <c r="AI13" i="35"/>
  <c r="AJ14" i="35"/>
  <c r="AI29" i="35"/>
  <c r="AJ20" i="35"/>
  <c r="AH15" i="35"/>
  <c r="AH7" i="35"/>
  <c r="AB8" i="35"/>
  <c r="AB26" i="35"/>
  <c r="AC12" i="35"/>
  <c r="AB29" i="35"/>
  <c r="AH29" i="35"/>
  <c r="AI15" i="35"/>
  <c r="AJ15" i="35"/>
  <c r="AD5" i="35"/>
  <c r="AI21" i="35"/>
  <c r="AC21" i="35"/>
  <c r="AB14" i="35"/>
  <c r="AB12" i="35"/>
  <c r="AH27" i="35"/>
  <c r="AD13" i="35"/>
  <c r="AH5" i="35"/>
  <c r="AC20" i="35"/>
  <c r="AD6" i="35"/>
  <c r="X18" i="35"/>
  <c r="X31" i="35"/>
  <c r="U26" i="35"/>
  <c r="W25" i="35"/>
  <c r="AZ12" i="35"/>
</calcChain>
</file>

<file path=xl/sharedStrings.xml><?xml version="1.0" encoding="utf-8"?>
<sst xmlns="http://schemas.openxmlformats.org/spreadsheetml/2006/main" count="5751" uniqueCount="138">
  <si>
    <t>Packers</t>
  </si>
  <si>
    <t>Eagles</t>
  </si>
  <si>
    <t>Buccaneers</t>
  </si>
  <si>
    <t>Raiders</t>
  </si>
  <si>
    <t>Titans</t>
  </si>
  <si>
    <t>Steelers</t>
  </si>
  <si>
    <t>Colts</t>
  </si>
  <si>
    <t>Giants</t>
  </si>
  <si>
    <t>49ers</t>
  </si>
  <si>
    <t>Falcons</t>
  </si>
  <si>
    <t>Browns</t>
  </si>
  <si>
    <t>Broncos</t>
  </si>
  <si>
    <t>Dolphins</t>
  </si>
  <si>
    <t>Patriots</t>
  </si>
  <si>
    <t>Saints</t>
  </si>
  <si>
    <t>Jets</t>
  </si>
  <si>
    <t>Bills</t>
  </si>
  <si>
    <t>Chiefs</t>
  </si>
  <si>
    <t>Chargers</t>
  </si>
  <si>
    <t>Ravens</t>
  </si>
  <si>
    <t>Panthers</t>
  </si>
  <si>
    <t>Seahawks</t>
  </si>
  <si>
    <t>Rams</t>
  </si>
  <si>
    <t>Redskins</t>
  </si>
  <si>
    <t>Jaguars</t>
  </si>
  <si>
    <t>Vikings</t>
  </si>
  <si>
    <t>Cardinals</t>
  </si>
  <si>
    <t>Cowboys</t>
  </si>
  <si>
    <t>Bears</t>
  </si>
  <si>
    <t>Texans</t>
  </si>
  <si>
    <t>Lions</t>
  </si>
  <si>
    <t>Bengals</t>
  </si>
  <si>
    <t>Franchise</t>
  </si>
  <si>
    <t>Location</t>
  </si>
  <si>
    <t>Green Bay</t>
  </si>
  <si>
    <t>Philadelphia</t>
  </si>
  <si>
    <t>Tampa Bay</t>
  </si>
  <si>
    <t>Oakland</t>
  </si>
  <si>
    <t>Tennessee</t>
  </si>
  <si>
    <t>Pittsburgh</t>
  </si>
  <si>
    <t>Indianapolis</t>
  </si>
  <si>
    <t>New York</t>
  </si>
  <si>
    <t>San Francisco</t>
  </si>
  <si>
    <t>Atlanta</t>
  </si>
  <si>
    <t>Cleveland</t>
  </si>
  <si>
    <t>Denver</t>
  </si>
  <si>
    <t>Miami</t>
  </si>
  <si>
    <t>New England</t>
  </si>
  <si>
    <t>New Orleans</t>
  </si>
  <si>
    <t>Buffalo</t>
  </si>
  <si>
    <t>Kansas City</t>
  </si>
  <si>
    <t>San Diego</t>
  </si>
  <si>
    <t>Baltimore</t>
  </si>
  <si>
    <t>Carolina</t>
  </si>
  <si>
    <t>Seattle</t>
  </si>
  <si>
    <t>St. Louis</t>
  </si>
  <si>
    <t>Washington</t>
  </si>
  <si>
    <t>Jacksonville</t>
  </si>
  <si>
    <t>Minnesota</t>
  </si>
  <si>
    <t>Arizona</t>
  </si>
  <si>
    <t>Dallas</t>
  </si>
  <si>
    <t>Chicago</t>
  </si>
  <si>
    <t>Houston</t>
  </si>
  <si>
    <t>Detroit</t>
  </si>
  <si>
    <t>Cincinnati</t>
  </si>
  <si>
    <t>W</t>
  </si>
  <si>
    <t>L</t>
  </si>
  <si>
    <t>T</t>
  </si>
  <si>
    <t>Pct</t>
  </si>
  <si>
    <t>Div</t>
  </si>
  <si>
    <t>Conference</t>
  </si>
  <si>
    <t>Division</t>
  </si>
  <si>
    <t>National</t>
  </si>
  <si>
    <t>West</t>
  </si>
  <si>
    <t>American</t>
  </si>
  <si>
    <t>East</t>
  </si>
  <si>
    <t>CD</t>
  </si>
  <si>
    <t>North</t>
  </si>
  <si>
    <t>South</t>
  </si>
  <si>
    <t>Team</t>
  </si>
  <si>
    <t>Teams in Season</t>
  </si>
  <si>
    <t>League Results</t>
  </si>
  <si>
    <t>Helper</t>
  </si>
  <si>
    <t>an1</t>
  </si>
  <si>
    <t>an2</t>
  </si>
  <si>
    <t>an3</t>
  </si>
  <si>
    <t>an4</t>
  </si>
  <si>
    <t>ae1</t>
  </si>
  <si>
    <t>ae2</t>
  </si>
  <si>
    <t>ae3</t>
  </si>
  <si>
    <t>ae4</t>
  </si>
  <si>
    <t>as1</t>
  </si>
  <si>
    <t>as2</t>
  </si>
  <si>
    <t>as3</t>
  </si>
  <si>
    <t>as4</t>
  </si>
  <si>
    <t>aw1</t>
  </si>
  <si>
    <t>aw2</t>
  </si>
  <si>
    <t>aw3</t>
  </si>
  <si>
    <t>aw4</t>
  </si>
  <si>
    <t>ne1</t>
  </si>
  <si>
    <t>ne2</t>
  </si>
  <si>
    <t>ne3</t>
  </si>
  <si>
    <t>ne4</t>
  </si>
  <si>
    <t>nn1</t>
  </si>
  <si>
    <t>nn2</t>
  </si>
  <si>
    <t>nn3</t>
  </si>
  <si>
    <t>nn4</t>
  </si>
  <si>
    <t>ns1</t>
  </si>
  <si>
    <t>ns2</t>
  </si>
  <si>
    <t>ns3</t>
  </si>
  <si>
    <t>ns4</t>
  </si>
  <si>
    <t>nw1</t>
  </si>
  <si>
    <t>nw2</t>
  </si>
  <si>
    <t>nw3</t>
  </si>
  <si>
    <t>nw4</t>
  </si>
  <si>
    <t>AFC</t>
  </si>
  <si>
    <t>NFC</t>
  </si>
  <si>
    <t>Seed</t>
  </si>
  <si>
    <t>Playoff Standings</t>
  </si>
  <si>
    <t>Rk</t>
  </si>
  <si>
    <t>_CD</t>
  </si>
  <si>
    <t>Wild Card Games</t>
  </si>
  <si>
    <t>Divisional Playoffs</t>
  </si>
  <si>
    <t>Los Angeles</t>
  </si>
  <si>
    <t>Conf. Championship</t>
  </si>
  <si>
    <t>Super Bowl</t>
  </si>
  <si>
    <t>@AFC</t>
  </si>
  <si>
    <t>Division Results</t>
  </si>
  <si>
    <t>@AFC/@NFC</t>
  </si>
  <si>
    <t>Playoffs</t>
  </si>
  <si>
    <t>@NFC</t>
  </si>
  <si>
    <t>redskins</t>
  </si>
  <si>
    <t>bills</t>
  </si>
  <si>
    <t>Buccaneerrs</t>
  </si>
  <si>
    <t>titans</t>
  </si>
  <si>
    <t>Las Vegas</t>
  </si>
  <si>
    <t>Football Team</t>
  </si>
  <si>
    <t>Commanders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</si>
</sst>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gradientFill degree="270">
        <stop position="0">
          <color theme="4" tint="0.59999389629810485"/>
        </stop>
        <stop position="1">
          <color theme="0" tint="-5.0965910824915313E-2"/>
        </stop>
      </gradientFill>
    </fill>
    <fill>
      <gradientFill degree="90">
        <stop position="0">
          <color theme="5" tint="0.59999389629810485"/>
        </stop>
        <stop position="1">
          <color theme="0" tint="-5.0965910824915313E-2"/>
        </stop>
      </gradient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0" fontId="3" fillId="0" borderId="0" xfId="0" quotePrefix="1" applyFont="1" applyAlignment="1">
      <alignment vertical="center"/>
    </xf>
    <xf numFmtId="0" fontId="2" fillId="0" borderId="0" xfId="0" applyFont="1" applyAlignment="1">
      <alignment vertical="center" textRotation="90"/>
    </xf>
    <xf numFmtId="0" fontId="2" fillId="0" borderId="8" xfId="0" applyFont="1" applyBorder="1" applyAlignment="1">
      <alignment vertical="center" textRotation="90"/>
    </xf>
    <xf numFmtId="0" fontId="5" fillId="0" borderId="0" xfId="0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quotePrefix="1" applyFont="1" applyAlignment="1">
      <alignment vertical="center"/>
    </xf>
    <xf numFmtId="0" fontId="9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9" fillId="0" borderId="10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0" fillId="0" borderId="0" xfId="0" quotePrefix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4" borderId="3" xfId="0" applyFont="1" applyFill="1" applyBorder="1" applyAlignment="1">
      <alignment vertical="center" textRotation="90"/>
    </xf>
    <xf numFmtId="0" fontId="2" fillId="3" borderId="3" xfId="0" applyFont="1" applyFill="1" applyBorder="1" applyAlignment="1">
      <alignment vertical="center" textRotation="90"/>
    </xf>
    <xf numFmtId="0" fontId="0" fillId="0" borderId="6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2" fillId="6" borderId="3" xfId="0" applyFont="1" applyFill="1" applyBorder="1" applyAlignment="1">
      <alignment vertical="center" textRotation="90"/>
    </xf>
    <xf numFmtId="0" fontId="2" fillId="7" borderId="3" xfId="0" applyFont="1" applyFill="1" applyBorder="1" applyAlignment="1">
      <alignment vertical="center" textRotation="90"/>
    </xf>
    <xf numFmtId="0" fontId="2" fillId="7" borderId="4" xfId="0" applyFont="1" applyFill="1" applyBorder="1" applyAlignment="1">
      <alignment vertical="center" textRotation="90"/>
    </xf>
    <xf numFmtId="0" fontId="2" fillId="6" borderId="4" xfId="0" applyFont="1" applyFill="1" applyBorder="1" applyAlignment="1">
      <alignment vertical="center" textRotation="90"/>
    </xf>
    <xf numFmtId="0" fontId="9" fillId="0" borderId="14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textRotation="90"/>
    </xf>
    <xf numFmtId="0" fontId="2" fillId="4" borderId="3" xfId="0" applyFont="1" applyFill="1" applyBorder="1" applyAlignment="1">
      <alignment horizontal="center" vertical="center" textRotation="90"/>
    </xf>
    <xf numFmtId="0" fontId="2" fillId="4" borderId="7" xfId="0" applyFont="1" applyFill="1" applyBorder="1" applyAlignment="1">
      <alignment horizontal="center" vertical="center" textRotation="90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textRotation="90"/>
    </xf>
    <xf numFmtId="0" fontId="2" fillId="3" borderId="3" xfId="0" applyFont="1" applyFill="1" applyBorder="1" applyAlignment="1">
      <alignment horizontal="center" vertical="center" textRotation="90"/>
    </xf>
    <xf numFmtId="0" fontId="2" fillId="3" borderId="7" xfId="0" applyFont="1" applyFill="1" applyBorder="1" applyAlignment="1">
      <alignment horizontal="center" vertical="center" textRotation="90"/>
    </xf>
    <xf numFmtId="0" fontId="2" fillId="4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3" borderId="4" xfId="0" applyFont="1" applyFill="1" applyBorder="1" applyAlignment="1">
      <alignment horizontal="center" vertical="center" textRotation="90"/>
    </xf>
    <xf numFmtId="0" fontId="2" fillId="3" borderId="5" xfId="0" applyFont="1" applyFill="1" applyBorder="1" applyAlignment="1">
      <alignment horizontal="center" vertical="center" textRotation="90"/>
    </xf>
    <xf numFmtId="0" fontId="2" fillId="4" borderId="4" xfId="0" applyFont="1" applyFill="1" applyBorder="1" applyAlignment="1">
      <alignment horizontal="center" vertical="center" textRotation="90"/>
    </xf>
    <xf numFmtId="0" fontId="2" fillId="4" borderId="5" xfId="0" applyFont="1" applyFill="1" applyBorder="1" applyAlignment="1">
      <alignment horizontal="center" vertical="center" textRotation="90"/>
    </xf>
    <xf numFmtId="0" fontId="10" fillId="0" borderId="8" xfId="0" applyFont="1" applyBorder="1" applyAlignment="1">
      <alignment horizontal="right" vertical="center"/>
    </xf>
    <xf numFmtId="0" fontId="10" fillId="0" borderId="10" xfId="0" applyFont="1" applyBorder="1" applyAlignment="1">
      <alignment horizontal="right" vertical="center"/>
    </xf>
    <xf numFmtId="0" fontId="10" fillId="0" borderId="9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textRotation="90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</cellXfs>
  <cellStyles count="1">
    <cellStyle name="Standard" xfId="0" builtinId="0"/>
  </cellStyles>
  <dxfs count="345"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color theme="5" tint="0.59996337778862885"/>
      </font>
      <fill>
        <gradientFill>
          <stop position="0">
            <color theme="0" tint="-5.0965910824915313E-2"/>
          </stop>
          <stop position="1">
            <color theme="5" tint="0.59999389629810485"/>
          </stop>
        </gradientFill>
      </fill>
    </dxf>
    <dxf>
      <font>
        <color theme="4" tint="0.59996337778862885"/>
      </font>
      <fill>
        <gradientFill>
          <stop position="0">
            <color theme="0" tint="-5.0965910824915313E-2"/>
          </stop>
          <stop position="1">
            <color theme="4" tint="0.59999389629810485"/>
          </stop>
        </gradient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4" tint="0.59996337778862885"/>
      </font>
      <fill>
        <patternFill patternType="solid">
          <fgColor auto="1"/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color theme="5" tint="0.59996337778862885"/>
      </font>
      <fill>
        <gradientFill>
          <stop position="0">
            <color theme="0" tint="-5.0965910824915313E-2"/>
          </stop>
          <stop position="1">
            <color theme="5" tint="0.59999389629810485"/>
          </stop>
        </gradientFill>
      </fill>
    </dxf>
    <dxf>
      <font>
        <color theme="4" tint="0.59996337778862885"/>
      </font>
      <fill>
        <gradientFill>
          <stop position="0">
            <color theme="0" tint="-5.0965910824915313E-2"/>
          </stop>
          <stop position="1">
            <color theme="4" tint="0.59999389629810485"/>
          </stop>
        </gradient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4" tint="0.59996337778862885"/>
      </font>
      <fill>
        <patternFill patternType="solid">
          <fgColor auto="1"/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color theme="5" tint="0.59996337778862885"/>
      </font>
      <fill>
        <gradientFill>
          <stop position="0">
            <color theme="0" tint="-5.0965910824915313E-2"/>
          </stop>
          <stop position="1">
            <color theme="5" tint="0.59999389629810485"/>
          </stop>
        </gradientFill>
      </fill>
    </dxf>
    <dxf>
      <font>
        <color theme="4" tint="0.59996337778862885"/>
      </font>
      <fill>
        <gradientFill>
          <stop position="0">
            <color theme="0" tint="-5.0965910824915313E-2"/>
          </stop>
          <stop position="1">
            <color theme="4" tint="0.59999389629810485"/>
          </stop>
        </gradient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4" tint="0.59996337778862885"/>
      </font>
      <fill>
        <patternFill patternType="solid">
          <fgColor auto="1"/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color theme="5" tint="0.59996337778862885"/>
      </font>
      <fill>
        <gradientFill>
          <stop position="0">
            <color theme="0" tint="-5.0965910824915313E-2"/>
          </stop>
          <stop position="1">
            <color theme="5" tint="0.59999389629810485"/>
          </stop>
        </gradientFill>
      </fill>
    </dxf>
    <dxf>
      <font>
        <color theme="4" tint="0.59996337778862885"/>
      </font>
      <fill>
        <gradientFill>
          <stop position="0">
            <color theme="0" tint="-5.0965910824915313E-2"/>
          </stop>
          <stop position="1">
            <color theme="4" tint="0.59999389629810485"/>
          </stop>
        </gradient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4" tint="0.59996337778862885"/>
      </font>
      <fill>
        <patternFill patternType="solid">
          <fgColor auto="1"/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color theme="5" tint="0.59996337778862885"/>
      </font>
      <fill>
        <gradientFill>
          <stop position="0">
            <color theme="0" tint="-5.0965910824915313E-2"/>
          </stop>
          <stop position="1">
            <color theme="5" tint="0.59999389629810485"/>
          </stop>
        </gradientFill>
      </fill>
    </dxf>
    <dxf>
      <font>
        <color theme="4" tint="0.59996337778862885"/>
      </font>
      <fill>
        <gradientFill>
          <stop position="0">
            <color theme="0" tint="-5.0965910824915313E-2"/>
          </stop>
          <stop position="1">
            <color theme="4" tint="0.59999389629810485"/>
          </stop>
        </gradient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4" tint="0.59996337778862885"/>
      </font>
      <fill>
        <patternFill patternType="solid">
          <fgColor auto="1"/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35"/>
  <sheetViews>
    <sheetView workbookViewId="0">
      <selection activeCell="A2" sqref="A2"/>
    </sheetView>
  </sheetViews>
  <sheetFormatPr baseColWidth="10" defaultColWidth="11.42578125" defaultRowHeight="15" outlineLevelCol="1" x14ac:dyDescent="0.25"/>
  <cols>
    <col min="1" max="4" width="12.7109375" style="2" customWidth="1" outlineLevel="1"/>
    <col min="5" max="5" width="6.7109375" style="2" customWidth="1"/>
    <col min="6" max="6" width="2.7109375" style="2" customWidth="1" outlineLevel="1"/>
    <col min="7" max="7" width="12.7109375" style="2" customWidth="1" outlineLevel="1"/>
    <col min="8" max="10" width="3.7109375" style="2" customWidth="1" outlineLevel="1"/>
    <col min="11" max="11" width="6.7109375" style="2" customWidth="1"/>
    <col min="12" max="14" width="3.7109375" style="2" customWidth="1" outlineLevel="1"/>
    <col min="15" max="15" width="4.7109375" style="2" customWidth="1" outlineLevel="1"/>
    <col min="16" max="16" width="2.7109375" style="2" customWidth="1" outlineLevel="1"/>
    <col min="17" max="17" width="24.7109375" style="2" customWidth="1" outlineLevel="1"/>
    <col min="18" max="18" width="6.7109375" style="2" customWidth="1" outlineLevel="1"/>
    <col min="19" max="19" width="6.7109375" style="2" customWidth="1"/>
    <col min="20" max="20" width="3.7109375" style="2" customWidth="1" outlineLevel="1"/>
    <col min="21" max="21" width="2.7109375" style="2" customWidth="1" outlineLevel="1"/>
    <col min="22" max="22" width="24.7109375" style="2" customWidth="1" outlineLevel="1"/>
    <col min="23" max="23" width="6.7109375" style="2" customWidth="1" outlineLevel="1"/>
    <col min="24" max="24" width="2.7109375" style="2" customWidth="1" outlineLevel="1"/>
    <col min="25" max="25" width="6.7109375" style="2" customWidth="1"/>
    <col min="26" max="26" width="2.7109375" style="2" customWidth="1" outlineLevel="1"/>
    <col min="27" max="27" width="4.7109375" style="2" customWidth="1" outlineLevel="1"/>
    <col min="28" max="28" width="2.7109375" style="2" customWidth="1" outlineLevel="1"/>
    <col min="29" max="29" width="24.7109375" style="2" customWidth="1" outlineLevel="1"/>
    <col min="30" max="30" width="6.7109375" style="2" customWidth="1" outlineLevel="1"/>
    <col min="31" max="31" width="3.7109375" style="2" customWidth="1" outlineLevel="1"/>
    <col min="32" max="32" width="2.7109375" style="2" customWidth="1" outlineLevel="1"/>
    <col min="33" max="33" width="4.7109375" style="2" customWidth="1" outlineLevel="1"/>
    <col min="34" max="34" width="2.7109375" style="2" customWidth="1" outlineLevel="1"/>
    <col min="35" max="35" width="24.7109375" style="2" customWidth="1" outlineLevel="1"/>
    <col min="36" max="36" width="6.7109375" style="2" customWidth="1" outlineLevel="1"/>
    <col min="37" max="37" width="6.7109375" style="2" customWidth="1"/>
    <col min="38" max="39" width="2.7109375" style="2" customWidth="1"/>
    <col min="40" max="40" width="24.7109375" style="2" customWidth="1"/>
    <col min="41" max="41" width="4.7109375" style="2" customWidth="1"/>
    <col min="42" max="42" width="2.7109375" style="2" customWidth="1"/>
    <col min="43" max="43" width="3.7109375" style="2" customWidth="1"/>
    <col min="44" max="45" width="2.7109375" style="2" customWidth="1"/>
    <col min="46" max="46" width="24.7109375" style="2" customWidth="1"/>
    <col min="47" max="47" width="4.7109375" style="2" customWidth="1"/>
    <col min="48" max="48" width="2.7109375" style="2" customWidth="1"/>
    <col min="49" max="49" width="3.7109375" style="2" customWidth="1"/>
    <col min="50" max="51" width="2.7109375" style="2" customWidth="1"/>
    <col min="52" max="52" width="24.7109375" style="2" customWidth="1"/>
    <col min="53" max="53" width="4.7109375" style="2" customWidth="1"/>
    <col min="54" max="54" width="2.7109375" style="2" customWidth="1"/>
    <col min="55" max="55" width="3.7109375" style="2" customWidth="1"/>
    <col min="56" max="57" width="2.7109375" style="2" customWidth="1"/>
    <col min="58" max="58" width="24.7109375" style="2" customWidth="1"/>
    <col min="59" max="59" width="4.7109375" style="2" customWidth="1"/>
    <col min="60" max="60" width="2.7109375" style="2" customWidth="1"/>
    <col min="61" max="61" width="12.7109375" style="2" customWidth="1"/>
    <col min="62" max="16384" width="11.42578125" style="2"/>
  </cols>
  <sheetData>
    <row r="1" spans="1:61" s="11" customFormat="1" ht="21" x14ac:dyDescent="0.25">
      <c r="A1" s="60" t="s">
        <v>80</v>
      </c>
      <c r="B1" s="60"/>
      <c r="C1" s="60"/>
      <c r="D1" s="60"/>
      <c r="G1" s="60" t="s">
        <v>118</v>
      </c>
      <c r="H1" s="60"/>
      <c r="I1" s="60"/>
      <c r="J1" s="60"/>
      <c r="L1" s="60" t="s">
        <v>82</v>
      </c>
      <c r="M1" s="60"/>
      <c r="N1" s="60"/>
      <c r="O1" s="60"/>
      <c r="P1" s="60"/>
      <c r="Q1" s="60"/>
      <c r="R1" s="60"/>
      <c r="T1" s="60" t="s">
        <v>81</v>
      </c>
      <c r="U1" s="60"/>
      <c r="V1" s="60"/>
      <c r="W1" s="60"/>
      <c r="X1" s="10"/>
      <c r="Z1" s="60" t="s">
        <v>127</v>
      </c>
      <c r="AA1" s="60"/>
      <c r="AB1" s="60"/>
      <c r="AC1" s="60"/>
      <c r="AD1" s="60"/>
      <c r="AE1" s="60"/>
      <c r="AF1" s="60"/>
      <c r="AG1" s="60"/>
      <c r="AH1" s="60"/>
      <c r="AI1" s="60"/>
      <c r="AJ1" s="60"/>
      <c r="AL1" s="60" t="s">
        <v>129</v>
      </c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10"/>
      <c r="BE1" s="60" t="s">
        <v>125</v>
      </c>
      <c r="BF1" s="60"/>
      <c r="BG1" s="60"/>
      <c r="BH1" s="60"/>
      <c r="BI1" s="60"/>
    </row>
    <row r="2" spans="1:61" x14ac:dyDescent="0.25">
      <c r="A2" s="3">
        <v>17</v>
      </c>
      <c r="BE2" s="6" t="s">
        <v>128</v>
      </c>
    </row>
    <row r="3" spans="1:61" ht="15" customHeight="1" x14ac:dyDescent="0.25">
      <c r="A3" s="1" t="s">
        <v>32</v>
      </c>
      <c r="B3" s="1" t="s">
        <v>33</v>
      </c>
      <c r="C3" s="1" t="s">
        <v>70</v>
      </c>
      <c r="D3" s="1" t="s">
        <v>71</v>
      </c>
      <c r="G3" s="1" t="s">
        <v>32</v>
      </c>
      <c r="H3" s="4" t="s">
        <v>65</v>
      </c>
      <c r="I3" s="4" t="s">
        <v>66</v>
      </c>
      <c r="J3" s="4" t="s">
        <v>67</v>
      </c>
      <c r="L3" s="4" t="s">
        <v>119</v>
      </c>
      <c r="M3" s="4" t="s">
        <v>76</v>
      </c>
      <c r="N3" s="4" t="s">
        <v>120</v>
      </c>
      <c r="O3" s="4" t="s">
        <v>69</v>
      </c>
      <c r="P3" s="4"/>
      <c r="Q3" s="4" t="s">
        <v>79</v>
      </c>
      <c r="R3" s="4" t="s">
        <v>68</v>
      </c>
      <c r="T3" s="1"/>
      <c r="U3" s="1"/>
      <c r="V3" s="4" t="s">
        <v>79</v>
      </c>
      <c r="W3" s="4" t="s">
        <v>68</v>
      </c>
      <c r="X3" s="1"/>
      <c r="Z3" s="54" t="s">
        <v>115</v>
      </c>
      <c r="AA3" s="52" t="s">
        <v>75</v>
      </c>
      <c r="AB3" s="52"/>
      <c r="AC3" s="52"/>
      <c r="AD3" s="53"/>
      <c r="AF3" s="49" t="s">
        <v>116</v>
      </c>
      <c r="AG3" s="47" t="s">
        <v>75</v>
      </c>
      <c r="AH3" s="47"/>
      <c r="AI3" s="47"/>
      <c r="AJ3" s="48"/>
      <c r="AL3" s="70" t="s">
        <v>115</v>
      </c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2"/>
    </row>
    <row r="4" spans="1:61" ht="15" customHeight="1" x14ac:dyDescent="0.25">
      <c r="A4" s="3" t="s">
        <v>8</v>
      </c>
      <c r="B4" s="3" t="s">
        <v>42</v>
      </c>
      <c r="C4" s="3" t="s">
        <v>72</v>
      </c>
      <c r="D4" s="3" t="s">
        <v>73</v>
      </c>
      <c r="F4" s="54" t="s">
        <v>115</v>
      </c>
      <c r="G4" s="3"/>
      <c r="H4" s="3"/>
      <c r="I4" s="12">
        <f>$A$2-H4-J4</f>
        <v>17</v>
      </c>
      <c r="J4" s="3"/>
      <c r="L4" s="13" t="str">
        <f>IF(G4="","",_xlfn.RANK.EQ(R4,$R$4:$R$35,0))</f>
        <v/>
      </c>
      <c r="M4" s="14" t="str">
        <f>IF(G4="","",LOWER(LEFT(VLOOKUP(G4,$A$4:$D$35,3),1))&amp;LOWER(LEFT(VLOOKUP(G4,$A$4:$D$35,4),1)))</f>
        <v/>
      </c>
      <c r="N4" s="14" t="str">
        <f>IF(M4="","",COUNTIF($M$4:M4,M4))</f>
        <v/>
      </c>
      <c r="O4" s="14" t="str">
        <f t="shared" ref="O4:O35" si="0">M4&amp;N4</f>
        <v/>
      </c>
      <c r="P4" s="2">
        <v>1</v>
      </c>
      <c r="Q4" s="2" t="str">
        <f t="shared" ref="Q4:Q35" si="1">IF(G4="","",VLOOKUP(G4,$A$4:$D$35,2)&amp;" "&amp;G4)</f>
        <v/>
      </c>
      <c r="R4" s="5" t="str">
        <f t="shared" ref="R4:R35" si="2">IF(G4="","",ROUND((H4+J4/2)/SUM(H4:J4),3)+(36-ROW())/100000)</f>
        <v/>
      </c>
      <c r="T4" s="2">
        <v>1</v>
      </c>
      <c r="U4" s="2" t="str">
        <f ca="1">IF(L4="","",OFFSET($P$3,MATCH(T4,$L$4:$L$35,0),0))</f>
        <v/>
      </c>
      <c r="V4" s="2" t="str">
        <f t="shared" ref="V4:V35" ca="1" si="3">IF(L4="","",OFFSET($Q$3,MATCH(T4,$L$4:$L$35,0),0))</f>
        <v/>
      </c>
      <c r="W4" s="5" t="str">
        <f t="shared" ref="W4:W35" ca="1" si="4">IF(L4="","",OFFSET($R$3,MATCH(T4,$L$4:$L$35,0),0))</f>
        <v/>
      </c>
      <c r="X4" s="44" t="str">
        <f t="shared" ref="X4:X35" ca="1" si="5">IF(L4="","",LEFT(OFFSET($M$3,MATCH(T4,$L$4:$L$35,0),0),1))</f>
        <v/>
      </c>
      <c r="Z4" s="61"/>
      <c r="AA4" s="1"/>
      <c r="AB4" s="1"/>
      <c r="AC4" s="4" t="s">
        <v>79</v>
      </c>
      <c r="AD4" s="4" t="s">
        <v>68</v>
      </c>
      <c r="AF4" s="63"/>
      <c r="AG4" s="1"/>
      <c r="AH4" s="1"/>
      <c r="AI4" s="4" t="s">
        <v>79</v>
      </c>
      <c r="AJ4" s="4" t="s">
        <v>68</v>
      </c>
      <c r="AL4" s="30"/>
      <c r="AM4" s="32"/>
      <c r="AR4" s="30"/>
      <c r="AS4" s="31"/>
      <c r="AX4" s="30"/>
      <c r="AY4" s="27"/>
      <c r="BD4" s="38"/>
    </row>
    <row r="5" spans="1:61" x14ac:dyDescent="0.25">
      <c r="A5" s="3" t="s">
        <v>28</v>
      </c>
      <c r="B5" s="3" t="s">
        <v>61</v>
      </c>
      <c r="C5" s="3" t="s">
        <v>72</v>
      </c>
      <c r="D5" s="3" t="s">
        <v>77</v>
      </c>
      <c r="F5" s="55"/>
      <c r="G5" s="3"/>
      <c r="H5" s="3"/>
      <c r="I5" s="12">
        <f t="shared" ref="I5:I35" si="6">$A$2-H5-J5</f>
        <v>17</v>
      </c>
      <c r="J5" s="3"/>
      <c r="L5" s="13" t="str">
        <f t="shared" ref="L5:L35" si="7">IF(G5="","",_xlfn.RANK.EQ(R5,$R$4:$R$35,0))</f>
        <v/>
      </c>
      <c r="M5" s="14" t="str">
        <f t="shared" ref="M5:M35" si="8">IF(G5="","",LOWER(LEFT(VLOOKUP(G5,$A$4:$D$35,3),1))&amp;LOWER(LEFT(VLOOKUP(G5,$A$4:$D$35,4),1)))</f>
        <v/>
      </c>
      <c r="N5" s="14" t="str">
        <f>IF(M5="","",COUNTIF($M$4:M5,M5))</f>
        <v/>
      </c>
      <c r="O5" s="14" t="str">
        <f t="shared" si="0"/>
        <v/>
      </c>
      <c r="P5" s="2">
        <v>2</v>
      </c>
      <c r="Q5" s="2" t="str">
        <f t="shared" si="1"/>
        <v/>
      </c>
      <c r="R5" s="5" t="str">
        <f t="shared" si="2"/>
        <v/>
      </c>
      <c r="T5" s="2">
        <v>2</v>
      </c>
      <c r="U5" s="2" t="str">
        <f t="shared" ref="U5:U35" ca="1" si="9">IF(L5="","",OFFSET($P$3,MATCH(T5,$L$4:$L$35,0),0))</f>
        <v/>
      </c>
      <c r="V5" s="2" t="str">
        <f t="shared" ca="1" si="3"/>
        <v/>
      </c>
      <c r="W5" s="5" t="str">
        <f t="shared" ca="1" si="4"/>
        <v/>
      </c>
      <c r="X5" s="45" t="str">
        <f t="shared" ca="1" si="5"/>
        <v/>
      </c>
      <c r="Z5" s="61"/>
      <c r="AA5" s="14" t="s">
        <v>87</v>
      </c>
      <c r="AB5" s="2" t="str">
        <f ca="1">IF(COUNTIF($O$4:$O$35,AA5)=0,"",OFFSET($P$3,MATCH(AA5,$O$4:$O$35,0),0))</f>
        <v/>
      </c>
      <c r="AC5" s="2" t="str">
        <f ca="1">IF(COUNTIF($O$4:$O$35,AA5)=0,"",OFFSET($Q$3,MATCH(AA5,$O$4:$O$35,0),0))</f>
        <v/>
      </c>
      <c r="AD5" s="5" t="str">
        <f ca="1">IF(COUNTIF($O$4:$O$35,AA5)=0,"",OFFSET($R$3,MATCH(AA5,$O$4:$O$35,0),0))</f>
        <v/>
      </c>
      <c r="AF5" s="63"/>
      <c r="AG5" s="14" t="s">
        <v>99</v>
      </c>
      <c r="AH5" s="2" t="str">
        <f ca="1">IF(COUNTIF($O$4:$O$35,AG5)=0,"",OFFSET($P$3,MATCH(AG5,$O$4:$O$35,0),0))</f>
        <v/>
      </c>
      <c r="AI5" s="2" t="str">
        <f ca="1">IF(COUNTIF($O$4:$O$35,AG5)=0,"",OFFSET($Q$3,MATCH(AG5,$O$4:$O$35,0),0))</f>
        <v/>
      </c>
      <c r="AJ5" s="5" t="str">
        <f ca="1">IF(COUNTIF($O$4:$O$35,AG5)=0,"",OFFSET($R$3,MATCH(AG5,$O$4:$O$35,0),0))</f>
        <v/>
      </c>
      <c r="AL5" s="30"/>
      <c r="AM5" s="16">
        <v>5</v>
      </c>
      <c r="AN5" s="17" t="str">
        <f ca="1">IF(AM5="","tbd",OFFSET($Q$3,AM5,0))</f>
        <v/>
      </c>
      <c r="AO5" s="18"/>
      <c r="AP5" s="14" t="str">
        <f>IF(AO5&gt;AO6,AM5,"")</f>
        <v/>
      </c>
      <c r="AR5" s="30"/>
      <c r="AS5" s="27"/>
      <c r="AX5" s="30"/>
      <c r="AY5" s="27"/>
      <c r="BD5" s="38"/>
    </row>
    <row r="6" spans="1:61" x14ac:dyDescent="0.25">
      <c r="A6" s="3" t="s">
        <v>31</v>
      </c>
      <c r="B6" s="3" t="s">
        <v>64</v>
      </c>
      <c r="C6" s="3" t="s">
        <v>74</v>
      </c>
      <c r="D6" s="3" t="s">
        <v>77</v>
      </c>
      <c r="F6" s="55"/>
      <c r="G6" s="3"/>
      <c r="H6" s="3"/>
      <c r="I6" s="12">
        <f t="shared" si="6"/>
        <v>17</v>
      </c>
      <c r="J6" s="3"/>
      <c r="L6" s="13" t="str">
        <f t="shared" si="7"/>
        <v/>
      </c>
      <c r="M6" s="14" t="str">
        <f t="shared" si="8"/>
        <v/>
      </c>
      <c r="N6" s="14" t="str">
        <f>IF(M6="","",COUNTIF($M$4:M6,M6))</f>
        <v/>
      </c>
      <c r="O6" s="14" t="str">
        <f t="shared" si="0"/>
        <v/>
      </c>
      <c r="P6" s="2">
        <v>3</v>
      </c>
      <c r="Q6" s="2" t="str">
        <f t="shared" si="1"/>
        <v/>
      </c>
      <c r="R6" s="5" t="str">
        <f t="shared" si="2"/>
        <v/>
      </c>
      <c r="T6" s="2">
        <v>3</v>
      </c>
      <c r="U6" s="2" t="str">
        <f t="shared" ca="1" si="9"/>
        <v/>
      </c>
      <c r="V6" s="2" t="str">
        <f t="shared" ca="1" si="3"/>
        <v/>
      </c>
      <c r="W6" s="5" t="str">
        <f t="shared" ca="1" si="4"/>
        <v/>
      </c>
      <c r="X6" s="45" t="str">
        <f t="shared" ca="1" si="5"/>
        <v/>
      </c>
      <c r="Z6" s="61"/>
      <c r="AA6" s="14" t="s">
        <v>88</v>
      </c>
      <c r="AB6" s="2" t="str">
        <f t="shared" ref="AB6:AB8" ca="1" si="10">IF(COUNTIF($O$4:$O$35,AA6)=0,"",OFFSET($P$3,MATCH(AA6,$O$4:$O$35,0),0))</f>
        <v/>
      </c>
      <c r="AC6" s="2" t="str">
        <f t="shared" ref="AC6:AC8" ca="1" si="11">IF(COUNTIF($O$4:$O$35,AA6)=0,"",OFFSET($Q$3,MATCH(AA6,$O$4:$O$35,0),0))</f>
        <v/>
      </c>
      <c r="AD6" s="5" t="str">
        <f t="shared" ref="AD6:AD8" ca="1" si="12">IF(COUNTIF($O$4:$O$35,AA6)=0,"",OFFSET($R$3,MATCH(AA6,$O$4:$O$35,0),0))</f>
        <v/>
      </c>
      <c r="AF6" s="63"/>
      <c r="AG6" s="14" t="s">
        <v>100</v>
      </c>
      <c r="AH6" s="2" t="str">
        <f t="shared" ref="AH6:AH8" ca="1" si="13">IF(COUNTIF($O$4:$O$35,AG6)=0,"",OFFSET($P$3,MATCH(AG6,$O$4:$O$35,0),0))</f>
        <v/>
      </c>
      <c r="AI6" s="2" t="str">
        <f t="shared" ref="AI6:AI8" ca="1" si="14">IF(COUNTIF($O$4:$O$35,AG6)=0,"",OFFSET($Q$3,MATCH(AG6,$O$4:$O$35,0),0))</f>
        <v/>
      </c>
      <c r="AJ6" s="5" t="str">
        <f t="shared" ref="AJ6:AJ8" ca="1" si="15">IF(COUNTIF($O$4:$O$35,AG6)=0,"",OFFSET($R$3,MATCH(AG6,$O$4:$O$35,0),0))</f>
        <v/>
      </c>
      <c r="AL6" s="30"/>
      <c r="AM6" s="19">
        <v>4</v>
      </c>
      <c r="AN6" s="20" t="str">
        <f ca="1">IF(AM6="","tbd",OFFSET($Q$3,AM6,0))</f>
        <v/>
      </c>
      <c r="AO6" s="21"/>
      <c r="AP6" s="14" t="str">
        <f>IF(AO6&gt;AO5,AM6,"")</f>
        <v/>
      </c>
      <c r="AR6" s="30"/>
      <c r="AS6" s="27"/>
      <c r="AX6" s="30"/>
      <c r="AY6" s="27"/>
      <c r="BD6" s="38"/>
    </row>
    <row r="7" spans="1:61" ht="15" customHeight="1" x14ac:dyDescent="0.25">
      <c r="A7" s="3" t="s">
        <v>16</v>
      </c>
      <c r="B7" s="3" t="s">
        <v>49</v>
      </c>
      <c r="C7" s="3" t="s">
        <v>74</v>
      </c>
      <c r="D7" s="3" t="s">
        <v>75</v>
      </c>
      <c r="F7" s="55"/>
      <c r="G7" s="3"/>
      <c r="H7" s="3"/>
      <c r="I7" s="12">
        <f t="shared" si="6"/>
        <v>17</v>
      </c>
      <c r="J7" s="3"/>
      <c r="L7" s="13" t="str">
        <f t="shared" si="7"/>
        <v/>
      </c>
      <c r="M7" s="14" t="str">
        <f t="shared" si="8"/>
        <v/>
      </c>
      <c r="N7" s="14" t="str">
        <f>IF(M7="","",COUNTIF($M$4:M7,M7))</f>
        <v/>
      </c>
      <c r="O7" s="14" t="str">
        <f t="shared" si="0"/>
        <v/>
      </c>
      <c r="P7" s="2">
        <v>4</v>
      </c>
      <c r="Q7" s="2" t="str">
        <f t="shared" si="1"/>
        <v/>
      </c>
      <c r="R7" s="5" t="str">
        <f t="shared" si="2"/>
        <v/>
      </c>
      <c r="T7" s="2">
        <v>4</v>
      </c>
      <c r="U7" s="2" t="str">
        <f t="shared" ca="1" si="9"/>
        <v/>
      </c>
      <c r="V7" s="2" t="str">
        <f t="shared" ca="1" si="3"/>
        <v/>
      </c>
      <c r="W7" s="5" t="str">
        <f t="shared" ca="1" si="4"/>
        <v/>
      </c>
      <c r="X7" s="45" t="str">
        <f t="shared" ca="1" si="5"/>
        <v/>
      </c>
      <c r="Z7" s="61"/>
      <c r="AA7" s="14" t="s">
        <v>89</v>
      </c>
      <c r="AB7" s="2" t="str">
        <f t="shared" ca="1" si="10"/>
        <v/>
      </c>
      <c r="AC7" s="2" t="str">
        <f t="shared" ca="1" si="11"/>
        <v/>
      </c>
      <c r="AD7" s="5" t="str">
        <f t="shared" ca="1" si="12"/>
        <v/>
      </c>
      <c r="AF7" s="63"/>
      <c r="AG7" s="14" t="s">
        <v>101</v>
      </c>
      <c r="AH7" s="2" t="str">
        <f t="shared" ca="1" si="13"/>
        <v/>
      </c>
      <c r="AI7" s="2" t="str">
        <f t="shared" ca="1" si="14"/>
        <v/>
      </c>
      <c r="AJ7" s="5" t="str">
        <f t="shared" ca="1" si="15"/>
        <v/>
      </c>
      <c r="AL7" s="30"/>
      <c r="AM7" s="32"/>
      <c r="AR7" s="30"/>
      <c r="AS7" s="28"/>
      <c r="AX7" s="30"/>
      <c r="AY7" s="27"/>
      <c r="BD7" s="38"/>
    </row>
    <row r="8" spans="1:61" x14ac:dyDescent="0.25">
      <c r="A8" s="3" t="s">
        <v>11</v>
      </c>
      <c r="B8" s="3" t="s">
        <v>45</v>
      </c>
      <c r="C8" s="3" t="s">
        <v>74</v>
      </c>
      <c r="D8" s="3" t="s">
        <v>73</v>
      </c>
      <c r="F8" s="55"/>
      <c r="G8" s="3"/>
      <c r="H8" s="3"/>
      <c r="I8" s="12">
        <f t="shared" si="6"/>
        <v>17</v>
      </c>
      <c r="J8" s="3"/>
      <c r="L8" s="13" t="str">
        <f t="shared" si="7"/>
        <v/>
      </c>
      <c r="M8" s="14" t="str">
        <f t="shared" si="8"/>
        <v/>
      </c>
      <c r="N8" s="14" t="str">
        <f>IF(M8="","",COUNTIF($M$4:M8,M8))</f>
        <v/>
      </c>
      <c r="O8" s="14" t="str">
        <f t="shared" si="0"/>
        <v/>
      </c>
      <c r="P8" s="2">
        <v>5</v>
      </c>
      <c r="Q8" s="2" t="str">
        <f t="shared" si="1"/>
        <v/>
      </c>
      <c r="R8" s="5" t="str">
        <f t="shared" si="2"/>
        <v/>
      </c>
      <c r="T8" s="2">
        <v>5</v>
      </c>
      <c r="U8" s="2" t="str">
        <f t="shared" ca="1" si="9"/>
        <v/>
      </c>
      <c r="V8" s="2" t="str">
        <f t="shared" ca="1" si="3"/>
        <v/>
      </c>
      <c r="W8" s="5" t="str">
        <f t="shared" ca="1" si="4"/>
        <v/>
      </c>
      <c r="X8" s="45" t="str">
        <f t="shared" ca="1" si="5"/>
        <v/>
      </c>
      <c r="Z8" s="61"/>
      <c r="AA8" s="14" t="s">
        <v>90</v>
      </c>
      <c r="AB8" s="2" t="str">
        <f t="shared" ca="1" si="10"/>
        <v/>
      </c>
      <c r="AC8" s="2" t="str">
        <f t="shared" ca="1" si="11"/>
        <v/>
      </c>
      <c r="AD8" s="5" t="str">
        <f t="shared" ca="1" si="12"/>
        <v/>
      </c>
      <c r="AF8" s="63"/>
      <c r="AG8" s="14" t="s">
        <v>102</v>
      </c>
      <c r="AH8" s="2" t="str">
        <f t="shared" ca="1" si="13"/>
        <v/>
      </c>
      <c r="AI8" s="2" t="str">
        <f t="shared" ca="1" si="14"/>
        <v/>
      </c>
      <c r="AJ8" s="5" t="str">
        <f t="shared" ca="1" si="15"/>
        <v/>
      </c>
      <c r="AL8" s="30"/>
      <c r="AM8" s="16">
        <v>7</v>
      </c>
      <c r="AN8" s="17" t="str">
        <f ca="1">IF(AM8="","tbd",OFFSET($Q$3,AM8,0))</f>
        <v/>
      </c>
      <c r="AO8" s="18"/>
      <c r="AP8" s="14" t="str">
        <f>IF(AO8&gt;AO9,AM8,"")</f>
        <v/>
      </c>
      <c r="AR8" s="30"/>
      <c r="AS8" s="16" t="str">
        <f>IF(COUNT(AP5:AP12)&lt;&gt;3,"",LARGE(AP5:AP12,2))</f>
        <v/>
      </c>
      <c r="AT8" s="17" t="str">
        <f ca="1">IF(AS8="","tbd",OFFSET($Q$3,AS8,0))</f>
        <v>tbd</v>
      </c>
      <c r="AU8" s="18"/>
      <c r="AV8" s="14" t="str">
        <f>IF(AU8&gt;AU9,AS8,"")</f>
        <v/>
      </c>
      <c r="AX8" s="30"/>
      <c r="AY8" s="27"/>
      <c r="BD8" s="38"/>
    </row>
    <row r="9" spans="1:61" x14ac:dyDescent="0.25">
      <c r="A9" s="3" t="s">
        <v>10</v>
      </c>
      <c r="B9" s="3" t="s">
        <v>44</v>
      </c>
      <c r="C9" s="3" t="s">
        <v>74</v>
      </c>
      <c r="D9" s="3" t="s">
        <v>77</v>
      </c>
      <c r="F9" s="55"/>
      <c r="G9" s="3"/>
      <c r="H9" s="3"/>
      <c r="I9" s="12">
        <f t="shared" si="6"/>
        <v>17</v>
      </c>
      <c r="J9" s="3"/>
      <c r="L9" s="13" t="str">
        <f t="shared" si="7"/>
        <v/>
      </c>
      <c r="M9" s="14" t="str">
        <f t="shared" si="8"/>
        <v/>
      </c>
      <c r="N9" s="14" t="str">
        <f>IF(M9="","",COUNTIF($M$4:M9,M9))</f>
        <v/>
      </c>
      <c r="O9" s="14" t="str">
        <f t="shared" si="0"/>
        <v/>
      </c>
      <c r="P9" s="2">
        <v>6</v>
      </c>
      <c r="Q9" s="2" t="str">
        <f t="shared" si="1"/>
        <v/>
      </c>
      <c r="R9" s="5" t="str">
        <f t="shared" si="2"/>
        <v/>
      </c>
      <c r="T9" s="2">
        <v>6</v>
      </c>
      <c r="U9" s="2" t="str">
        <f t="shared" ca="1" si="9"/>
        <v/>
      </c>
      <c r="V9" s="2" t="str">
        <f t="shared" ca="1" si="3"/>
        <v/>
      </c>
      <c r="W9" s="5" t="str">
        <f t="shared" ca="1" si="4"/>
        <v/>
      </c>
      <c r="X9" s="45" t="str">
        <f t="shared" ca="1" si="5"/>
        <v/>
      </c>
      <c r="Z9" s="61"/>
      <c r="AF9" s="63"/>
      <c r="AL9" s="41"/>
      <c r="AM9" s="19">
        <v>2</v>
      </c>
      <c r="AN9" s="20" t="str">
        <f ca="1">IF(AM9="","tbd",OFFSET($Q$3,AM9,0))</f>
        <v/>
      </c>
      <c r="AO9" s="21"/>
      <c r="AP9" s="14" t="str">
        <f>IF(AO9&gt;AO8,AM9,"")</f>
        <v/>
      </c>
      <c r="AR9" s="41"/>
      <c r="AS9" s="19" t="str">
        <f>IF(MIN(AP5:AP12)=2,2,IF(COUNT(AP5:AP12)&lt;&gt;3,"",MIN(AP5:AP12,2)))</f>
        <v/>
      </c>
      <c r="AT9" s="20" t="str">
        <f ca="1">IF(AS9="","tbd",OFFSET($Q$3,AS9,0))</f>
        <v>tbd</v>
      </c>
      <c r="AU9" s="21"/>
      <c r="AV9" s="14" t="str">
        <f>IF(AU9&gt;AU8,AS9,"")</f>
        <v/>
      </c>
      <c r="AX9" s="41"/>
      <c r="AY9" s="27"/>
      <c r="BD9" s="42"/>
    </row>
    <row r="10" spans="1:61" x14ac:dyDescent="0.25">
      <c r="A10" s="3" t="s">
        <v>2</v>
      </c>
      <c r="B10" s="3" t="s">
        <v>36</v>
      </c>
      <c r="C10" s="3" t="s">
        <v>72</v>
      </c>
      <c r="D10" s="3" t="s">
        <v>78</v>
      </c>
      <c r="F10" s="55"/>
      <c r="G10" s="3"/>
      <c r="H10" s="3"/>
      <c r="I10" s="12">
        <f t="shared" si="6"/>
        <v>17</v>
      </c>
      <c r="J10" s="3"/>
      <c r="L10" s="13" t="str">
        <f t="shared" si="7"/>
        <v/>
      </c>
      <c r="M10" s="14" t="str">
        <f t="shared" si="8"/>
        <v/>
      </c>
      <c r="N10" s="14" t="str">
        <f>IF(M10="","",COUNTIF($M$4:M10,M10))</f>
        <v/>
      </c>
      <c r="O10" s="14" t="str">
        <f t="shared" si="0"/>
        <v/>
      </c>
      <c r="P10" s="24">
        <v>7</v>
      </c>
      <c r="Q10" s="2" t="str">
        <f t="shared" si="1"/>
        <v/>
      </c>
      <c r="R10" s="5" t="str">
        <f t="shared" si="2"/>
        <v/>
      </c>
      <c r="T10" s="2">
        <v>7</v>
      </c>
      <c r="U10" s="2" t="str">
        <f t="shared" ca="1" si="9"/>
        <v/>
      </c>
      <c r="V10" s="2" t="str">
        <f t="shared" ca="1" si="3"/>
        <v/>
      </c>
      <c r="W10" s="5" t="str">
        <f t="shared" ca="1" si="4"/>
        <v/>
      </c>
      <c r="X10" s="45" t="str">
        <f t="shared" ca="1" si="5"/>
        <v/>
      </c>
      <c r="Z10" s="55"/>
      <c r="AA10" s="52" t="s">
        <v>77</v>
      </c>
      <c r="AB10" s="52"/>
      <c r="AC10" s="52"/>
      <c r="AD10" s="53"/>
      <c r="AF10" s="50"/>
      <c r="AG10" s="47" t="s">
        <v>77</v>
      </c>
      <c r="AH10" s="47"/>
      <c r="AI10" s="47"/>
      <c r="AJ10" s="48"/>
      <c r="AL10" s="73" t="s">
        <v>121</v>
      </c>
      <c r="AM10" s="32"/>
      <c r="AR10" s="73" t="s">
        <v>122</v>
      </c>
      <c r="AS10" s="32"/>
      <c r="AX10" s="73" t="s">
        <v>124</v>
      </c>
      <c r="AY10" s="27"/>
      <c r="BD10" s="34"/>
    </row>
    <row r="11" spans="1:61" x14ac:dyDescent="0.25">
      <c r="A11" s="3" t="s">
        <v>26</v>
      </c>
      <c r="B11" s="3" t="s">
        <v>59</v>
      </c>
      <c r="C11" s="3" t="s">
        <v>72</v>
      </c>
      <c r="D11" s="3" t="s">
        <v>73</v>
      </c>
      <c r="F11" s="55"/>
      <c r="G11" s="3"/>
      <c r="H11" s="3"/>
      <c r="I11" s="12">
        <f t="shared" si="6"/>
        <v>17</v>
      </c>
      <c r="J11" s="3"/>
      <c r="L11" s="13" t="str">
        <f t="shared" si="7"/>
        <v/>
      </c>
      <c r="M11" s="14" t="str">
        <f t="shared" si="8"/>
        <v/>
      </c>
      <c r="N11" s="14" t="str">
        <f>IF(M11="","",COUNTIF($M$4:M11,M11))</f>
        <v/>
      </c>
      <c r="O11" s="14" t="str">
        <f t="shared" si="0"/>
        <v/>
      </c>
      <c r="P11" s="24"/>
      <c r="Q11" s="2" t="str">
        <f t="shared" si="1"/>
        <v/>
      </c>
      <c r="R11" s="5" t="str">
        <f t="shared" si="2"/>
        <v/>
      </c>
      <c r="T11" s="2">
        <v>8</v>
      </c>
      <c r="U11" s="2" t="str">
        <f t="shared" ca="1" si="9"/>
        <v/>
      </c>
      <c r="V11" s="2" t="str">
        <f t="shared" ca="1" si="3"/>
        <v/>
      </c>
      <c r="W11" s="5" t="str">
        <f t="shared" ca="1" si="4"/>
        <v/>
      </c>
      <c r="X11" s="45" t="str">
        <f t="shared" ca="1" si="5"/>
        <v/>
      </c>
      <c r="Z11" s="61"/>
      <c r="AA11" s="1"/>
      <c r="AB11" s="1"/>
      <c r="AC11" s="4" t="s">
        <v>79</v>
      </c>
      <c r="AD11" s="4" t="s">
        <v>68</v>
      </c>
      <c r="AF11" s="63"/>
      <c r="AG11" s="1"/>
      <c r="AH11" s="1"/>
      <c r="AI11" s="4" t="s">
        <v>79</v>
      </c>
      <c r="AJ11" s="4" t="s">
        <v>68</v>
      </c>
      <c r="AL11" s="73"/>
      <c r="AM11" s="16">
        <v>6</v>
      </c>
      <c r="AN11" s="17" t="str">
        <f ca="1">IF(AM11="","tbd",OFFSET($Q$3,AM11,0))</f>
        <v/>
      </c>
      <c r="AO11" s="18"/>
      <c r="AP11" s="14" t="str">
        <f>IF(AO11&gt;AO12,AM11,"")</f>
        <v/>
      </c>
      <c r="AR11" s="73"/>
      <c r="AS11" s="16" t="str">
        <f>IF(MAX(AP5:AP12)=7,7,IF(COUNT(AP5:AP12)&lt;&gt;3,"",MAX(AP5:AP12)))</f>
        <v/>
      </c>
      <c r="AT11" s="17" t="str">
        <f ca="1">IF(AS11="","tbd",OFFSET($Q$3,AS11,0))</f>
        <v>tbd</v>
      </c>
      <c r="AU11" s="18"/>
      <c r="AV11" s="14" t="str">
        <f>IF(AU11&gt;AU12,AS11,"")</f>
        <v/>
      </c>
      <c r="AX11" s="73"/>
      <c r="AY11" s="16" t="str">
        <f>IF(MAX(AV8:AV12)=6,6,IF(COUNT(AV8:AV12)&lt;&gt;2,"",MAX(AV8:AV12)))</f>
        <v/>
      </c>
      <c r="AZ11" s="17" t="str">
        <f ca="1">IF(AY11="","tbd",OFFSET($Q$3,AY11,0))</f>
        <v>tbd</v>
      </c>
      <c r="BA11" s="18"/>
      <c r="BB11" s="14" t="str">
        <f>IF(BA11&gt;BA12,AY11,"")</f>
        <v/>
      </c>
      <c r="BC11" s="14"/>
      <c r="BD11" s="34"/>
    </row>
    <row r="12" spans="1:61" x14ac:dyDescent="0.25">
      <c r="A12" s="3" t="s">
        <v>18</v>
      </c>
      <c r="B12" s="3" t="s">
        <v>123</v>
      </c>
      <c r="C12" s="3" t="s">
        <v>74</v>
      </c>
      <c r="D12" s="3" t="s">
        <v>73</v>
      </c>
      <c r="F12" s="55"/>
      <c r="G12" s="3"/>
      <c r="H12" s="3"/>
      <c r="I12" s="12">
        <f t="shared" si="6"/>
        <v>17</v>
      </c>
      <c r="J12" s="3"/>
      <c r="L12" s="13" t="str">
        <f t="shared" si="7"/>
        <v/>
      </c>
      <c r="M12" s="14" t="str">
        <f t="shared" si="8"/>
        <v/>
      </c>
      <c r="N12" s="14" t="str">
        <f>IF(M12="","",COUNTIF($M$4:M12,M12))</f>
        <v/>
      </c>
      <c r="O12" s="14" t="str">
        <f t="shared" si="0"/>
        <v/>
      </c>
      <c r="P12" s="24"/>
      <c r="Q12" s="2" t="str">
        <f t="shared" si="1"/>
        <v/>
      </c>
      <c r="R12" s="5" t="str">
        <f t="shared" si="2"/>
        <v/>
      </c>
      <c r="T12" s="2">
        <v>9</v>
      </c>
      <c r="U12" s="2" t="str">
        <f t="shared" ca="1" si="9"/>
        <v/>
      </c>
      <c r="V12" s="2" t="str">
        <f t="shared" ca="1" si="3"/>
        <v/>
      </c>
      <c r="W12" s="5" t="str">
        <f t="shared" ca="1" si="4"/>
        <v/>
      </c>
      <c r="X12" s="45" t="str">
        <f t="shared" ca="1" si="5"/>
        <v/>
      </c>
      <c r="Z12" s="61"/>
      <c r="AA12" s="14" t="s">
        <v>83</v>
      </c>
      <c r="AB12" s="2" t="str">
        <f ca="1">IF(COUNTIF($O$4:$O$35,AA12)=0,"",OFFSET($P$3,MATCH(AA12,$O$4:$O$35,0),0))</f>
        <v/>
      </c>
      <c r="AC12" s="2" t="str">
        <f ca="1">IF(COUNTIF($O$4:$O$35,AA12)=0,"",OFFSET($Q$3,MATCH(AA12,$O$4:$O$35,0),0))</f>
        <v/>
      </c>
      <c r="AD12" s="5" t="str">
        <f ca="1">IF(COUNTIF($O$4:$O$35,AA12)=0,"",OFFSET($R$3,MATCH(AA12,$O$4:$O$35,0),0))</f>
        <v/>
      </c>
      <c r="AF12" s="63"/>
      <c r="AG12" s="14" t="s">
        <v>103</v>
      </c>
      <c r="AH12" s="2" t="str">
        <f ca="1">IF(COUNTIF($O$4:$O$35,AG12)=0,"",OFFSET($P$3,MATCH(AG12,$O$4:$O$35,0),0))</f>
        <v/>
      </c>
      <c r="AI12" s="2" t="str">
        <f ca="1">IF(COUNTIF($O$4:$O$35,AG12)=0,"",OFFSET($Q$3,MATCH(AG12,$O$4:$O$35,0),0))</f>
        <v/>
      </c>
      <c r="AJ12" s="5" t="str">
        <f ca="1">IF(COUNTIF($O$4:$O$35,AG12)=0,"",OFFSET($R$3,MATCH(AG12,$O$4:$O$35,0),0))</f>
        <v/>
      </c>
      <c r="AL12" s="73"/>
      <c r="AM12" s="19">
        <v>3</v>
      </c>
      <c r="AN12" s="20" t="str">
        <f ca="1">IF(AM12="","tbd",OFFSET($Q$3,AM12,0))</f>
        <v/>
      </c>
      <c r="AO12" s="21"/>
      <c r="AP12" s="14" t="str">
        <f>IF(AO12&gt;AO11,AM12,"")</f>
        <v/>
      </c>
      <c r="AR12" s="73"/>
      <c r="AS12" s="19">
        <v>1</v>
      </c>
      <c r="AT12" s="20" t="str">
        <f ca="1">IF(AS12="","tbd",OFFSET($Q$3,AS12,0))</f>
        <v/>
      </c>
      <c r="AU12" s="21"/>
      <c r="AV12" s="14" t="str">
        <f>IF(AU12&gt;AU11,AS12,"")</f>
        <v/>
      </c>
      <c r="AX12" s="73"/>
      <c r="AY12" s="19" t="str">
        <f>IF(MIN(AV8:AV12)=1,1,IF(COUNT(AV8:AV12)&lt;&gt;2,"",MIN(AV8:AV12)))</f>
        <v/>
      </c>
      <c r="AZ12" s="20" t="str">
        <f ca="1">IF(AY12="","tbd",OFFSET($Q$3,AY12,0))</f>
        <v>tbd</v>
      </c>
      <c r="BA12" s="21"/>
      <c r="BB12" s="14" t="str">
        <f>IF(BA12&gt;BA11,AY12,"")</f>
        <v/>
      </c>
      <c r="BC12" s="14"/>
      <c r="BD12" s="36"/>
      <c r="BE12" s="65" t="str">
        <f>IF(BE15="A","N","A")</f>
        <v>N</v>
      </c>
      <c r="BF12" s="65"/>
      <c r="BG12" s="65"/>
      <c r="BH12" s="67" t="str">
        <f>BE12</f>
        <v>N</v>
      </c>
    </row>
    <row r="13" spans="1:61" x14ac:dyDescent="0.25">
      <c r="A13" s="3" t="s">
        <v>17</v>
      </c>
      <c r="B13" s="3" t="s">
        <v>50</v>
      </c>
      <c r="C13" s="3" t="s">
        <v>74</v>
      </c>
      <c r="D13" s="3" t="s">
        <v>73</v>
      </c>
      <c r="F13" s="55"/>
      <c r="G13" s="3"/>
      <c r="H13" s="3"/>
      <c r="I13" s="12">
        <f t="shared" si="6"/>
        <v>17</v>
      </c>
      <c r="J13" s="3"/>
      <c r="L13" s="13" t="str">
        <f t="shared" si="7"/>
        <v/>
      </c>
      <c r="M13" s="14" t="str">
        <f t="shared" si="8"/>
        <v/>
      </c>
      <c r="N13" s="14" t="str">
        <f>IF(M13="","",COUNTIF($M$4:M13,M13))</f>
        <v/>
      </c>
      <c r="O13" s="14" t="str">
        <f t="shared" si="0"/>
        <v/>
      </c>
      <c r="P13" s="24"/>
      <c r="Q13" s="2" t="str">
        <f t="shared" si="1"/>
        <v/>
      </c>
      <c r="R13" s="5" t="str">
        <f t="shared" si="2"/>
        <v/>
      </c>
      <c r="T13" s="2">
        <v>10</v>
      </c>
      <c r="U13" s="2" t="str">
        <f t="shared" ca="1" si="9"/>
        <v/>
      </c>
      <c r="V13" s="2" t="str">
        <f t="shared" ca="1" si="3"/>
        <v/>
      </c>
      <c r="W13" s="5" t="str">
        <f t="shared" ca="1" si="4"/>
        <v/>
      </c>
      <c r="X13" s="45" t="str">
        <f t="shared" ca="1" si="5"/>
        <v/>
      </c>
      <c r="Z13" s="61"/>
      <c r="AA13" s="14" t="s">
        <v>84</v>
      </c>
      <c r="AB13" s="2" t="str">
        <f t="shared" ref="AB13:AB15" ca="1" si="16">IF(COUNTIF($O$4:$O$35,AA13)=0,"",OFFSET($P$3,MATCH(AA13,$O$4:$O$35,0),0))</f>
        <v/>
      </c>
      <c r="AC13" s="2" t="str">
        <f t="shared" ref="AC13:AC15" ca="1" si="17">IF(COUNTIF($O$4:$O$35,AA13)=0,"",OFFSET($Q$3,MATCH(AA13,$O$4:$O$35,0),0))</f>
        <v/>
      </c>
      <c r="AD13" s="5" t="str">
        <f t="shared" ref="AD13:AD15" ca="1" si="18">IF(COUNTIF($O$4:$O$35,AA13)=0,"",OFFSET($R$3,MATCH(AA13,$O$4:$O$35,0),0))</f>
        <v/>
      </c>
      <c r="AF13" s="63"/>
      <c r="AG13" s="14" t="s">
        <v>104</v>
      </c>
      <c r="AH13" s="2" t="str">
        <f t="shared" ref="AH13:AH15" ca="1" si="19">IF(COUNTIF($O$4:$O$35,AG13)=0,"",OFFSET($P$3,MATCH(AG13,$O$4:$O$35,0),0))</f>
        <v/>
      </c>
      <c r="AI13" s="2" t="str">
        <f t="shared" ref="AI13:AI15" ca="1" si="20">IF(COUNTIF($O$4:$O$35,AG13)=0,"",OFFSET($Q$3,MATCH(AG13,$O$4:$O$35,0),0))</f>
        <v/>
      </c>
      <c r="AJ13" s="5" t="str">
        <f t="shared" ref="AJ13:AJ15" ca="1" si="21">IF(COUNTIF($O$4:$O$35,AG13)=0,"",OFFSET($R$3,MATCH(AG13,$O$4:$O$35,0),0))</f>
        <v/>
      </c>
      <c r="AL13" s="73"/>
      <c r="AM13" s="31"/>
      <c r="AR13" s="73"/>
      <c r="AS13" s="31"/>
      <c r="AX13" s="73"/>
      <c r="AY13" s="27"/>
      <c r="BD13" s="18"/>
      <c r="BE13" s="14">
        <f>IF(BE2="@AFC",SUM(BB15:BB16),SUM(BB11:BB12))</f>
        <v>0</v>
      </c>
      <c r="BF13" s="2" t="str">
        <f ca="1">IF(BE13=0,"tbd",OFFSET($Q$3,BE13+IF($BE$2="@AFC",16,0),0))</f>
        <v>tbd</v>
      </c>
      <c r="BH13" s="68"/>
      <c r="BI13" s="9" t="str">
        <f>IF(BG13&gt;BG14," &lt; CHAMPION","")</f>
        <v/>
      </c>
    </row>
    <row r="14" spans="1:61" ht="15" customHeight="1" x14ac:dyDescent="0.25">
      <c r="A14" s="3" t="s">
        <v>6</v>
      </c>
      <c r="B14" s="3" t="s">
        <v>40</v>
      </c>
      <c r="C14" s="3" t="s">
        <v>74</v>
      </c>
      <c r="D14" s="3" t="s">
        <v>78</v>
      </c>
      <c r="F14" s="55"/>
      <c r="G14" s="3"/>
      <c r="H14" s="6"/>
      <c r="I14" s="12">
        <f t="shared" si="6"/>
        <v>17</v>
      </c>
      <c r="J14" s="3"/>
      <c r="L14" s="13" t="str">
        <f t="shared" si="7"/>
        <v/>
      </c>
      <c r="M14" s="14" t="str">
        <f t="shared" si="8"/>
        <v/>
      </c>
      <c r="N14" s="14" t="str">
        <f>IF(M14="","",COUNTIF($M$4:M14,M14))</f>
        <v/>
      </c>
      <c r="O14" s="14" t="str">
        <f t="shared" si="0"/>
        <v/>
      </c>
      <c r="P14" s="24"/>
      <c r="Q14" s="2" t="str">
        <f t="shared" si="1"/>
        <v/>
      </c>
      <c r="R14" s="5" t="str">
        <f t="shared" si="2"/>
        <v/>
      </c>
      <c r="T14" s="2">
        <v>11</v>
      </c>
      <c r="U14" s="2" t="str">
        <f t="shared" ca="1" si="9"/>
        <v/>
      </c>
      <c r="V14" s="2" t="str">
        <f t="shared" ca="1" si="3"/>
        <v/>
      </c>
      <c r="W14" s="5" t="str">
        <f t="shared" ca="1" si="4"/>
        <v/>
      </c>
      <c r="X14" s="45" t="str">
        <f t="shared" ca="1" si="5"/>
        <v/>
      </c>
      <c r="Z14" s="61"/>
      <c r="AA14" s="14" t="s">
        <v>85</v>
      </c>
      <c r="AB14" s="2" t="str">
        <f t="shared" ca="1" si="16"/>
        <v/>
      </c>
      <c r="AC14" s="2" t="str">
        <f t="shared" ca="1" si="17"/>
        <v/>
      </c>
      <c r="AD14" s="5" t="str">
        <f t="shared" ca="1" si="18"/>
        <v/>
      </c>
      <c r="AF14" s="63"/>
      <c r="AG14" s="14" t="s">
        <v>105</v>
      </c>
      <c r="AH14" s="2" t="str">
        <f t="shared" ca="1" si="19"/>
        <v/>
      </c>
      <c r="AI14" s="2" t="str">
        <f t="shared" ca="1" si="20"/>
        <v/>
      </c>
      <c r="AJ14" s="5" t="str">
        <f t="shared" ca="1" si="21"/>
        <v/>
      </c>
      <c r="AL14" s="73"/>
      <c r="AM14" s="28"/>
      <c r="AR14" s="73"/>
      <c r="AS14" s="28"/>
      <c r="AX14" s="73"/>
      <c r="AY14" s="28"/>
      <c r="BD14" s="21"/>
      <c r="BE14" s="14">
        <f>IF(BE2="@AFC",SUM(BB11:BB12),SUM(BB15:BB16))</f>
        <v>0</v>
      </c>
      <c r="BF14" s="2" t="str">
        <f ca="1">IF(BE14=0,"tbd",OFFSET($Q$3,BE14+IF($BE$2="@AFC",0,16),0))</f>
        <v>tbd</v>
      </c>
      <c r="BH14" s="68" t="str">
        <f>BE15</f>
        <v>A</v>
      </c>
      <c r="BI14" s="9" t="str">
        <f>IF(BG14&gt;BG13," &lt; CHAMPION","")</f>
        <v/>
      </c>
    </row>
    <row r="15" spans="1:61" x14ac:dyDescent="0.25">
      <c r="A15" s="3" t="s">
        <v>137</v>
      </c>
      <c r="B15" s="3" t="s">
        <v>56</v>
      </c>
      <c r="C15" s="3" t="s">
        <v>72</v>
      </c>
      <c r="D15" s="3" t="s">
        <v>75</v>
      </c>
      <c r="F15" s="55"/>
      <c r="G15" s="3"/>
      <c r="H15" s="6"/>
      <c r="I15" s="12">
        <f t="shared" si="6"/>
        <v>17</v>
      </c>
      <c r="J15" s="3"/>
      <c r="L15" s="13" t="str">
        <f t="shared" si="7"/>
        <v/>
      </c>
      <c r="M15" s="14" t="str">
        <f t="shared" si="8"/>
        <v/>
      </c>
      <c r="N15" s="14" t="str">
        <f>IF(M15="","",COUNTIF($M$4:M15,M15))</f>
        <v/>
      </c>
      <c r="O15" s="14" t="str">
        <f t="shared" si="0"/>
        <v/>
      </c>
      <c r="P15" s="24"/>
      <c r="Q15" s="2" t="str">
        <f t="shared" si="1"/>
        <v/>
      </c>
      <c r="R15" s="5" t="str">
        <f t="shared" si="2"/>
        <v/>
      </c>
      <c r="T15" s="2">
        <v>12</v>
      </c>
      <c r="U15" s="2" t="str">
        <f t="shared" ca="1" si="9"/>
        <v/>
      </c>
      <c r="V15" s="2" t="str">
        <f t="shared" ca="1" si="3"/>
        <v/>
      </c>
      <c r="W15" s="5" t="str">
        <f t="shared" ca="1" si="4"/>
        <v/>
      </c>
      <c r="X15" s="45" t="str">
        <f t="shared" ca="1" si="5"/>
        <v/>
      </c>
      <c r="Z15" s="61"/>
      <c r="AA15" s="14" t="s">
        <v>86</v>
      </c>
      <c r="AB15" s="2" t="str">
        <f t="shared" ca="1" si="16"/>
        <v/>
      </c>
      <c r="AC15" s="2" t="str">
        <f t="shared" ca="1" si="17"/>
        <v/>
      </c>
      <c r="AD15" s="5" t="str">
        <f t="shared" ca="1" si="18"/>
        <v/>
      </c>
      <c r="AF15" s="63"/>
      <c r="AG15" s="14" t="s">
        <v>106</v>
      </c>
      <c r="AH15" s="2" t="str">
        <f t="shared" ca="1" si="19"/>
        <v/>
      </c>
      <c r="AI15" s="2" t="str">
        <f t="shared" ca="1" si="20"/>
        <v/>
      </c>
      <c r="AJ15" s="5" t="str">
        <f t="shared" ca="1" si="21"/>
        <v/>
      </c>
      <c r="AL15" s="73"/>
      <c r="AM15" s="16">
        <v>5</v>
      </c>
      <c r="AN15" s="17" t="str">
        <f ca="1">IF(AM15="","tbd",OFFSET($Q$19,AM15,0))</f>
        <v/>
      </c>
      <c r="AO15" s="18"/>
      <c r="AP15" s="14" t="str">
        <f>IF(AO15&gt;AO16,AM15,"")</f>
        <v/>
      </c>
      <c r="AR15" s="73"/>
      <c r="AS15" s="16" t="str">
        <f>IF(MAX(AP15:AP22)=7,7,IF(COUNT(AP15:AP22)&lt;&gt;3,"",MAX(AP15:AP22)))</f>
        <v/>
      </c>
      <c r="AT15" s="17" t="str">
        <f ca="1">IF(AS15="","tbd",OFFSET($Q$19,AS15,0))</f>
        <v>tbd</v>
      </c>
      <c r="AU15" s="18"/>
      <c r="AV15" s="14" t="str">
        <f>IF(AU15&gt;AU16,AS15,"")</f>
        <v/>
      </c>
      <c r="AX15" s="73"/>
      <c r="AY15" s="16" t="str">
        <f>IF(MAX(AV15:AV19)=6,6,IF(COUNT(AV15:AV19)&lt;&gt;2,"",MAX(AV15:AV19)))</f>
        <v/>
      </c>
      <c r="AZ15" s="17" t="str">
        <f ca="1">IF(AY15="","tbd",OFFSET($Q$19,AY15,0))</f>
        <v>tbd</v>
      </c>
      <c r="BA15" s="18"/>
      <c r="BB15" s="14" t="str">
        <f>IF(BA15&gt;BA16,AY15,"")</f>
        <v/>
      </c>
      <c r="BC15" s="14"/>
      <c r="BD15" s="37"/>
      <c r="BE15" s="66" t="str">
        <f>MID(BE2,2,1)</f>
        <v>A</v>
      </c>
      <c r="BF15" s="66"/>
      <c r="BG15" s="66"/>
      <c r="BH15" s="69"/>
    </row>
    <row r="16" spans="1:61" x14ac:dyDescent="0.25">
      <c r="A16" s="3" t="s">
        <v>27</v>
      </c>
      <c r="B16" s="3" t="s">
        <v>60</v>
      </c>
      <c r="C16" s="3" t="s">
        <v>72</v>
      </c>
      <c r="D16" s="3" t="s">
        <v>75</v>
      </c>
      <c r="F16" s="55"/>
      <c r="G16" s="3"/>
      <c r="H16" s="3"/>
      <c r="I16" s="12">
        <f t="shared" si="6"/>
        <v>17</v>
      </c>
      <c r="J16" s="3"/>
      <c r="L16" s="13" t="str">
        <f t="shared" si="7"/>
        <v/>
      </c>
      <c r="M16" s="14" t="str">
        <f t="shared" si="8"/>
        <v/>
      </c>
      <c r="N16" s="14" t="str">
        <f>IF(M16="","",COUNTIF($M$4:M16,M16))</f>
        <v/>
      </c>
      <c r="O16" s="14" t="str">
        <f t="shared" si="0"/>
        <v/>
      </c>
      <c r="P16" s="24"/>
      <c r="Q16" s="2" t="str">
        <f t="shared" si="1"/>
        <v/>
      </c>
      <c r="R16" s="5" t="str">
        <f t="shared" si="2"/>
        <v/>
      </c>
      <c r="T16" s="2">
        <v>13</v>
      </c>
      <c r="U16" s="2" t="str">
        <f t="shared" ca="1" si="9"/>
        <v/>
      </c>
      <c r="V16" s="2" t="str">
        <f t="shared" ca="1" si="3"/>
        <v/>
      </c>
      <c r="W16" s="5" t="str">
        <f t="shared" ca="1" si="4"/>
        <v/>
      </c>
      <c r="X16" s="45" t="str">
        <f t="shared" ca="1" si="5"/>
        <v/>
      </c>
      <c r="Z16" s="61"/>
      <c r="AF16" s="63"/>
      <c r="AL16" s="73"/>
      <c r="AM16" s="19">
        <v>4</v>
      </c>
      <c r="AN16" s="20" t="str">
        <f ca="1">IF(AM16="","tbd",OFFSET($Q$19,AM16,0))</f>
        <v/>
      </c>
      <c r="AO16" s="21"/>
      <c r="AP16" s="14" t="str">
        <f>IF(AO16&gt;AO15,AM16,"")</f>
        <v/>
      </c>
      <c r="AR16" s="73"/>
      <c r="AS16" s="19">
        <v>1</v>
      </c>
      <c r="AT16" s="20" t="str">
        <f ca="1">IF(AS16="","tbd",OFFSET($Q$19,AS16,0))</f>
        <v/>
      </c>
      <c r="AU16" s="21"/>
      <c r="AV16" s="14" t="str">
        <f>IF(AU16&gt;AU15,AS16,"")</f>
        <v/>
      </c>
      <c r="AX16" s="73"/>
      <c r="AY16" s="19" t="str">
        <f>IF(MIN(AV15:AV19)=1,1,IF(COUNT(AV15:AV19)&lt;&gt;2,"",MIN(AV15:AV19)))</f>
        <v/>
      </c>
      <c r="AZ16" s="20" t="str">
        <f ca="1">IF(AY16="","tbd",OFFSET($Q$19,AY16,0))</f>
        <v>tbd</v>
      </c>
      <c r="BA16" s="21"/>
      <c r="BB16" s="14" t="str">
        <f>IF(BA16&gt;BA15,AY16,"")</f>
        <v/>
      </c>
      <c r="BC16" s="14"/>
      <c r="BD16" s="34"/>
    </row>
    <row r="17" spans="1:56" x14ac:dyDescent="0.25">
      <c r="A17" s="3" t="s">
        <v>12</v>
      </c>
      <c r="B17" s="3" t="s">
        <v>46</v>
      </c>
      <c r="C17" s="3" t="s">
        <v>74</v>
      </c>
      <c r="D17" s="3" t="s">
        <v>75</v>
      </c>
      <c r="F17" s="55"/>
      <c r="G17" s="3"/>
      <c r="H17" s="3"/>
      <c r="I17" s="12">
        <f t="shared" si="6"/>
        <v>17</v>
      </c>
      <c r="J17" s="3"/>
      <c r="L17" s="13" t="str">
        <f t="shared" si="7"/>
        <v/>
      </c>
      <c r="M17" s="14" t="str">
        <f t="shared" si="8"/>
        <v/>
      </c>
      <c r="N17" s="14" t="str">
        <f>IF(M17="","",COUNTIF($M$4:M17,M17))</f>
        <v/>
      </c>
      <c r="O17" s="14" t="str">
        <f t="shared" si="0"/>
        <v/>
      </c>
      <c r="P17" s="24"/>
      <c r="Q17" s="2" t="str">
        <f t="shared" si="1"/>
        <v/>
      </c>
      <c r="R17" s="5" t="str">
        <f t="shared" si="2"/>
        <v/>
      </c>
      <c r="T17" s="2">
        <v>14</v>
      </c>
      <c r="U17" s="2" t="str">
        <f t="shared" ca="1" si="9"/>
        <v/>
      </c>
      <c r="V17" s="2" t="str">
        <f t="shared" ca="1" si="3"/>
        <v/>
      </c>
      <c r="W17" s="5" t="str">
        <f t="shared" ca="1" si="4"/>
        <v/>
      </c>
      <c r="X17" s="45" t="str">
        <f t="shared" ca="1" si="5"/>
        <v/>
      </c>
      <c r="Z17" s="55"/>
      <c r="AA17" s="52" t="s">
        <v>78</v>
      </c>
      <c r="AB17" s="52"/>
      <c r="AC17" s="52"/>
      <c r="AD17" s="53"/>
      <c r="AF17" s="50"/>
      <c r="AG17" s="47" t="s">
        <v>78</v>
      </c>
      <c r="AH17" s="47"/>
      <c r="AI17" s="47"/>
      <c r="AJ17" s="48"/>
      <c r="AL17" s="73"/>
      <c r="AM17" s="32"/>
      <c r="AR17" s="73"/>
      <c r="AS17" s="32"/>
      <c r="AX17" s="73"/>
      <c r="AY17" s="27"/>
      <c r="BD17" s="34"/>
    </row>
    <row r="18" spans="1:56" x14ac:dyDescent="0.25">
      <c r="A18" s="3" t="s">
        <v>1</v>
      </c>
      <c r="B18" s="3" t="s">
        <v>35</v>
      </c>
      <c r="C18" s="3" t="s">
        <v>72</v>
      </c>
      <c r="D18" s="3" t="s">
        <v>75</v>
      </c>
      <c r="F18" s="55"/>
      <c r="G18" s="3"/>
      <c r="H18" s="3"/>
      <c r="I18" s="12">
        <f t="shared" si="6"/>
        <v>17</v>
      </c>
      <c r="J18" s="3"/>
      <c r="L18" s="13" t="str">
        <f t="shared" si="7"/>
        <v/>
      </c>
      <c r="M18" s="14" t="str">
        <f t="shared" si="8"/>
        <v/>
      </c>
      <c r="N18" s="14" t="str">
        <f>IF(M18="","",COUNTIF($M$4:M18,M18))</f>
        <v/>
      </c>
      <c r="O18" s="14" t="str">
        <f t="shared" si="0"/>
        <v/>
      </c>
      <c r="P18" s="24"/>
      <c r="Q18" s="2" t="str">
        <f t="shared" si="1"/>
        <v/>
      </c>
      <c r="R18" s="5" t="str">
        <f t="shared" si="2"/>
        <v/>
      </c>
      <c r="T18" s="2">
        <v>15</v>
      </c>
      <c r="U18" s="2" t="str">
        <f t="shared" ca="1" si="9"/>
        <v/>
      </c>
      <c r="V18" s="2" t="str">
        <f t="shared" ca="1" si="3"/>
        <v/>
      </c>
      <c r="W18" s="5" t="str">
        <f t="shared" ca="1" si="4"/>
        <v/>
      </c>
      <c r="X18" s="45" t="str">
        <f t="shared" ca="1" si="5"/>
        <v/>
      </c>
      <c r="Z18" s="61"/>
      <c r="AA18" s="1"/>
      <c r="AB18" s="1"/>
      <c r="AC18" s="4" t="s">
        <v>79</v>
      </c>
      <c r="AD18" s="4" t="s">
        <v>68</v>
      </c>
      <c r="AF18" s="63"/>
      <c r="AG18" s="1"/>
      <c r="AH18" s="1"/>
      <c r="AI18" s="4" t="s">
        <v>79</v>
      </c>
      <c r="AJ18" s="4" t="s">
        <v>68</v>
      </c>
      <c r="AL18" s="40"/>
      <c r="AM18" s="16">
        <v>7</v>
      </c>
      <c r="AN18" s="17" t="str">
        <f ca="1">IF(AM18="","tbd",OFFSET($Q$19,AM18,0))</f>
        <v/>
      </c>
      <c r="AO18" s="18"/>
      <c r="AP18" s="14" t="str">
        <f>IF(AO18&gt;AO19,AM18,"")</f>
        <v/>
      </c>
      <c r="AR18" s="40"/>
      <c r="AS18" s="16" t="str">
        <f>IF(COUNT(AP15:AP22)&lt;&gt;3,"",LARGE(AP15:AP22,2))</f>
        <v/>
      </c>
      <c r="AT18" s="17" t="str">
        <f ca="1">IF(AS18="","tbd",OFFSET($Q$19,AS18,0))</f>
        <v>tbd</v>
      </c>
      <c r="AU18" s="18"/>
      <c r="AV18" s="14" t="str">
        <f>IF(AU18&gt;AU19,AS18,"")</f>
        <v/>
      </c>
      <c r="AX18" s="40"/>
      <c r="AY18" s="27"/>
      <c r="BD18" s="43"/>
    </row>
    <row r="19" spans="1:56" x14ac:dyDescent="0.25">
      <c r="A19" s="3" t="s">
        <v>9</v>
      </c>
      <c r="B19" s="3" t="s">
        <v>43</v>
      </c>
      <c r="C19" s="3" t="s">
        <v>72</v>
      </c>
      <c r="D19" s="3" t="s">
        <v>78</v>
      </c>
      <c r="F19" s="56"/>
      <c r="G19" s="3"/>
      <c r="H19" s="3"/>
      <c r="I19" s="12">
        <f t="shared" si="6"/>
        <v>17</v>
      </c>
      <c r="J19" s="3"/>
      <c r="L19" s="13" t="str">
        <f t="shared" si="7"/>
        <v/>
      </c>
      <c r="M19" s="14" t="str">
        <f t="shared" si="8"/>
        <v/>
      </c>
      <c r="N19" s="14" t="str">
        <f>IF(M19="","",COUNTIF($M$4:M19,M19))</f>
        <v/>
      </c>
      <c r="O19" s="14" t="str">
        <f t="shared" si="0"/>
        <v/>
      </c>
      <c r="P19" s="24"/>
      <c r="Q19" s="2" t="str">
        <f t="shared" si="1"/>
        <v/>
      </c>
      <c r="R19" s="5" t="str">
        <f t="shared" si="2"/>
        <v/>
      </c>
      <c r="T19" s="2">
        <v>16</v>
      </c>
      <c r="U19" s="2" t="str">
        <f t="shared" ca="1" si="9"/>
        <v/>
      </c>
      <c r="V19" s="2" t="str">
        <f t="shared" ca="1" si="3"/>
        <v/>
      </c>
      <c r="W19" s="5" t="str">
        <f t="shared" ca="1" si="4"/>
        <v/>
      </c>
      <c r="X19" s="45" t="str">
        <f t="shared" ca="1" si="5"/>
        <v/>
      </c>
      <c r="Z19" s="61"/>
      <c r="AA19" s="14" t="s">
        <v>91</v>
      </c>
      <c r="AB19" s="2" t="str">
        <f ca="1">IF(COUNTIF($O$4:$O$35,AA19)=0,"",OFFSET($P$3,MATCH(AA19,$O$4:$O$35,0),0))</f>
        <v/>
      </c>
      <c r="AC19" s="2" t="str">
        <f ca="1">IF(COUNTIF($O$4:$O$35,AA19)=0,"",OFFSET($Q$3,MATCH(AA19,$O$4:$O$35,0),0))</f>
        <v/>
      </c>
      <c r="AD19" s="5" t="str">
        <f ca="1">IF(COUNTIF($O$4:$O$35,AA19)=0,"",OFFSET($R$3,MATCH(AA19,$O$4:$O$35,0),0))</f>
        <v/>
      </c>
      <c r="AF19" s="63"/>
      <c r="AG19" s="14" t="s">
        <v>107</v>
      </c>
      <c r="AH19" s="2" t="str">
        <f ca="1">IF(COUNTIF($O$4:$O$35,AG19)=0,"",OFFSET($P$3,MATCH(AG19,$O$4:$O$35,0),0))</f>
        <v/>
      </c>
      <c r="AI19" s="2" t="str">
        <f ca="1">IF(COUNTIF($O$4:$O$35,AG19)=0,"",OFFSET($Q$3,MATCH(AG19,$O$4:$O$35,0),0))</f>
        <v/>
      </c>
      <c r="AJ19" s="5" t="str">
        <f ca="1">IF(COUNTIF($O$4:$O$35,AG19)=0,"",OFFSET($R$3,MATCH(AG19,$O$4:$O$35,0),0))</f>
        <v/>
      </c>
      <c r="AL19" s="29"/>
      <c r="AM19" s="19">
        <v>2</v>
      </c>
      <c r="AN19" s="20" t="str">
        <f ca="1">IF(AM19="","tbd",OFFSET($Q$19,AM19,0))</f>
        <v/>
      </c>
      <c r="AO19" s="21"/>
      <c r="AP19" s="14" t="str">
        <f>IF(AO19&gt;AO18,AM19,"")</f>
        <v/>
      </c>
      <c r="AR19" s="29"/>
      <c r="AS19" s="19" t="str">
        <f>IF(MIN(AP15:AP22)=2,2,IF(COUNT(AP15:AP22)&lt;&gt;3,"",MIN(AP15:AP22,2)))</f>
        <v/>
      </c>
      <c r="AT19" s="20" t="str">
        <f ca="1">IF(AS19="","tbd",OFFSET($Q$19,AS19,0))</f>
        <v>tbd</v>
      </c>
      <c r="AU19" s="21"/>
      <c r="AV19" s="14" t="str">
        <f>IF(AU19&gt;AU18,AS19,"")</f>
        <v/>
      </c>
      <c r="AX19" s="29"/>
      <c r="AY19" s="27"/>
      <c r="BD19" s="35"/>
    </row>
    <row r="20" spans="1:56" x14ac:dyDescent="0.25">
      <c r="A20" s="3" t="s">
        <v>7</v>
      </c>
      <c r="B20" s="3" t="s">
        <v>41</v>
      </c>
      <c r="C20" s="3" t="s">
        <v>72</v>
      </c>
      <c r="D20" s="3" t="s">
        <v>75</v>
      </c>
      <c r="F20" s="49" t="s">
        <v>116</v>
      </c>
      <c r="G20" s="3"/>
      <c r="H20" s="3"/>
      <c r="I20" s="12">
        <f t="shared" si="6"/>
        <v>17</v>
      </c>
      <c r="J20" s="3"/>
      <c r="L20" s="13" t="str">
        <f t="shared" si="7"/>
        <v/>
      </c>
      <c r="M20" s="14" t="str">
        <f t="shared" si="8"/>
        <v/>
      </c>
      <c r="N20" s="14" t="str">
        <f>IF(M20="","",COUNTIF($M$4:M20,M20))</f>
        <v/>
      </c>
      <c r="O20" s="14" t="str">
        <f t="shared" si="0"/>
        <v/>
      </c>
      <c r="P20" s="2">
        <v>1</v>
      </c>
      <c r="Q20" s="2" t="str">
        <f t="shared" si="1"/>
        <v/>
      </c>
      <c r="R20" s="5" t="str">
        <f t="shared" si="2"/>
        <v/>
      </c>
      <c r="T20" s="2">
        <v>17</v>
      </c>
      <c r="U20" s="2" t="str">
        <f t="shared" ca="1" si="9"/>
        <v/>
      </c>
      <c r="V20" s="2" t="str">
        <f t="shared" ca="1" si="3"/>
        <v/>
      </c>
      <c r="W20" s="5" t="str">
        <f t="shared" ca="1" si="4"/>
        <v/>
      </c>
      <c r="X20" s="45" t="str">
        <f t="shared" ca="1" si="5"/>
        <v/>
      </c>
      <c r="Z20" s="61"/>
      <c r="AA20" s="14" t="s">
        <v>92</v>
      </c>
      <c r="AB20" s="2" t="str">
        <f t="shared" ref="AB20:AB22" ca="1" si="22">IF(COUNTIF($O$4:$O$35,AA20)=0,"",OFFSET($P$3,MATCH(AA20,$O$4:$O$35,0),0))</f>
        <v/>
      </c>
      <c r="AC20" s="2" t="str">
        <f t="shared" ref="AC20:AC22" ca="1" si="23">IF(COUNTIF($O$4:$O$35,AA20)=0,"",OFFSET($Q$3,MATCH(AA20,$O$4:$O$35,0),0))</f>
        <v/>
      </c>
      <c r="AD20" s="5" t="str">
        <f t="shared" ref="AD20:AD22" ca="1" si="24">IF(COUNTIF($O$4:$O$35,AA20)=0,"",OFFSET($R$3,MATCH(AA20,$O$4:$O$35,0),0))</f>
        <v/>
      </c>
      <c r="AF20" s="63"/>
      <c r="AG20" s="14" t="s">
        <v>108</v>
      </c>
      <c r="AH20" s="2" t="str">
        <f t="shared" ref="AH20:AH22" ca="1" si="25">IF(COUNTIF($O$4:$O$35,AG20)=0,"",OFFSET($P$3,MATCH(AG20,$O$4:$O$35,0),0))</f>
        <v/>
      </c>
      <c r="AI20" s="2" t="str">
        <f t="shared" ref="AI20:AI22" ca="1" si="26">IF(COUNTIF($O$4:$O$35,AG20)=0,"",OFFSET($Q$3,MATCH(AG20,$O$4:$O$35,0),0))</f>
        <v/>
      </c>
      <c r="AJ20" s="5" t="str">
        <f t="shared" ref="AJ20:AJ22" ca="1" si="27">IF(COUNTIF($O$4:$O$35,AG20)=0,"",OFFSET($R$3,MATCH(AG20,$O$4:$O$35,0),0))</f>
        <v/>
      </c>
      <c r="AL20" s="29"/>
      <c r="AM20" s="32"/>
      <c r="AR20" s="29"/>
      <c r="AS20" s="31"/>
      <c r="AX20" s="29"/>
      <c r="AY20" s="27"/>
      <c r="BD20" s="35"/>
    </row>
    <row r="21" spans="1:56" x14ac:dyDescent="0.25">
      <c r="A21" s="3" t="s">
        <v>24</v>
      </c>
      <c r="B21" s="3" t="s">
        <v>57</v>
      </c>
      <c r="C21" s="3" t="s">
        <v>74</v>
      </c>
      <c r="D21" s="3" t="s">
        <v>78</v>
      </c>
      <c r="F21" s="50"/>
      <c r="G21" s="3"/>
      <c r="H21" s="3"/>
      <c r="I21" s="12">
        <f t="shared" si="6"/>
        <v>17</v>
      </c>
      <c r="J21" s="3"/>
      <c r="L21" s="13" t="str">
        <f t="shared" si="7"/>
        <v/>
      </c>
      <c r="M21" s="14" t="str">
        <f t="shared" si="8"/>
        <v/>
      </c>
      <c r="N21" s="14" t="str">
        <f>IF(M21="","",COUNTIF($M$4:M21,M21))</f>
        <v/>
      </c>
      <c r="O21" s="14" t="str">
        <f t="shared" si="0"/>
        <v/>
      </c>
      <c r="P21" s="2">
        <v>2</v>
      </c>
      <c r="Q21" s="2" t="str">
        <f t="shared" si="1"/>
        <v/>
      </c>
      <c r="R21" s="5" t="str">
        <f t="shared" si="2"/>
        <v/>
      </c>
      <c r="T21" s="2">
        <v>18</v>
      </c>
      <c r="U21" s="2" t="str">
        <f t="shared" ca="1" si="9"/>
        <v/>
      </c>
      <c r="V21" s="2" t="str">
        <f t="shared" ca="1" si="3"/>
        <v/>
      </c>
      <c r="W21" s="5" t="str">
        <f t="shared" ca="1" si="4"/>
        <v/>
      </c>
      <c r="X21" s="45" t="str">
        <f t="shared" ca="1" si="5"/>
        <v/>
      </c>
      <c r="Z21" s="61"/>
      <c r="AA21" s="14" t="s">
        <v>93</v>
      </c>
      <c r="AB21" s="2" t="str">
        <f t="shared" ca="1" si="22"/>
        <v/>
      </c>
      <c r="AC21" s="2" t="str">
        <f t="shared" ca="1" si="23"/>
        <v/>
      </c>
      <c r="AD21" s="5" t="str">
        <f t="shared" ca="1" si="24"/>
        <v/>
      </c>
      <c r="AF21" s="63"/>
      <c r="AG21" s="14" t="s">
        <v>109</v>
      </c>
      <c r="AH21" s="2" t="str">
        <f t="shared" ca="1" si="25"/>
        <v/>
      </c>
      <c r="AI21" s="2" t="str">
        <f t="shared" ca="1" si="26"/>
        <v/>
      </c>
      <c r="AJ21" s="5" t="str">
        <f t="shared" ca="1" si="27"/>
        <v/>
      </c>
      <c r="AL21" s="29"/>
      <c r="AM21" s="16">
        <v>6</v>
      </c>
      <c r="AN21" s="17" t="str">
        <f ca="1">IF(AM21="","tbd",OFFSET($Q$19,AM21,0))</f>
        <v/>
      </c>
      <c r="AO21" s="18"/>
      <c r="AP21" s="14" t="str">
        <f>IF(AO21&gt;AO22,AM21,"")</f>
        <v/>
      </c>
      <c r="AR21" s="29"/>
      <c r="AS21" s="27"/>
      <c r="AX21" s="29"/>
      <c r="AY21" s="27"/>
      <c r="BD21" s="35"/>
    </row>
    <row r="22" spans="1:56" x14ac:dyDescent="0.25">
      <c r="A22" s="3" t="s">
        <v>15</v>
      </c>
      <c r="B22" s="3" t="s">
        <v>41</v>
      </c>
      <c r="C22" s="3" t="s">
        <v>74</v>
      </c>
      <c r="D22" s="3" t="s">
        <v>75</v>
      </c>
      <c r="F22" s="50"/>
      <c r="G22" s="6"/>
      <c r="H22" s="3"/>
      <c r="I22" s="12">
        <f t="shared" si="6"/>
        <v>17</v>
      </c>
      <c r="J22" s="3"/>
      <c r="L22" s="13" t="str">
        <f t="shared" si="7"/>
        <v/>
      </c>
      <c r="M22" s="14" t="str">
        <f t="shared" si="8"/>
        <v/>
      </c>
      <c r="N22" s="14" t="str">
        <f>IF(M22="","",COUNTIF($M$4:M22,M22))</f>
        <v/>
      </c>
      <c r="O22" s="14" t="str">
        <f t="shared" si="0"/>
        <v/>
      </c>
      <c r="P22" s="2">
        <v>3</v>
      </c>
      <c r="Q22" s="2" t="str">
        <f t="shared" si="1"/>
        <v/>
      </c>
      <c r="R22" s="5" t="str">
        <f t="shared" si="2"/>
        <v/>
      </c>
      <c r="T22" s="2">
        <v>19</v>
      </c>
      <c r="U22" s="2" t="str">
        <f t="shared" ca="1" si="9"/>
        <v/>
      </c>
      <c r="V22" s="2" t="str">
        <f t="shared" ca="1" si="3"/>
        <v/>
      </c>
      <c r="W22" s="5" t="str">
        <f t="shared" ca="1" si="4"/>
        <v/>
      </c>
      <c r="X22" s="45" t="str">
        <f t="shared" ca="1" si="5"/>
        <v/>
      </c>
      <c r="Z22" s="61"/>
      <c r="AA22" s="14" t="s">
        <v>94</v>
      </c>
      <c r="AB22" s="2" t="str">
        <f t="shared" ca="1" si="22"/>
        <v/>
      </c>
      <c r="AC22" s="2" t="str">
        <f t="shared" ca="1" si="23"/>
        <v/>
      </c>
      <c r="AD22" s="5" t="str">
        <f t="shared" ca="1" si="24"/>
        <v/>
      </c>
      <c r="AF22" s="63"/>
      <c r="AG22" s="14" t="s">
        <v>110</v>
      </c>
      <c r="AH22" s="2" t="str">
        <f t="shared" ca="1" si="25"/>
        <v/>
      </c>
      <c r="AI22" s="2" t="str">
        <f t="shared" ca="1" si="26"/>
        <v/>
      </c>
      <c r="AJ22" s="5" t="str">
        <f t="shared" ca="1" si="27"/>
        <v/>
      </c>
      <c r="AL22" s="29"/>
      <c r="AM22" s="19">
        <v>3</v>
      </c>
      <c r="AN22" s="20" t="str">
        <f ca="1">IF(AM22="","tbd",OFFSET($Q$19,AM22,0))</f>
        <v/>
      </c>
      <c r="AO22" s="21"/>
      <c r="AP22" s="14" t="str">
        <f>IF(AO22&gt;AO21,AM22,"")</f>
        <v/>
      </c>
      <c r="AR22" s="29"/>
      <c r="AS22" s="27"/>
      <c r="AX22" s="29"/>
      <c r="AY22" s="27"/>
      <c r="BD22" s="35"/>
    </row>
    <row r="23" spans="1:56" x14ac:dyDescent="0.25">
      <c r="A23" s="3" t="s">
        <v>30</v>
      </c>
      <c r="B23" s="3" t="s">
        <v>63</v>
      </c>
      <c r="C23" s="3" t="s">
        <v>72</v>
      </c>
      <c r="D23" s="3" t="s">
        <v>77</v>
      </c>
      <c r="F23" s="50"/>
      <c r="G23" s="3"/>
      <c r="H23" s="3"/>
      <c r="I23" s="12">
        <f t="shared" si="6"/>
        <v>17</v>
      </c>
      <c r="J23" s="3"/>
      <c r="L23" s="13" t="str">
        <f t="shared" si="7"/>
        <v/>
      </c>
      <c r="M23" s="14" t="str">
        <f t="shared" si="8"/>
        <v/>
      </c>
      <c r="N23" s="14" t="str">
        <f>IF(M23="","",COUNTIF($M$4:M23,M23))</f>
        <v/>
      </c>
      <c r="O23" s="14" t="str">
        <f t="shared" si="0"/>
        <v/>
      </c>
      <c r="P23" s="2">
        <v>4</v>
      </c>
      <c r="Q23" s="2" t="str">
        <f t="shared" si="1"/>
        <v/>
      </c>
      <c r="R23" s="5" t="str">
        <f t="shared" si="2"/>
        <v/>
      </c>
      <c r="T23" s="2">
        <v>20</v>
      </c>
      <c r="U23" s="2" t="str">
        <f t="shared" ca="1" si="9"/>
        <v/>
      </c>
      <c r="V23" s="2" t="str">
        <f t="shared" ca="1" si="3"/>
        <v/>
      </c>
      <c r="W23" s="5" t="str">
        <f t="shared" ca="1" si="4"/>
        <v/>
      </c>
      <c r="X23" s="45" t="str">
        <f t="shared" ca="1" si="5"/>
        <v/>
      </c>
      <c r="Z23" s="61"/>
      <c r="AF23" s="63"/>
      <c r="AL23" s="29"/>
      <c r="AM23" s="32"/>
      <c r="AN23" s="20"/>
      <c r="AO23" s="20"/>
      <c r="AP23" s="20"/>
      <c r="AQ23" s="20"/>
      <c r="AR23" s="29"/>
      <c r="AS23" s="28"/>
      <c r="AT23" s="20"/>
      <c r="AU23" s="20"/>
      <c r="AV23" s="20"/>
      <c r="AW23" s="20"/>
      <c r="AX23" s="29"/>
      <c r="AY23" s="28"/>
      <c r="AZ23" s="20"/>
      <c r="BA23" s="20"/>
      <c r="BB23" s="20"/>
      <c r="BC23" s="21"/>
      <c r="BD23" s="35"/>
    </row>
    <row r="24" spans="1:56" x14ac:dyDescent="0.25">
      <c r="A24" s="3" t="s">
        <v>0</v>
      </c>
      <c r="B24" s="3" t="s">
        <v>34</v>
      </c>
      <c r="C24" s="3" t="s">
        <v>72</v>
      </c>
      <c r="D24" s="3" t="s">
        <v>77</v>
      </c>
      <c r="F24" s="50"/>
      <c r="G24" s="3"/>
      <c r="H24" s="3"/>
      <c r="I24" s="12">
        <f t="shared" si="6"/>
        <v>17</v>
      </c>
      <c r="J24" s="3"/>
      <c r="L24" s="13" t="str">
        <f t="shared" si="7"/>
        <v/>
      </c>
      <c r="M24" s="14" t="str">
        <f t="shared" si="8"/>
        <v/>
      </c>
      <c r="N24" s="14" t="str">
        <f>IF(M24="","",COUNTIF($M$4:M24,M24))</f>
        <v/>
      </c>
      <c r="O24" s="14" t="str">
        <f t="shared" si="0"/>
        <v/>
      </c>
      <c r="P24" s="2">
        <v>5</v>
      </c>
      <c r="Q24" s="2" t="str">
        <f t="shared" si="1"/>
        <v/>
      </c>
      <c r="R24" s="5" t="str">
        <f t="shared" si="2"/>
        <v/>
      </c>
      <c r="T24" s="2">
        <v>21</v>
      </c>
      <c r="U24" s="2" t="str">
        <f t="shared" ca="1" si="9"/>
        <v/>
      </c>
      <c r="V24" s="2" t="str">
        <f t="shared" ca="1" si="3"/>
        <v/>
      </c>
      <c r="W24" s="5" t="str">
        <f t="shared" ca="1" si="4"/>
        <v/>
      </c>
      <c r="X24" s="45" t="str">
        <f t="shared" ca="1" si="5"/>
        <v/>
      </c>
      <c r="Z24" s="55"/>
      <c r="AA24" s="52" t="s">
        <v>73</v>
      </c>
      <c r="AB24" s="52"/>
      <c r="AC24" s="52"/>
      <c r="AD24" s="53"/>
      <c r="AF24" s="50"/>
      <c r="AG24" s="47" t="s">
        <v>73</v>
      </c>
      <c r="AH24" s="47"/>
      <c r="AI24" s="47"/>
      <c r="AJ24" s="48"/>
      <c r="AL24" s="57" t="s">
        <v>116</v>
      </c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9"/>
    </row>
    <row r="25" spans="1:56" x14ac:dyDescent="0.25">
      <c r="A25" s="3" t="s">
        <v>20</v>
      </c>
      <c r="B25" s="3" t="s">
        <v>53</v>
      </c>
      <c r="C25" s="3" t="s">
        <v>72</v>
      </c>
      <c r="D25" s="3" t="s">
        <v>78</v>
      </c>
      <c r="F25" s="50"/>
      <c r="G25" s="3"/>
      <c r="H25" s="3"/>
      <c r="I25" s="12">
        <f t="shared" si="6"/>
        <v>17</v>
      </c>
      <c r="J25" s="3"/>
      <c r="L25" s="13" t="str">
        <f t="shared" si="7"/>
        <v/>
      </c>
      <c r="M25" s="14" t="str">
        <f t="shared" si="8"/>
        <v/>
      </c>
      <c r="N25" s="14" t="str">
        <f>IF(M25="","",COUNTIF($M$4:M25,M25))</f>
        <v/>
      </c>
      <c r="O25" s="14" t="str">
        <f t="shared" si="0"/>
        <v/>
      </c>
      <c r="P25" s="2">
        <v>6</v>
      </c>
      <c r="Q25" s="2" t="str">
        <f t="shared" si="1"/>
        <v/>
      </c>
      <c r="R25" s="5" t="str">
        <f t="shared" si="2"/>
        <v/>
      </c>
      <c r="T25" s="2">
        <v>22</v>
      </c>
      <c r="U25" s="2" t="str">
        <f t="shared" ca="1" si="9"/>
        <v/>
      </c>
      <c r="V25" s="2" t="str">
        <f t="shared" ca="1" si="3"/>
        <v/>
      </c>
      <c r="W25" s="5" t="str">
        <f t="shared" ca="1" si="4"/>
        <v/>
      </c>
      <c r="X25" s="45" t="str">
        <f t="shared" ca="1" si="5"/>
        <v/>
      </c>
      <c r="Z25" s="61"/>
      <c r="AA25" s="1"/>
      <c r="AB25" s="1"/>
      <c r="AC25" s="4" t="s">
        <v>79</v>
      </c>
      <c r="AD25" s="4" t="s">
        <v>68</v>
      </c>
      <c r="AF25" s="63"/>
      <c r="AG25" s="1"/>
      <c r="AH25" s="1"/>
      <c r="AI25" s="4" t="s">
        <v>79</v>
      </c>
      <c r="AJ25" s="4" t="s">
        <v>68</v>
      </c>
    </row>
    <row r="26" spans="1:56" x14ac:dyDescent="0.25">
      <c r="A26" s="3" t="s">
        <v>13</v>
      </c>
      <c r="B26" s="3" t="s">
        <v>47</v>
      </c>
      <c r="C26" s="3" t="s">
        <v>74</v>
      </c>
      <c r="D26" s="3" t="s">
        <v>75</v>
      </c>
      <c r="F26" s="50"/>
      <c r="G26" s="3"/>
      <c r="H26" s="3"/>
      <c r="I26" s="12">
        <f t="shared" si="6"/>
        <v>17</v>
      </c>
      <c r="J26" s="3"/>
      <c r="L26" s="13" t="str">
        <f t="shared" si="7"/>
        <v/>
      </c>
      <c r="M26" s="14" t="str">
        <f t="shared" si="8"/>
        <v/>
      </c>
      <c r="N26" s="14" t="str">
        <f>IF(M26="","",COUNTIF($M$4:M26,M26))</f>
        <v/>
      </c>
      <c r="O26" s="14" t="str">
        <f t="shared" si="0"/>
        <v/>
      </c>
      <c r="P26" s="24">
        <v>7</v>
      </c>
      <c r="Q26" s="2" t="str">
        <f t="shared" si="1"/>
        <v/>
      </c>
      <c r="R26" s="5" t="str">
        <f t="shared" si="2"/>
        <v/>
      </c>
      <c r="T26" s="2">
        <v>23</v>
      </c>
      <c r="U26" s="2" t="str">
        <f t="shared" ca="1" si="9"/>
        <v/>
      </c>
      <c r="V26" s="2" t="str">
        <f t="shared" ca="1" si="3"/>
        <v/>
      </c>
      <c r="W26" s="5" t="str">
        <f t="shared" ca="1" si="4"/>
        <v/>
      </c>
      <c r="X26" s="45" t="str">
        <f t="shared" ca="1" si="5"/>
        <v/>
      </c>
      <c r="Z26" s="61"/>
      <c r="AA26" s="14" t="s">
        <v>95</v>
      </c>
      <c r="AB26" s="2" t="str">
        <f ca="1">IF(COUNTIF($O$4:$O$35,AA26)=0,"",OFFSET($P$3,MATCH(AA26,$O$4:$O$35,0),0))</f>
        <v/>
      </c>
      <c r="AC26" s="2" t="str">
        <f ca="1">IF(COUNTIF($O$4:$O$35,AA26)=0,"",OFFSET($Q$3,MATCH(AA26,$O$4:$O$35,0),0))</f>
        <v/>
      </c>
      <c r="AD26" s="5" t="str">
        <f ca="1">IF(COUNTIF($O$4:$O$35,AA26)=0,"",OFFSET($R$3,MATCH(AA26,$O$4:$O$35,0),0))</f>
        <v/>
      </c>
      <c r="AF26" s="63"/>
      <c r="AG26" s="14" t="s">
        <v>111</v>
      </c>
      <c r="AH26" s="2" t="str">
        <f ca="1">IF(COUNTIF($O$4:$O$35,AG26)=0,"",OFFSET($P$3,MATCH(AG26,$O$4:$O$35,0),0))</f>
        <v/>
      </c>
      <c r="AI26" s="2" t="str">
        <f ca="1">IF(COUNTIF($O$4:$O$35,AG26)=0,"",OFFSET($Q$3,MATCH(AG26,$O$4:$O$35,0),0))</f>
        <v/>
      </c>
      <c r="AJ26" s="5" t="str">
        <f ca="1">IF(COUNTIF($O$4:$O$35,AG26)=0,"",OFFSET($R$3,MATCH(AG26,$O$4:$O$35,0),0))</f>
        <v/>
      </c>
    </row>
    <row r="27" spans="1:56" x14ac:dyDescent="0.25">
      <c r="A27" s="3" t="s">
        <v>3</v>
      </c>
      <c r="B27" s="3" t="s">
        <v>135</v>
      </c>
      <c r="C27" s="3" t="s">
        <v>74</v>
      </c>
      <c r="D27" s="3" t="s">
        <v>73</v>
      </c>
      <c r="F27" s="50"/>
      <c r="G27" s="3"/>
      <c r="H27" s="3"/>
      <c r="I27" s="12">
        <f t="shared" si="6"/>
        <v>17</v>
      </c>
      <c r="J27" s="3"/>
      <c r="L27" s="13" t="str">
        <f t="shared" si="7"/>
        <v/>
      </c>
      <c r="M27" s="14" t="str">
        <f t="shared" si="8"/>
        <v/>
      </c>
      <c r="N27" s="14" t="str">
        <f>IF(M27="","",COUNTIF($M$4:M27,M27))</f>
        <v/>
      </c>
      <c r="O27" s="14" t="str">
        <f t="shared" si="0"/>
        <v/>
      </c>
      <c r="P27" s="24"/>
      <c r="Q27" s="2" t="str">
        <f t="shared" si="1"/>
        <v/>
      </c>
      <c r="R27" s="5" t="str">
        <f t="shared" si="2"/>
        <v/>
      </c>
      <c r="T27" s="2">
        <v>24</v>
      </c>
      <c r="U27" s="2" t="str">
        <f t="shared" ca="1" si="9"/>
        <v/>
      </c>
      <c r="V27" s="2" t="str">
        <f t="shared" ca="1" si="3"/>
        <v/>
      </c>
      <c r="W27" s="5" t="str">
        <f t="shared" ca="1" si="4"/>
        <v/>
      </c>
      <c r="X27" s="45" t="str">
        <f t="shared" ca="1" si="5"/>
        <v/>
      </c>
      <c r="Z27" s="61"/>
      <c r="AA27" s="14" t="s">
        <v>96</v>
      </c>
      <c r="AB27" s="2" t="str">
        <f t="shared" ref="AB27:AB29" ca="1" si="28">IF(COUNTIF($O$4:$O$35,AA27)=0,"",OFFSET($P$3,MATCH(AA27,$O$4:$O$35,0),0))</f>
        <v/>
      </c>
      <c r="AC27" s="2" t="str">
        <f t="shared" ref="AC27:AC29" ca="1" si="29">IF(COUNTIF($O$4:$O$35,AA27)=0,"",OFFSET($Q$3,MATCH(AA27,$O$4:$O$35,0),0))</f>
        <v/>
      </c>
      <c r="AD27" s="5" t="str">
        <f t="shared" ref="AD27:AD29" ca="1" si="30">IF(COUNTIF($O$4:$O$35,AA27)=0,"",OFFSET($R$3,MATCH(AA27,$O$4:$O$35,0),0))</f>
        <v/>
      </c>
      <c r="AF27" s="63"/>
      <c r="AG27" s="14" t="s">
        <v>112</v>
      </c>
      <c r="AH27" s="2" t="str">
        <f t="shared" ref="AH27:AH29" ca="1" si="31">IF(COUNTIF($O$4:$O$35,AG27)=0,"",OFFSET($P$3,MATCH(AG27,$O$4:$O$35,0),0))</f>
        <v/>
      </c>
      <c r="AI27" s="2" t="str">
        <f t="shared" ref="AI27:AI29" ca="1" si="32">IF(COUNTIF($O$4:$O$35,AG27)=0,"",OFFSET($Q$3,MATCH(AG27,$O$4:$O$35,0),0))</f>
        <v/>
      </c>
      <c r="AJ27" s="5" t="str">
        <f t="shared" ref="AJ27:AJ29" ca="1" si="33">IF(COUNTIF($O$4:$O$35,AG27)=0,"",OFFSET($R$3,MATCH(AG27,$O$4:$O$35,0),0))</f>
        <v/>
      </c>
    </row>
    <row r="28" spans="1:56" x14ac:dyDescent="0.25">
      <c r="A28" s="3" t="s">
        <v>22</v>
      </c>
      <c r="B28" s="3" t="s">
        <v>123</v>
      </c>
      <c r="C28" s="3" t="s">
        <v>72</v>
      </c>
      <c r="D28" s="3" t="s">
        <v>73</v>
      </c>
      <c r="F28" s="50"/>
      <c r="G28" s="3"/>
      <c r="H28" s="3"/>
      <c r="I28" s="12">
        <f t="shared" si="6"/>
        <v>17</v>
      </c>
      <c r="J28" s="3"/>
      <c r="L28" s="13" t="str">
        <f t="shared" si="7"/>
        <v/>
      </c>
      <c r="M28" s="14" t="str">
        <f t="shared" si="8"/>
        <v/>
      </c>
      <c r="N28" s="14" t="str">
        <f>IF(M28="","",COUNTIF($M$4:M28,M28))</f>
        <v/>
      </c>
      <c r="O28" s="14" t="str">
        <f t="shared" si="0"/>
        <v/>
      </c>
      <c r="P28" s="24"/>
      <c r="Q28" s="2" t="str">
        <f t="shared" si="1"/>
        <v/>
      </c>
      <c r="R28" s="5" t="str">
        <f t="shared" si="2"/>
        <v/>
      </c>
      <c r="T28" s="2">
        <v>25</v>
      </c>
      <c r="U28" s="2" t="str">
        <f t="shared" ca="1" si="9"/>
        <v/>
      </c>
      <c r="V28" s="2" t="str">
        <f t="shared" ca="1" si="3"/>
        <v/>
      </c>
      <c r="W28" s="5" t="str">
        <f t="shared" ca="1" si="4"/>
        <v/>
      </c>
      <c r="X28" s="45" t="str">
        <f t="shared" ca="1" si="5"/>
        <v/>
      </c>
      <c r="Z28" s="61"/>
      <c r="AA28" s="14" t="s">
        <v>97</v>
      </c>
      <c r="AB28" s="2" t="str">
        <f t="shared" ca="1" si="28"/>
        <v/>
      </c>
      <c r="AC28" s="2" t="str">
        <f t="shared" ca="1" si="29"/>
        <v/>
      </c>
      <c r="AD28" s="5" t="str">
        <f t="shared" ca="1" si="30"/>
        <v/>
      </c>
      <c r="AF28" s="63"/>
      <c r="AG28" s="14" t="s">
        <v>113</v>
      </c>
      <c r="AH28" s="2" t="str">
        <f t="shared" ca="1" si="31"/>
        <v/>
      </c>
      <c r="AI28" s="2" t="str">
        <f t="shared" ca="1" si="32"/>
        <v/>
      </c>
      <c r="AJ28" s="5" t="str">
        <f t="shared" ca="1" si="33"/>
        <v/>
      </c>
    </row>
    <row r="29" spans="1:56" x14ac:dyDescent="0.25">
      <c r="A29" s="3" t="s">
        <v>19</v>
      </c>
      <c r="B29" s="3" t="s">
        <v>52</v>
      </c>
      <c r="C29" s="3" t="s">
        <v>74</v>
      </c>
      <c r="D29" s="3" t="s">
        <v>77</v>
      </c>
      <c r="F29" s="50"/>
      <c r="G29" s="3"/>
      <c r="H29" s="3"/>
      <c r="I29" s="12">
        <f t="shared" si="6"/>
        <v>17</v>
      </c>
      <c r="J29" s="3"/>
      <c r="L29" s="13" t="str">
        <f t="shared" si="7"/>
        <v/>
      </c>
      <c r="M29" s="14" t="str">
        <f t="shared" si="8"/>
        <v/>
      </c>
      <c r="N29" s="14" t="str">
        <f>IF(M29="","",COUNTIF($M$4:M29,M29))</f>
        <v/>
      </c>
      <c r="O29" s="14" t="str">
        <f t="shared" si="0"/>
        <v/>
      </c>
      <c r="P29" s="24"/>
      <c r="Q29" s="2" t="str">
        <f t="shared" si="1"/>
        <v/>
      </c>
      <c r="R29" s="5" t="str">
        <f t="shared" si="2"/>
        <v/>
      </c>
      <c r="T29" s="2">
        <v>26</v>
      </c>
      <c r="U29" s="2" t="str">
        <f t="shared" ca="1" si="9"/>
        <v/>
      </c>
      <c r="V29" s="2" t="str">
        <f t="shared" ca="1" si="3"/>
        <v/>
      </c>
      <c r="W29" s="5" t="str">
        <f t="shared" ca="1" si="4"/>
        <v/>
      </c>
      <c r="X29" s="45" t="str">
        <f t="shared" ca="1" si="5"/>
        <v/>
      </c>
      <c r="Z29" s="62"/>
      <c r="AA29" s="14" t="s">
        <v>98</v>
      </c>
      <c r="AB29" s="2" t="str">
        <f t="shared" ca="1" si="28"/>
        <v/>
      </c>
      <c r="AC29" s="2" t="str">
        <f t="shared" ca="1" si="29"/>
        <v/>
      </c>
      <c r="AD29" s="5" t="str">
        <f t="shared" ca="1" si="30"/>
        <v/>
      </c>
      <c r="AF29" s="64"/>
      <c r="AG29" s="14" t="s">
        <v>114</v>
      </c>
      <c r="AH29" s="2" t="str">
        <f t="shared" ca="1" si="31"/>
        <v/>
      </c>
      <c r="AI29" s="2" t="str">
        <f t="shared" ca="1" si="32"/>
        <v/>
      </c>
      <c r="AJ29" s="5" t="str">
        <f t="shared" ca="1" si="33"/>
        <v/>
      </c>
    </row>
    <row r="30" spans="1:56" x14ac:dyDescent="0.25">
      <c r="A30" s="3" t="s">
        <v>14</v>
      </c>
      <c r="B30" s="3" t="s">
        <v>48</v>
      </c>
      <c r="C30" s="3" t="s">
        <v>72</v>
      </c>
      <c r="D30" s="3" t="s">
        <v>78</v>
      </c>
      <c r="F30" s="50"/>
      <c r="G30" s="3"/>
      <c r="H30" s="3"/>
      <c r="I30" s="12">
        <f t="shared" si="6"/>
        <v>17</v>
      </c>
      <c r="J30" s="3"/>
      <c r="L30" s="13" t="str">
        <f t="shared" si="7"/>
        <v/>
      </c>
      <c r="M30" s="14" t="str">
        <f t="shared" si="8"/>
        <v/>
      </c>
      <c r="N30" s="14" t="str">
        <f>IF(M30="","",COUNTIF($M$4:M30,M30))</f>
        <v/>
      </c>
      <c r="O30" s="14" t="str">
        <f t="shared" si="0"/>
        <v/>
      </c>
      <c r="P30" s="24"/>
      <c r="Q30" s="2" t="str">
        <f t="shared" si="1"/>
        <v/>
      </c>
      <c r="R30" s="5" t="str">
        <f t="shared" si="2"/>
        <v/>
      </c>
      <c r="T30" s="2">
        <v>27</v>
      </c>
      <c r="U30" s="2" t="str">
        <f t="shared" ca="1" si="9"/>
        <v/>
      </c>
      <c r="V30" s="2" t="str">
        <f t="shared" ca="1" si="3"/>
        <v/>
      </c>
      <c r="W30" s="5" t="str">
        <f t="shared" ca="1" si="4"/>
        <v/>
      </c>
      <c r="X30" s="45" t="str">
        <f t="shared" ca="1" si="5"/>
        <v/>
      </c>
    </row>
    <row r="31" spans="1:56" x14ac:dyDescent="0.25">
      <c r="A31" s="3" t="s">
        <v>21</v>
      </c>
      <c r="B31" s="3" t="s">
        <v>54</v>
      </c>
      <c r="C31" s="3" t="s">
        <v>72</v>
      </c>
      <c r="D31" s="3" t="s">
        <v>73</v>
      </c>
      <c r="F31" s="50"/>
      <c r="G31" s="3"/>
      <c r="H31" s="3"/>
      <c r="I31" s="12">
        <f t="shared" si="6"/>
        <v>17</v>
      </c>
      <c r="J31" s="3"/>
      <c r="L31" s="13" t="str">
        <f t="shared" si="7"/>
        <v/>
      </c>
      <c r="M31" s="14" t="str">
        <f t="shared" si="8"/>
        <v/>
      </c>
      <c r="N31" s="14" t="str">
        <f>IF(M31="","",COUNTIF($M$4:M31,M31))</f>
        <v/>
      </c>
      <c r="O31" s="14" t="str">
        <f t="shared" si="0"/>
        <v/>
      </c>
      <c r="P31" s="24"/>
      <c r="Q31" s="2" t="str">
        <f t="shared" si="1"/>
        <v/>
      </c>
      <c r="R31" s="5" t="str">
        <f t="shared" si="2"/>
        <v/>
      </c>
      <c r="T31" s="2">
        <v>28</v>
      </c>
      <c r="U31" s="2" t="str">
        <f t="shared" ca="1" si="9"/>
        <v/>
      </c>
      <c r="V31" s="2" t="str">
        <f t="shared" ca="1" si="3"/>
        <v/>
      </c>
      <c r="W31" s="5" t="str">
        <f t="shared" ca="1" si="4"/>
        <v/>
      </c>
      <c r="X31" s="45" t="str">
        <f t="shared" ca="1" si="5"/>
        <v/>
      </c>
    </row>
    <row r="32" spans="1:56" x14ac:dyDescent="0.25">
      <c r="A32" s="3" t="s">
        <v>5</v>
      </c>
      <c r="B32" s="3" t="s">
        <v>39</v>
      </c>
      <c r="C32" s="3" t="s">
        <v>74</v>
      </c>
      <c r="D32" s="3" t="s">
        <v>77</v>
      </c>
      <c r="F32" s="50"/>
      <c r="G32" s="3"/>
      <c r="H32" s="3"/>
      <c r="I32" s="12">
        <f t="shared" si="6"/>
        <v>17</v>
      </c>
      <c r="J32" s="3"/>
      <c r="L32" s="13" t="str">
        <f t="shared" si="7"/>
        <v/>
      </c>
      <c r="M32" s="14" t="str">
        <f t="shared" si="8"/>
        <v/>
      </c>
      <c r="N32" s="14" t="str">
        <f>IF(M32="","",COUNTIF($M$4:M32,M32))</f>
        <v/>
      </c>
      <c r="O32" s="14" t="str">
        <f t="shared" si="0"/>
        <v/>
      </c>
      <c r="P32" s="24"/>
      <c r="Q32" s="2" t="str">
        <f t="shared" si="1"/>
        <v/>
      </c>
      <c r="R32" s="5" t="str">
        <f t="shared" si="2"/>
        <v/>
      </c>
      <c r="T32" s="2">
        <v>29</v>
      </c>
      <c r="U32" s="2" t="str">
        <f t="shared" ca="1" si="9"/>
        <v/>
      </c>
      <c r="V32" s="2" t="str">
        <f t="shared" ca="1" si="3"/>
        <v/>
      </c>
      <c r="W32" s="5" t="str">
        <f t="shared" ca="1" si="4"/>
        <v/>
      </c>
      <c r="X32" s="45" t="str">
        <f t="shared" ca="1" si="5"/>
        <v/>
      </c>
    </row>
    <row r="33" spans="1:24" x14ac:dyDescent="0.25">
      <c r="A33" s="3" t="s">
        <v>29</v>
      </c>
      <c r="B33" s="3" t="s">
        <v>62</v>
      </c>
      <c r="C33" s="3" t="s">
        <v>74</v>
      </c>
      <c r="D33" s="3" t="s">
        <v>78</v>
      </c>
      <c r="F33" s="50"/>
      <c r="G33" s="3"/>
      <c r="H33" s="3"/>
      <c r="I33" s="12">
        <f t="shared" si="6"/>
        <v>17</v>
      </c>
      <c r="J33" s="3"/>
      <c r="L33" s="13" t="str">
        <f t="shared" si="7"/>
        <v/>
      </c>
      <c r="M33" s="14" t="str">
        <f t="shared" si="8"/>
        <v/>
      </c>
      <c r="N33" s="14" t="str">
        <f>IF(M33="","",COUNTIF($M$4:M33,M33))</f>
        <v/>
      </c>
      <c r="O33" s="14" t="str">
        <f t="shared" si="0"/>
        <v/>
      </c>
      <c r="P33" s="24"/>
      <c r="Q33" s="2" t="str">
        <f t="shared" si="1"/>
        <v/>
      </c>
      <c r="R33" s="5" t="str">
        <f t="shared" si="2"/>
        <v/>
      </c>
      <c r="T33" s="2">
        <v>30</v>
      </c>
      <c r="U33" s="2" t="str">
        <f t="shared" ca="1" si="9"/>
        <v/>
      </c>
      <c r="V33" s="2" t="str">
        <f t="shared" ca="1" si="3"/>
        <v/>
      </c>
      <c r="W33" s="5" t="str">
        <f t="shared" ca="1" si="4"/>
        <v/>
      </c>
      <c r="X33" s="45" t="str">
        <f t="shared" ca="1" si="5"/>
        <v/>
      </c>
    </row>
    <row r="34" spans="1:24" x14ac:dyDescent="0.25">
      <c r="A34" s="3" t="s">
        <v>4</v>
      </c>
      <c r="B34" s="3" t="s">
        <v>38</v>
      </c>
      <c r="C34" s="3" t="s">
        <v>74</v>
      </c>
      <c r="D34" s="3" t="s">
        <v>78</v>
      </c>
      <c r="F34" s="50"/>
      <c r="G34" s="3"/>
      <c r="H34" s="3"/>
      <c r="I34" s="12">
        <f t="shared" si="6"/>
        <v>17</v>
      </c>
      <c r="J34" s="3"/>
      <c r="L34" s="13" t="str">
        <f t="shared" si="7"/>
        <v/>
      </c>
      <c r="M34" s="14" t="str">
        <f t="shared" si="8"/>
        <v/>
      </c>
      <c r="N34" s="14" t="str">
        <f>IF(M34="","",COUNTIF($M$4:M34,M34))</f>
        <v/>
      </c>
      <c r="O34" s="14" t="str">
        <f t="shared" si="0"/>
        <v/>
      </c>
      <c r="P34" s="24"/>
      <c r="Q34" s="2" t="str">
        <f t="shared" si="1"/>
        <v/>
      </c>
      <c r="R34" s="5" t="str">
        <f t="shared" si="2"/>
        <v/>
      </c>
      <c r="T34" s="2">
        <v>31</v>
      </c>
      <c r="U34" s="2" t="str">
        <f t="shared" ca="1" si="9"/>
        <v/>
      </c>
      <c r="V34" s="2" t="str">
        <f t="shared" ca="1" si="3"/>
        <v/>
      </c>
      <c r="W34" s="5" t="str">
        <f t="shared" ca="1" si="4"/>
        <v/>
      </c>
      <c r="X34" s="45" t="str">
        <f t="shared" ca="1" si="5"/>
        <v/>
      </c>
    </row>
    <row r="35" spans="1:24" x14ac:dyDescent="0.25">
      <c r="A35" s="3" t="s">
        <v>25</v>
      </c>
      <c r="B35" s="3" t="s">
        <v>58</v>
      </c>
      <c r="C35" s="3" t="s">
        <v>72</v>
      </c>
      <c r="D35" s="3" t="s">
        <v>77</v>
      </c>
      <c r="F35" s="51"/>
      <c r="G35" s="3"/>
      <c r="H35" s="3"/>
      <c r="I35" s="12">
        <f t="shared" si="6"/>
        <v>17</v>
      </c>
      <c r="J35" s="3"/>
      <c r="L35" s="13" t="str">
        <f t="shared" si="7"/>
        <v/>
      </c>
      <c r="M35" s="14" t="str">
        <f t="shared" si="8"/>
        <v/>
      </c>
      <c r="N35" s="14" t="str">
        <f>IF(M35="","",COUNTIF($M$4:M35,M35))</f>
        <v/>
      </c>
      <c r="O35" s="14" t="str">
        <f t="shared" si="0"/>
        <v/>
      </c>
      <c r="P35" s="24"/>
      <c r="Q35" s="2" t="str">
        <f t="shared" si="1"/>
        <v/>
      </c>
      <c r="R35" s="5" t="str">
        <f t="shared" si="2"/>
        <v/>
      </c>
      <c r="T35" s="2">
        <v>32</v>
      </c>
      <c r="U35" s="2" t="str">
        <f t="shared" ca="1" si="9"/>
        <v/>
      </c>
      <c r="V35" s="2" t="str">
        <f t="shared" ca="1" si="3"/>
        <v/>
      </c>
      <c r="W35" s="5" t="str">
        <f t="shared" ca="1" si="4"/>
        <v/>
      </c>
      <c r="X35" s="46" t="str">
        <f t="shared" ca="1" si="5"/>
        <v/>
      </c>
    </row>
  </sheetData>
  <sortState xmlns:xlrd2="http://schemas.microsoft.com/office/spreadsheetml/2017/richdata2" ref="A4:D35">
    <sortCondition ref="A4"/>
  </sortState>
  <mergeCells count="28">
    <mergeCell ref="A1:D1"/>
    <mergeCell ref="G1:J1"/>
    <mergeCell ref="L1:R1"/>
    <mergeCell ref="T1:W1"/>
    <mergeCell ref="Z1:AJ1"/>
    <mergeCell ref="AL24:BD24"/>
    <mergeCell ref="BE1:BI1"/>
    <mergeCell ref="Z3:Z29"/>
    <mergeCell ref="AA3:AD3"/>
    <mergeCell ref="AF3:AF29"/>
    <mergeCell ref="AG3:AJ3"/>
    <mergeCell ref="AL1:BB1"/>
    <mergeCell ref="BE12:BG12"/>
    <mergeCell ref="BE15:BG15"/>
    <mergeCell ref="BH12:BH13"/>
    <mergeCell ref="BH14:BH15"/>
    <mergeCell ref="AL3:BD3"/>
    <mergeCell ref="AL10:AL17"/>
    <mergeCell ref="AR10:AR17"/>
    <mergeCell ref="AX10:AX17"/>
    <mergeCell ref="AA17:AD17"/>
    <mergeCell ref="AG17:AJ17"/>
    <mergeCell ref="F20:F35"/>
    <mergeCell ref="AA24:AD24"/>
    <mergeCell ref="AG24:AJ24"/>
    <mergeCell ref="F4:F19"/>
    <mergeCell ref="AA10:AD10"/>
    <mergeCell ref="AG10:AJ10"/>
  </mergeCells>
  <conditionalFormatting sqref="U4:X35">
    <cfRule type="expression" dxfId="344" priority="8">
      <formula>AND($U4&gt;=5,$U4&lt;=7)</formula>
    </cfRule>
    <cfRule type="expression" dxfId="343" priority="9">
      <formula>AND($U4&gt;=1,$U4&lt;=4)</formula>
    </cfRule>
  </conditionalFormatting>
  <conditionalFormatting sqref="X4:X35">
    <cfRule type="expression" dxfId="342" priority="6">
      <formula>X4="n"</formula>
    </cfRule>
    <cfRule type="expression" dxfId="341" priority="7">
      <formula>X4="a"</formula>
    </cfRule>
  </conditionalFormatting>
  <conditionalFormatting sqref="AB4:AD35">
    <cfRule type="expression" dxfId="340" priority="29">
      <formula>AND($AB4&gt;=5,$AB4&lt;=7)</formula>
    </cfRule>
    <cfRule type="expression" dxfId="339" priority="30">
      <formula>AND($AB4&gt;=1,$AB4&lt;=4)</formula>
    </cfRule>
  </conditionalFormatting>
  <conditionalFormatting sqref="AH4:AJ29">
    <cfRule type="expression" dxfId="338" priority="25">
      <formula>AND($AG4&gt;=5,$AG4&lt;=7)</formula>
    </cfRule>
    <cfRule type="expression" dxfId="337" priority="26">
      <formula>AND($AG4&gt;=1,$AG4&lt;=4)</formula>
    </cfRule>
    <cfRule type="expression" dxfId="336" priority="27">
      <formula>AND($AH4&gt;=5,$AH4&lt;=7)</formula>
    </cfRule>
    <cfRule type="expression" dxfId="335" priority="28">
      <formula>AND($AH4&gt;=1,$AH4&lt;=4)</formula>
    </cfRule>
  </conditionalFormatting>
  <conditionalFormatting sqref="AM5:AO22">
    <cfRule type="expression" dxfId="334" priority="22">
      <formula>$AP5&lt;&gt;""</formula>
    </cfRule>
  </conditionalFormatting>
  <conditionalFormatting sqref="AS8:AU19">
    <cfRule type="expression" dxfId="333" priority="21">
      <formula>$AV8&lt;&gt;""</formula>
    </cfRule>
  </conditionalFormatting>
  <conditionalFormatting sqref="AY11:BA16">
    <cfRule type="expression" dxfId="332" priority="20">
      <formula>$BB11&lt;&gt;""</formula>
    </cfRule>
  </conditionalFormatting>
  <conditionalFormatting sqref="BE12 BE15">
    <cfRule type="expression" dxfId="331" priority="3">
      <formula>$BE12="N"</formula>
    </cfRule>
    <cfRule type="expression" dxfId="330" priority="4">
      <formula>$BE12="A"</formula>
    </cfRule>
  </conditionalFormatting>
  <conditionalFormatting sqref="BE13:BG14">
    <cfRule type="expression" dxfId="329" priority="5">
      <formula>$BI13&lt;&gt;""</formula>
    </cfRule>
  </conditionalFormatting>
  <conditionalFormatting sqref="BH12:BH15">
    <cfRule type="expression" dxfId="328" priority="1">
      <formula>$BH12="N"</formula>
    </cfRule>
    <cfRule type="expression" dxfId="327" priority="2">
      <formula>$BH12="A"</formula>
    </cfRule>
  </conditionalFormatting>
  <pageMargins left="0.7" right="0.7" top="0.78740157499999996" bottom="0.78740157499999996" header="0.3" footer="0.3"/>
  <pageSetup paperSize="9" orientation="portrait" horizontalDpi="4294967294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G35"/>
  <sheetViews>
    <sheetView topLeftCell="Z1" workbookViewId="0">
      <selection activeCell="BG11" sqref="BG11"/>
    </sheetView>
  </sheetViews>
  <sheetFormatPr baseColWidth="10" defaultColWidth="11.42578125" defaultRowHeight="15" outlineLevelCol="1" x14ac:dyDescent="0.25"/>
  <cols>
    <col min="1" max="4" width="12.7109375" style="2" hidden="1" customWidth="1" outlineLevel="1"/>
    <col min="5" max="5" width="6.7109375" style="2" customWidth="1" collapsed="1"/>
    <col min="6" max="6" width="2.7109375" style="2" customWidth="1" outlineLevel="1"/>
    <col min="7" max="7" width="12.7109375" style="2" customWidth="1" outlineLevel="1"/>
    <col min="8" max="10" width="3.7109375" style="2" customWidth="1" outlineLevel="1"/>
    <col min="11" max="11" width="6.7109375" style="2" customWidth="1"/>
    <col min="12" max="14" width="3.7109375" style="2" hidden="1" customWidth="1" outlineLevel="1"/>
    <col min="15" max="15" width="4.7109375" style="2" hidden="1" customWidth="1" outlineLevel="1"/>
    <col min="16" max="16" width="2.7109375" style="2" hidden="1" customWidth="1" outlineLevel="1"/>
    <col min="17" max="17" width="24.7109375" style="2" hidden="1" customWidth="1" outlineLevel="1"/>
    <col min="18" max="18" width="6.7109375" style="2" hidden="1" customWidth="1" outlineLevel="1"/>
    <col min="19" max="19" width="6.7109375" style="2" customWidth="1" collapsed="1"/>
    <col min="20" max="20" width="3.7109375" style="2" customWidth="1" outlineLevel="1"/>
    <col min="21" max="21" width="2.7109375" style="2" customWidth="1" outlineLevel="1"/>
    <col min="22" max="22" width="24.7109375" style="2" customWidth="1" outlineLevel="1"/>
    <col min="23" max="23" width="6.7109375" style="2" customWidth="1" outlineLevel="1"/>
    <col min="24" max="24" width="2.7109375" style="2" customWidth="1" outlineLevel="1"/>
    <col min="25" max="25" width="6.7109375" style="2" customWidth="1"/>
    <col min="26" max="26" width="2.7109375" style="2" customWidth="1" outlineLevel="1"/>
    <col min="27" max="27" width="4.7109375" style="2" customWidth="1" outlineLevel="1"/>
    <col min="28" max="28" width="2.7109375" style="2" customWidth="1" outlineLevel="1"/>
    <col min="29" max="29" width="24.7109375" style="2" customWidth="1" outlineLevel="1"/>
    <col min="30" max="30" width="6.7109375" style="2" customWidth="1" outlineLevel="1"/>
    <col min="31" max="31" width="3.7109375" style="2" customWidth="1" outlineLevel="1"/>
    <col min="32" max="32" width="2.7109375" style="2" customWidth="1" outlineLevel="1"/>
    <col min="33" max="33" width="4.7109375" style="2" customWidth="1" outlineLevel="1"/>
    <col min="34" max="34" width="2.7109375" style="2" customWidth="1" outlineLevel="1"/>
    <col min="35" max="35" width="24.7109375" style="2" customWidth="1" outlineLevel="1"/>
    <col min="36" max="36" width="6.7109375" style="2" customWidth="1" outlineLevel="1"/>
    <col min="37" max="37" width="6.7109375" style="2" customWidth="1"/>
    <col min="38" max="39" width="2.7109375" style="2" customWidth="1"/>
    <col min="40" max="40" width="24.7109375" style="2" customWidth="1"/>
    <col min="41" max="41" width="4.7109375" style="2" customWidth="1"/>
    <col min="42" max="42" width="2.7109375" style="2" customWidth="1"/>
    <col min="43" max="43" width="3.7109375" style="2" customWidth="1"/>
    <col min="44" max="45" width="2.7109375" style="2" customWidth="1"/>
    <col min="46" max="46" width="24.7109375" style="2" customWidth="1"/>
    <col min="47" max="47" width="4.7109375" style="2" customWidth="1"/>
    <col min="48" max="48" width="2.7109375" style="2" customWidth="1"/>
    <col min="49" max="49" width="3.7109375" style="2" customWidth="1"/>
    <col min="50" max="51" width="2.7109375" style="2" customWidth="1"/>
    <col min="52" max="52" width="24.7109375" style="2" customWidth="1"/>
    <col min="53" max="53" width="4.7109375" style="2" customWidth="1"/>
    <col min="54" max="54" width="2.7109375" style="2" customWidth="1"/>
    <col min="55" max="55" width="3.7109375" style="2" customWidth="1"/>
    <col min="56" max="56" width="2.7109375" style="2" customWidth="1"/>
    <col min="57" max="57" width="24.7109375" style="2" customWidth="1"/>
    <col min="58" max="58" width="4.7109375" style="2" customWidth="1"/>
    <col min="59" max="59" width="12.7109375" style="2" customWidth="1"/>
    <col min="60" max="16384" width="11.42578125" style="2"/>
  </cols>
  <sheetData>
    <row r="1" spans="1:59" s="11" customFormat="1" ht="21" x14ac:dyDescent="0.25">
      <c r="A1" s="60" t="s">
        <v>80</v>
      </c>
      <c r="B1" s="60"/>
      <c r="C1" s="60"/>
      <c r="D1" s="60"/>
      <c r="G1" s="60" t="s">
        <v>118</v>
      </c>
      <c r="H1" s="60"/>
      <c r="I1" s="60"/>
      <c r="J1" s="60"/>
      <c r="L1" s="60" t="s">
        <v>82</v>
      </c>
      <c r="M1" s="60"/>
      <c r="N1" s="60"/>
      <c r="O1" s="60"/>
      <c r="P1" s="60"/>
      <c r="Q1" s="60"/>
      <c r="R1" s="60"/>
      <c r="T1" s="60" t="s">
        <v>81</v>
      </c>
      <c r="U1" s="60"/>
      <c r="V1" s="60"/>
      <c r="W1" s="60"/>
      <c r="X1" s="10"/>
      <c r="Z1" s="60" t="s">
        <v>127</v>
      </c>
      <c r="AA1" s="60"/>
      <c r="AB1" s="60"/>
      <c r="AC1" s="60"/>
      <c r="AD1" s="60"/>
      <c r="AE1" s="60"/>
      <c r="AF1" s="60"/>
      <c r="AG1" s="60"/>
      <c r="AH1" s="60"/>
      <c r="AI1" s="60"/>
      <c r="AJ1" s="60"/>
      <c r="AL1" s="60" t="s">
        <v>129</v>
      </c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D1" s="60" t="s">
        <v>125</v>
      </c>
      <c r="BE1" s="60"/>
      <c r="BF1" s="60"/>
      <c r="BG1" s="60"/>
    </row>
    <row r="2" spans="1:59" x14ac:dyDescent="0.25">
      <c r="A2" s="3">
        <v>16</v>
      </c>
      <c r="BD2" s="6" t="s">
        <v>126</v>
      </c>
    </row>
    <row r="3" spans="1:59" ht="15" customHeight="1" x14ac:dyDescent="0.25">
      <c r="A3" s="1" t="s">
        <v>32</v>
      </c>
      <c r="B3" s="1" t="s">
        <v>33</v>
      </c>
      <c r="C3" s="1" t="s">
        <v>70</v>
      </c>
      <c r="D3" s="1" t="s">
        <v>71</v>
      </c>
      <c r="G3" s="1" t="s">
        <v>32</v>
      </c>
      <c r="H3" s="4" t="s">
        <v>65</v>
      </c>
      <c r="I3" s="4" t="s">
        <v>66</v>
      </c>
      <c r="J3" s="4" t="s">
        <v>67</v>
      </c>
      <c r="L3" s="4" t="s">
        <v>119</v>
      </c>
      <c r="M3" s="4" t="s">
        <v>76</v>
      </c>
      <c r="N3" s="4" t="s">
        <v>120</v>
      </c>
      <c r="O3" s="4" t="s">
        <v>69</v>
      </c>
      <c r="P3" s="4"/>
      <c r="Q3" s="4" t="s">
        <v>79</v>
      </c>
      <c r="R3" s="4" t="s">
        <v>68</v>
      </c>
      <c r="T3" s="1"/>
      <c r="U3" s="1"/>
      <c r="V3" s="4" t="s">
        <v>79</v>
      </c>
      <c r="W3" s="4" t="s">
        <v>68</v>
      </c>
      <c r="X3" s="1"/>
      <c r="Z3" s="54" t="s">
        <v>115</v>
      </c>
      <c r="AA3" s="52" t="s">
        <v>75</v>
      </c>
      <c r="AB3" s="52"/>
      <c r="AC3" s="52"/>
      <c r="AD3" s="53"/>
      <c r="AF3" s="49" t="s">
        <v>116</v>
      </c>
      <c r="AG3" s="47" t="s">
        <v>75</v>
      </c>
      <c r="AH3" s="47"/>
      <c r="AI3" s="47"/>
      <c r="AJ3" s="48"/>
      <c r="AL3" s="70" t="s">
        <v>115</v>
      </c>
      <c r="AM3" s="74"/>
      <c r="AN3" s="74"/>
      <c r="AO3" s="74"/>
      <c r="AP3" s="74"/>
      <c r="AQ3" s="74"/>
      <c r="AR3" s="71"/>
      <c r="AS3" s="74"/>
      <c r="AT3" s="74"/>
      <c r="AU3" s="74"/>
      <c r="AV3" s="74"/>
      <c r="AW3" s="74"/>
      <c r="AX3" s="71"/>
      <c r="AY3" s="74"/>
      <c r="AZ3" s="74"/>
      <c r="BA3" s="74"/>
      <c r="BB3" s="75"/>
    </row>
    <row r="4" spans="1:59" ht="15" customHeight="1" x14ac:dyDescent="0.25">
      <c r="A4" s="3" t="s">
        <v>8</v>
      </c>
      <c r="B4" s="3" t="s">
        <v>42</v>
      </c>
      <c r="C4" s="3" t="s">
        <v>72</v>
      </c>
      <c r="D4" s="3" t="s">
        <v>73</v>
      </c>
      <c r="F4" s="54" t="s">
        <v>115</v>
      </c>
      <c r="G4" s="3" t="s">
        <v>11</v>
      </c>
      <c r="H4" s="3">
        <v>12</v>
      </c>
      <c r="I4" s="12">
        <f>$A$2-H4-J4</f>
        <v>4</v>
      </c>
      <c r="J4" s="3">
        <v>0</v>
      </c>
      <c r="L4" s="13">
        <f>IF(G4="","",_xlfn.RANK.EQ(R4,$R$4:$R$35,0))</f>
        <v>3</v>
      </c>
      <c r="M4" s="14" t="str">
        <f>IF(G4="","",LOWER(LEFT(VLOOKUP(G4,$A$4:$D$35,3),1))&amp;LOWER(LEFT(VLOOKUP(G4,$A$4:$D$35,4),1)))</f>
        <v>aw</v>
      </c>
      <c r="N4" s="14">
        <f>IF(M4="","",COUNTIF($M$4:M4,M4))</f>
        <v>1</v>
      </c>
      <c r="O4" s="14" t="str">
        <f t="shared" ref="O4:O35" si="0">M4&amp;N4</f>
        <v>aw1</v>
      </c>
      <c r="P4" s="2">
        <v>1</v>
      </c>
      <c r="Q4" s="2" t="str">
        <f t="shared" ref="Q4:Q35" si="1">IF(G4="","",VLOOKUP(G4,$A$4:$D$35,2)&amp;" "&amp;G4)</f>
        <v>Denver Broncos</v>
      </c>
      <c r="R4" s="5">
        <f t="shared" ref="R4:R35" si="2">IF(G4="","",ROUND((H4+J4/2)/SUM(H4:J4),3)+(36-ROW())/100000)</f>
        <v>0.75031999999999999</v>
      </c>
      <c r="T4" s="2">
        <v>1</v>
      </c>
      <c r="U4" s="2">
        <f ca="1">IF(L4="","",OFFSET($P$3,MATCH(T4,$L$4:$L$35,0),0))</f>
        <v>1</v>
      </c>
      <c r="V4" s="2" t="str">
        <f t="shared" ref="V4:V35" ca="1" si="3">IF(L4="","",OFFSET($Q$3,MATCH(T4,$L$4:$L$35,0),0))</f>
        <v>Carolina Panthers</v>
      </c>
      <c r="W4" s="5">
        <f t="shared" ref="W4:W35" ca="1" si="4">IF(L4="","",OFFSET($R$3,MATCH(T4,$L$4:$L$35,0),0))</f>
        <v>0.93815999999999999</v>
      </c>
      <c r="X4" s="14" t="str">
        <f t="shared" ref="X4:X35" ca="1" si="5">IF(L4="","",LEFT(OFFSET($M$3,MATCH(T4,$L$4:$L$35,0),0),1))</f>
        <v>n</v>
      </c>
      <c r="Z4" s="61"/>
      <c r="AA4" s="1"/>
      <c r="AB4" s="1"/>
      <c r="AC4" s="4" t="s">
        <v>79</v>
      </c>
      <c r="AD4" s="4" t="s">
        <v>68</v>
      </c>
      <c r="AF4" s="63"/>
      <c r="AG4" s="1"/>
      <c r="AH4" s="1"/>
      <c r="AI4" s="4" t="s">
        <v>79</v>
      </c>
      <c r="AJ4" s="4" t="s">
        <v>68</v>
      </c>
      <c r="AL4" s="61" t="s">
        <v>121</v>
      </c>
      <c r="AR4" s="61" t="s">
        <v>122</v>
      </c>
      <c r="AX4" s="61" t="s">
        <v>124</v>
      </c>
    </row>
    <row r="5" spans="1:59" x14ac:dyDescent="0.25">
      <c r="A5" s="3" t="s">
        <v>28</v>
      </c>
      <c r="B5" s="3" t="s">
        <v>61</v>
      </c>
      <c r="C5" s="3" t="s">
        <v>72</v>
      </c>
      <c r="D5" s="3" t="s">
        <v>77</v>
      </c>
      <c r="F5" s="55"/>
      <c r="G5" s="3" t="s">
        <v>13</v>
      </c>
      <c r="H5" s="3">
        <v>12</v>
      </c>
      <c r="I5" s="12">
        <f t="shared" ref="I5:I35" si="6">$A$2-H5-J5</f>
        <v>4</v>
      </c>
      <c r="J5" s="3">
        <v>0</v>
      </c>
      <c r="L5" s="13">
        <f t="shared" ref="L5:L35" si="7">IF(G5="","",_xlfn.RANK.EQ(R5,$R$4:$R$35,0))</f>
        <v>4</v>
      </c>
      <c r="M5" s="14" t="str">
        <f t="shared" ref="M5:M35" si="8">IF(G5="","",LOWER(LEFT(VLOOKUP(G5,$A$4:$D$35,3),1))&amp;LOWER(LEFT(VLOOKUP(G5,$A$4:$D$35,4),1)))</f>
        <v>ae</v>
      </c>
      <c r="N5" s="14">
        <f>IF(M5="","",COUNTIF($M$4:M5,M5))</f>
        <v>1</v>
      </c>
      <c r="O5" s="14" t="str">
        <f t="shared" si="0"/>
        <v>ae1</v>
      </c>
      <c r="P5" s="2">
        <v>2</v>
      </c>
      <c r="Q5" s="2" t="str">
        <f t="shared" si="1"/>
        <v>New England Patriots</v>
      </c>
      <c r="R5" s="5">
        <f t="shared" si="2"/>
        <v>0.75031000000000003</v>
      </c>
      <c r="T5" s="2">
        <v>2</v>
      </c>
      <c r="U5" s="2">
        <f t="shared" ref="U5:U35" ca="1" si="9">IF(L5="","",OFFSET($P$3,MATCH(T5,$L$4:$L$35,0),0))</f>
        <v>2</v>
      </c>
      <c r="V5" s="2" t="str">
        <f t="shared" ca="1" si="3"/>
        <v>Arizona Cardinals</v>
      </c>
      <c r="W5" s="5">
        <f t="shared" ca="1" si="4"/>
        <v>0.81314999999999993</v>
      </c>
      <c r="X5" s="14" t="str">
        <f t="shared" ca="1" si="5"/>
        <v>n</v>
      </c>
      <c r="Z5" s="61"/>
      <c r="AA5" s="14" t="s">
        <v>87</v>
      </c>
      <c r="AB5" s="2">
        <f ca="1">IF(COUNTIF($O$4:$O$35,AA5)=0,"",OFFSET($P$3,MATCH(AA5,$O$4:$O$35,0),0))</f>
        <v>2</v>
      </c>
      <c r="AC5" s="2" t="str">
        <f ca="1">IF(COUNTIF($O$4:$O$35,AA5)=0,"",OFFSET($Q$3,MATCH(AA5,$O$4:$O$35,0),0))</f>
        <v>New England Patriots</v>
      </c>
      <c r="AD5" s="5">
        <f ca="1">IF(COUNTIF($O$4:$O$35,AA5)=0,"",OFFSET($R$3,MATCH(AA5,$O$4:$O$35,0),0))</f>
        <v>0.75031000000000003</v>
      </c>
      <c r="AF5" s="63"/>
      <c r="AG5" s="14" t="s">
        <v>99</v>
      </c>
      <c r="AH5" s="2">
        <f ca="1">IF(COUNTIF($O$4:$O$35,AG5)=0,"",OFFSET($P$3,MATCH(AG5,$O$4:$O$35,0),0))</f>
        <v>4</v>
      </c>
      <c r="AI5" s="2" t="str">
        <f ca="1">IF(COUNTIF($O$4:$O$35,AG5)=0,"",OFFSET($Q$3,MATCH(AG5,$O$4:$O$35,0),0))</f>
        <v>Washington Redskins</v>
      </c>
      <c r="AJ5" s="5">
        <f ca="1">IF(COUNTIF($O$4:$O$35,AG5)=0,"",OFFSET($R$3,MATCH(AG5,$O$4:$O$35,0),0))</f>
        <v>0.56312999999999991</v>
      </c>
      <c r="AL5" s="55"/>
      <c r="AM5" s="16">
        <v>5</v>
      </c>
      <c r="AN5" s="17" t="str">
        <f>IF(Q8="","tbd",Q8)</f>
        <v>Kansas City Chiefs</v>
      </c>
      <c r="AO5" s="18">
        <v>30</v>
      </c>
      <c r="AP5" s="14">
        <f>IF(AO5&gt;AO6,AM5,"")</f>
        <v>5</v>
      </c>
      <c r="AR5" s="55"/>
      <c r="AS5" s="16">
        <f>IF(COUNT(AP5:AP9)&lt;&gt;2,"",MIN(AP5:AP9))</f>
        <v>5</v>
      </c>
      <c r="AT5" s="17" t="str">
        <f ca="1">IF(AS5="","tbd",OFFSET($Q$3,AS5,0))</f>
        <v>Kansas City Chiefs</v>
      </c>
      <c r="AU5" s="18">
        <v>20</v>
      </c>
      <c r="AV5" s="14" t="str">
        <f>IF(AU5&gt;AU6,AS5,"")</f>
        <v/>
      </c>
      <c r="AX5" s="61"/>
    </row>
    <row r="6" spans="1:59" x14ac:dyDescent="0.25">
      <c r="A6" s="3" t="s">
        <v>31</v>
      </c>
      <c r="B6" s="3" t="s">
        <v>64</v>
      </c>
      <c r="C6" s="3" t="s">
        <v>74</v>
      </c>
      <c r="D6" s="3" t="s">
        <v>77</v>
      </c>
      <c r="F6" s="55"/>
      <c r="G6" s="3" t="s">
        <v>31</v>
      </c>
      <c r="H6" s="3">
        <v>12</v>
      </c>
      <c r="I6" s="12">
        <f t="shared" si="6"/>
        <v>4</v>
      </c>
      <c r="J6" s="3">
        <v>0</v>
      </c>
      <c r="L6" s="13">
        <f t="shared" si="7"/>
        <v>5</v>
      </c>
      <c r="M6" s="14" t="str">
        <f t="shared" si="8"/>
        <v>an</v>
      </c>
      <c r="N6" s="14">
        <f>IF(M6="","",COUNTIF($M$4:M6,M6))</f>
        <v>1</v>
      </c>
      <c r="O6" s="14" t="str">
        <f t="shared" si="0"/>
        <v>an1</v>
      </c>
      <c r="P6" s="2">
        <v>3</v>
      </c>
      <c r="Q6" s="2" t="str">
        <f t="shared" si="1"/>
        <v>Cincinnati Bengals</v>
      </c>
      <c r="R6" s="5">
        <f t="shared" si="2"/>
        <v>0.75029999999999997</v>
      </c>
      <c r="T6" s="2">
        <v>3</v>
      </c>
      <c r="U6" s="2">
        <f t="shared" ca="1" si="9"/>
        <v>1</v>
      </c>
      <c r="V6" s="2" t="str">
        <f t="shared" ca="1" si="3"/>
        <v>Denver Broncos</v>
      </c>
      <c r="W6" s="5">
        <f t="shared" ca="1" si="4"/>
        <v>0.75031999999999999</v>
      </c>
      <c r="X6" s="14" t="str">
        <f t="shared" ca="1" si="5"/>
        <v>a</v>
      </c>
      <c r="Z6" s="61"/>
      <c r="AA6" s="14" t="s">
        <v>88</v>
      </c>
      <c r="AB6" s="2">
        <f t="shared" ref="AB6:AB8" ca="1" si="10">IF(COUNTIF($O$4:$O$35,AA6)=0,"",OFFSET($P$3,MATCH(AA6,$O$4:$O$35,0),0))</f>
        <v>0</v>
      </c>
      <c r="AC6" s="2" t="str">
        <f t="shared" ref="AC6:AC8" ca="1" si="11">IF(COUNTIF($O$4:$O$35,AA6)=0,"",OFFSET($Q$3,MATCH(AA6,$O$4:$O$35,0),0))</f>
        <v>New York Jets</v>
      </c>
      <c r="AD6" s="5">
        <f t="shared" ref="AD6:AD8" ca="1" si="12">IF(COUNTIF($O$4:$O$35,AA6)=0,"",OFFSET($R$3,MATCH(AA6,$O$4:$O$35,0),0))</f>
        <v>0.62526000000000004</v>
      </c>
      <c r="AF6" s="63"/>
      <c r="AG6" s="14" t="s">
        <v>100</v>
      </c>
      <c r="AH6" s="2">
        <f t="shared" ref="AH6:AH8" ca="1" si="13">IF(COUNTIF($O$4:$O$35,AG6)=0,"",OFFSET($P$3,MATCH(AG6,$O$4:$O$35,0),0))</f>
        <v>0</v>
      </c>
      <c r="AI6" s="2" t="str">
        <f t="shared" ref="AI6:AI8" ca="1" si="14">IF(COUNTIF($O$4:$O$35,AG6)=0,"",OFFSET($Q$3,MATCH(AG6,$O$4:$O$35,0),0))</f>
        <v>Philadelphia Eagles</v>
      </c>
      <c r="AJ6" s="5">
        <f t="shared" ref="AJ6:AJ8" ca="1" si="15">IF(COUNTIF($O$4:$O$35,AG6)=0,"",OFFSET($R$3,MATCH(AG6,$O$4:$O$35,0),0))</f>
        <v>0.43807000000000001</v>
      </c>
      <c r="AL6" s="55"/>
      <c r="AM6" s="19">
        <v>4</v>
      </c>
      <c r="AN6" s="20" t="str">
        <f>IF(Q7="","tbd",Q7)</f>
        <v>Houston Texans</v>
      </c>
      <c r="AO6" s="21">
        <v>0</v>
      </c>
      <c r="AP6" s="14" t="str">
        <f>IF(AO6&gt;AO5,AM6,"")</f>
        <v/>
      </c>
      <c r="AR6" s="55"/>
      <c r="AS6" s="19">
        <v>2</v>
      </c>
      <c r="AT6" s="20" t="str">
        <f>IF(Q5="","tbd",Q5)</f>
        <v>New England Patriots</v>
      </c>
      <c r="AU6" s="21">
        <v>27</v>
      </c>
      <c r="AV6" s="14">
        <f>IF(AU6&gt;AU5,AS6,"")</f>
        <v>2</v>
      </c>
      <c r="AX6" s="55"/>
      <c r="AY6" s="16">
        <f>IF(COUNT(AV5:AV9)&lt;&gt;2,"",MAX(AV5:AV9))</f>
        <v>2</v>
      </c>
      <c r="AZ6" s="17" t="str">
        <f ca="1">IF(AY6="","tbd",OFFSET($Q$3,AY6,0))</f>
        <v>New England Patriots</v>
      </c>
      <c r="BA6" s="18">
        <v>18</v>
      </c>
      <c r="BB6" s="14" t="str">
        <f>IF(BA6&gt;BA7,AY6,"")</f>
        <v/>
      </c>
    </row>
    <row r="7" spans="1:59" x14ac:dyDescent="0.25">
      <c r="A7" s="3" t="s">
        <v>16</v>
      </c>
      <c r="B7" s="3" t="s">
        <v>49</v>
      </c>
      <c r="C7" s="3" t="s">
        <v>74</v>
      </c>
      <c r="D7" s="3" t="s">
        <v>75</v>
      </c>
      <c r="F7" s="55"/>
      <c r="G7" s="3" t="s">
        <v>29</v>
      </c>
      <c r="H7" s="3">
        <v>9</v>
      </c>
      <c r="I7" s="12">
        <f t="shared" si="6"/>
        <v>7</v>
      </c>
      <c r="J7" s="3">
        <v>0</v>
      </c>
      <c r="L7" s="13">
        <f t="shared" si="7"/>
        <v>12</v>
      </c>
      <c r="M7" s="14" t="str">
        <f t="shared" si="8"/>
        <v>as</v>
      </c>
      <c r="N7" s="14">
        <f>IF(M7="","",COUNTIF($M$4:M7,M7))</f>
        <v>1</v>
      </c>
      <c r="O7" s="14" t="str">
        <f t="shared" si="0"/>
        <v>as1</v>
      </c>
      <c r="P7" s="2">
        <v>4</v>
      </c>
      <c r="Q7" s="2" t="str">
        <f t="shared" si="1"/>
        <v>Houston Texans</v>
      </c>
      <c r="R7" s="5">
        <f t="shared" si="2"/>
        <v>0.56328999999999996</v>
      </c>
      <c r="T7" s="2">
        <v>4</v>
      </c>
      <c r="U7" s="2">
        <f t="shared" ca="1" si="9"/>
        <v>2</v>
      </c>
      <c r="V7" s="2" t="str">
        <f t="shared" ca="1" si="3"/>
        <v>New England Patriots</v>
      </c>
      <c r="W7" s="5">
        <f t="shared" ca="1" si="4"/>
        <v>0.75031000000000003</v>
      </c>
      <c r="X7" s="14" t="str">
        <f t="shared" ca="1" si="5"/>
        <v>a</v>
      </c>
      <c r="Z7" s="61"/>
      <c r="AA7" s="14" t="s">
        <v>89</v>
      </c>
      <c r="AB7" s="2">
        <f t="shared" ca="1" si="10"/>
        <v>0</v>
      </c>
      <c r="AC7" s="2" t="str">
        <f t="shared" ca="1" si="11"/>
        <v>Buffalo Bills</v>
      </c>
      <c r="AD7" s="5">
        <f t="shared" ca="1" si="12"/>
        <v>0.50024999999999997</v>
      </c>
      <c r="AF7" s="63"/>
      <c r="AG7" s="14" t="s">
        <v>101</v>
      </c>
      <c r="AH7" s="2">
        <f t="shared" ca="1" si="13"/>
        <v>0</v>
      </c>
      <c r="AI7" s="2" t="str">
        <f t="shared" ca="1" si="14"/>
        <v>New York Giants</v>
      </c>
      <c r="AJ7" s="5">
        <f t="shared" ca="1" si="15"/>
        <v>0.37504999999999999</v>
      </c>
      <c r="AL7" s="61"/>
      <c r="AR7" s="61"/>
      <c r="AX7" s="55"/>
      <c r="AY7" s="19">
        <f>IF(COUNT(AV5:AV9)&lt;&gt;2,"",MIN(AV5:AV9))</f>
        <v>1</v>
      </c>
      <c r="AZ7" s="20" t="str">
        <f ca="1">IF(AY7="","tbd",OFFSET($Q$3,AY7,0))</f>
        <v>Denver Broncos</v>
      </c>
      <c r="BA7" s="21">
        <v>20</v>
      </c>
      <c r="BB7" s="14">
        <f>IF(BA7&gt;BA6,AY7,"")</f>
        <v>1</v>
      </c>
    </row>
    <row r="8" spans="1:59" x14ac:dyDescent="0.25">
      <c r="A8" s="3" t="s">
        <v>11</v>
      </c>
      <c r="B8" s="3" t="s">
        <v>45</v>
      </c>
      <c r="C8" s="3" t="s">
        <v>74</v>
      </c>
      <c r="D8" s="3" t="s">
        <v>73</v>
      </c>
      <c r="F8" s="55"/>
      <c r="G8" s="3" t="s">
        <v>17</v>
      </c>
      <c r="H8" s="3">
        <v>11</v>
      </c>
      <c r="I8" s="12">
        <f t="shared" si="6"/>
        <v>5</v>
      </c>
      <c r="J8" s="3">
        <v>0</v>
      </c>
      <c r="L8" s="13">
        <f t="shared" si="7"/>
        <v>6</v>
      </c>
      <c r="M8" s="14" t="str">
        <f t="shared" si="8"/>
        <v>aw</v>
      </c>
      <c r="N8" s="14">
        <f>IF(M8="","",COUNTIF($M$4:M8,M8))</f>
        <v>2</v>
      </c>
      <c r="O8" s="14" t="str">
        <f t="shared" si="0"/>
        <v>aw2</v>
      </c>
      <c r="P8" s="2">
        <v>5</v>
      </c>
      <c r="Q8" s="2" t="str">
        <f t="shared" si="1"/>
        <v>Kansas City Chiefs</v>
      </c>
      <c r="R8" s="5">
        <f t="shared" si="2"/>
        <v>0.68827999999999989</v>
      </c>
      <c r="T8" s="2">
        <v>5</v>
      </c>
      <c r="U8" s="2">
        <f t="shared" ca="1" si="9"/>
        <v>3</v>
      </c>
      <c r="V8" s="2" t="str">
        <f t="shared" ca="1" si="3"/>
        <v>Cincinnati Bengals</v>
      </c>
      <c r="W8" s="5">
        <f t="shared" ca="1" si="4"/>
        <v>0.75029999999999997</v>
      </c>
      <c r="X8" s="14" t="str">
        <f t="shared" ca="1" si="5"/>
        <v>a</v>
      </c>
      <c r="Z8" s="61"/>
      <c r="AA8" s="14" t="s">
        <v>90</v>
      </c>
      <c r="AB8" s="2">
        <f t="shared" ca="1" si="10"/>
        <v>0</v>
      </c>
      <c r="AC8" s="2" t="str">
        <f t="shared" ca="1" si="11"/>
        <v>Miami Dolphins</v>
      </c>
      <c r="AD8" s="5">
        <f t="shared" ca="1" si="12"/>
        <v>0.37522</v>
      </c>
      <c r="AF8" s="63"/>
      <c r="AG8" s="14" t="s">
        <v>102</v>
      </c>
      <c r="AH8" s="2">
        <f t="shared" ca="1" si="13"/>
        <v>0</v>
      </c>
      <c r="AI8" s="2" t="str">
        <f t="shared" ca="1" si="14"/>
        <v>Dallas Cowboys</v>
      </c>
      <c r="AJ8" s="5">
        <f t="shared" ca="1" si="15"/>
        <v>0.25001000000000001</v>
      </c>
      <c r="AL8" s="55"/>
      <c r="AM8" s="16">
        <v>6</v>
      </c>
      <c r="AN8" s="17" t="str">
        <f>IF(Q9="","tbd",Q9)</f>
        <v>Pittsburgh Steelers</v>
      </c>
      <c r="AO8" s="18">
        <v>18</v>
      </c>
      <c r="AP8" s="14">
        <f>IF(AO8&gt;AO9,AM8,"")</f>
        <v>6</v>
      </c>
      <c r="AR8" s="55"/>
      <c r="AS8" s="16">
        <f>IF(COUNT(AP5:AP9)&lt;&gt;2,"",MAX(AP5:AP9))</f>
        <v>6</v>
      </c>
      <c r="AT8" s="17" t="str">
        <f ca="1">IF(AS8="","tbd",OFFSET($Q$3,AS8,0))</f>
        <v>Pittsburgh Steelers</v>
      </c>
      <c r="AU8" s="18">
        <v>16</v>
      </c>
      <c r="AV8" s="14" t="str">
        <f>IF(AU8&gt;AU9,AS8,"")</f>
        <v/>
      </c>
      <c r="AX8" s="61"/>
    </row>
    <row r="9" spans="1:59" x14ac:dyDescent="0.25">
      <c r="A9" s="3" t="s">
        <v>10</v>
      </c>
      <c r="B9" s="3" t="s">
        <v>44</v>
      </c>
      <c r="C9" s="3" t="s">
        <v>74</v>
      </c>
      <c r="D9" s="3" t="s">
        <v>77</v>
      </c>
      <c r="F9" s="55"/>
      <c r="G9" s="3" t="s">
        <v>5</v>
      </c>
      <c r="H9" s="3">
        <v>10</v>
      </c>
      <c r="I9" s="12">
        <f t="shared" si="6"/>
        <v>6</v>
      </c>
      <c r="J9" s="3">
        <v>0</v>
      </c>
      <c r="L9" s="13">
        <f t="shared" si="7"/>
        <v>8</v>
      </c>
      <c r="M9" s="14" t="str">
        <f t="shared" si="8"/>
        <v>an</v>
      </c>
      <c r="N9" s="14">
        <f>IF(M9="","",COUNTIF($M$4:M9,M9))</f>
        <v>2</v>
      </c>
      <c r="O9" s="14" t="str">
        <f t="shared" si="0"/>
        <v>an2</v>
      </c>
      <c r="P9" s="2">
        <v>6</v>
      </c>
      <c r="Q9" s="2" t="str">
        <f t="shared" si="1"/>
        <v>Pittsburgh Steelers</v>
      </c>
      <c r="R9" s="5">
        <f t="shared" si="2"/>
        <v>0.62526999999999999</v>
      </c>
      <c r="T9" s="2">
        <v>6</v>
      </c>
      <c r="U9" s="2">
        <f t="shared" ca="1" si="9"/>
        <v>5</v>
      </c>
      <c r="V9" s="2" t="str">
        <f t="shared" ca="1" si="3"/>
        <v>Kansas City Chiefs</v>
      </c>
      <c r="W9" s="5">
        <f t="shared" ca="1" si="4"/>
        <v>0.68827999999999989</v>
      </c>
      <c r="X9" s="14" t="str">
        <f t="shared" ca="1" si="5"/>
        <v>a</v>
      </c>
      <c r="Z9" s="61"/>
      <c r="AF9" s="63"/>
      <c r="AL9" s="55"/>
      <c r="AM9" s="19">
        <v>3</v>
      </c>
      <c r="AN9" s="20" t="str">
        <f>IF(Q6="","tbd",Q6)</f>
        <v>Cincinnati Bengals</v>
      </c>
      <c r="AO9" s="21">
        <v>16</v>
      </c>
      <c r="AP9" s="14" t="str">
        <f>IF(AO9&gt;AO8,AM9,"")</f>
        <v/>
      </c>
      <c r="AR9" s="55"/>
      <c r="AS9" s="19">
        <v>1</v>
      </c>
      <c r="AT9" s="20" t="str">
        <f>IF(Q4="","tbd",Q4)</f>
        <v>Denver Broncos</v>
      </c>
      <c r="AU9" s="21">
        <v>23</v>
      </c>
      <c r="AV9" s="14">
        <f>IF(AU9&gt;AU8,AS9,"")</f>
        <v>1</v>
      </c>
      <c r="AX9" s="61"/>
    </row>
    <row r="10" spans="1:59" x14ac:dyDescent="0.25">
      <c r="A10" s="3" t="s">
        <v>2</v>
      </c>
      <c r="B10" s="3" t="s">
        <v>36</v>
      </c>
      <c r="C10" s="3" t="s">
        <v>72</v>
      </c>
      <c r="D10" s="3" t="s">
        <v>78</v>
      </c>
      <c r="F10" s="55"/>
      <c r="G10" s="3" t="s">
        <v>15</v>
      </c>
      <c r="H10" s="3">
        <v>10</v>
      </c>
      <c r="I10" s="12">
        <f t="shared" si="6"/>
        <v>6</v>
      </c>
      <c r="J10" s="3">
        <v>0</v>
      </c>
      <c r="L10" s="13">
        <f t="shared" si="7"/>
        <v>9</v>
      </c>
      <c r="M10" s="14" t="str">
        <f t="shared" si="8"/>
        <v>ae</v>
      </c>
      <c r="N10" s="14">
        <f>IF(M10="","",COUNTIF($M$4:M10,M10))</f>
        <v>2</v>
      </c>
      <c r="O10" s="14" t="str">
        <f t="shared" si="0"/>
        <v>ae2</v>
      </c>
      <c r="P10" s="24"/>
      <c r="Q10" s="2" t="str">
        <f t="shared" si="1"/>
        <v>New York Jets</v>
      </c>
      <c r="R10" s="5">
        <f t="shared" si="2"/>
        <v>0.62526000000000004</v>
      </c>
      <c r="T10" s="2">
        <v>7</v>
      </c>
      <c r="U10" s="2">
        <f t="shared" ca="1" si="9"/>
        <v>3</v>
      </c>
      <c r="V10" s="2" t="str">
        <f t="shared" ca="1" si="3"/>
        <v>Minnesota Vikings</v>
      </c>
      <c r="W10" s="5">
        <f t="shared" ca="1" si="4"/>
        <v>0.68813999999999997</v>
      </c>
      <c r="X10" s="14" t="str">
        <f t="shared" ca="1" si="5"/>
        <v>n</v>
      </c>
      <c r="Z10" s="55"/>
      <c r="AA10" s="52" t="s">
        <v>77</v>
      </c>
      <c r="AB10" s="52"/>
      <c r="AC10" s="52"/>
      <c r="AD10" s="53"/>
      <c r="AF10" s="50"/>
      <c r="AG10" s="47" t="s">
        <v>77</v>
      </c>
      <c r="AH10" s="47"/>
      <c r="AI10" s="47"/>
      <c r="AJ10" s="48"/>
      <c r="AL10" s="62"/>
      <c r="AR10" s="62"/>
      <c r="AX10" s="62"/>
      <c r="BD10" s="22">
        <f>IF(BD2="@AFC",SUM(BB15:BB16),SUM(BB6:BB7))</f>
        <v>1</v>
      </c>
      <c r="BE10" s="17" t="str">
        <f ca="1">IF(BD10=0,"tbd",OFFSET($Q$3,BD10+IF($BD$2="@AFC",16,0),0))</f>
        <v>Carolina Panthers</v>
      </c>
      <c r="BF10" s="18">
        <v>10</v>
      </c>
      <c r="BG10" s="9" t="str">
        <f>IF(BF10&gt;BF11," &lt; CHAMPION","")</f>
        <v/>
      </c>
    </row>
    <row r="11" spans="1:59" x14ac:dyDescent="0.25">
      <c r="A11" s="3" t="s">
        <v>26</v>
      </c>
      <c r="B11" s="3" t="s">
        <v>59</v>
      </c>
      <c r="C11" s="3" t="s">
        <v>72</v>
      </c>
      <c r="D11" s="3" t="s">
        <v>73</v>
      </c>
      <c r="F11" s="55"/>
      <c r="G11" s="3" t="s">
        <v>16</v>
      </c>
      <c r="H11" s="3">
        <v>8</v>
      </c>
      <c r="I11" s="12">
        <f t="shared" si="6"/>
        <v>8</v>
      </c>
      <c r="J11" s="3">
        <v>0</v>
      </c>
      <c r="L11" s="13">
        <f t="shared" si="7"/>
        <v>14</v>
      </c>
      <c r="M11" s="14" t="str">
        <f t="shared" si="8"/>
        <v>ae</v>
      </c>
      <c r="N11" s="14">
        <f>IF(M11="","",COUNTIF($M$4:M11,M11))</f>
        <v>3</v>
      </c>
      <c r="O11" s="14" t="str">
        <f t="shared" si="0"/>
        <v>ae3</v>
      </c>
      <c r="P11" s="24"/>
      <c r="Q11" s="2" t="str">
        <f t="shared" si="1"/>
        <v>Buffalo Bills</v>
      </c>
      <c r="R11" s="5">
        <f t="shared" si="2"/>
        <v>0.50024999999999997</v>
      </c>
      <c r="T11" s="2">
        <v>8</v>
      </c>
      <c r="U11" s="2">
        <f t="shared" ca="1" si="9"/>
        <v>6</v>
      </c>
      <c r="V11" s="2" t="str">
        <f t="shared" ca="1" si="3"/>
        <v>Pittsburgh Steelers</v>
      </c>
      <c r="W11" s="5">
        <f t="shared" ca="1" si="4"/>
        <v>0.62526999999999999</v>
      </c>
      <c r="X11" s="14" t="str">
        <f t="shared" ca="1" si="5"/>
        <v>a</v>
      </c>
      <c r="Z11" s="61"/>
      <c r="AA11" s="1"/>
      <c r="AB11" s="1"/>
      <c r="AC11" s="4" t="s">
        <v>79</v>
      </c>
      <c r="AD11" s="4" t="s">
        <v>68</v>
      </c>
      <c r="AF11" s="63"/>
      <c r="AG11" s="1"/>
      <c r="AH11" s="1"/>
      <c r="AI11" s="4" t="s">
        <v>79</v>
      </c>
      <c r="AJ11" s="4" t="s">
        <v>68</v>
      </c>
      <c r="AL11" s="7"/>
      <c r="AR11" s="7"/>
      <c r="BD11" s="23">
        <f>IF(BD2="@AFC",SUM(BB6:BB7),SUM(BB15:BB16))</f>
        <v>1</v>
      </c>
      <c r="BE11" s="20" t="str">
        <f ca="1">IF(BD11=0,"tbd",OFFSET($Q$3,BD11+IF($BD$2="@AFC",0,16),0))</f>
        <v>Denver Broncos</v>
      </c>
      <c r="BF11" s="21">
        <v>24</v>
      </c>
      <c r="BG11" s="9" t="str">
        <f>IF(BF11&gt;BF10," &lt; CHAMPION","")</f>
        <v xml:space="preserve"> &lt; CHAMPION</v>
      </c>
    </row>
    <row r="12" spans="1:59" x14ac:dyDescent="0.25">
      <c r="A12" s="3" t="s">
        <v>18</v>
      </c>
      <c r="B12" s="3" t="s">
        <v>51</v>
      </c>
      <c r="C12" s="3" t="s">
        <v>74</v>
      </c>
      <c r="D12" s="3" t="s">
        <v>73</v>
      </c>
      <c r="F12" s="55"/>
      <c r="G12" s="3" t="s">
        <v>6</v>
      </c>
      <c r="H12" s="3">
        <v>8</v>
      </c>
      <c r="I12" s="12">
        <f t="shared" si="6"/>
        <v>8</v>
      </c>
      <c r="J12" s="3">
        <v>0</v>
      </c>
      <c r="L12" s="13">
        <f t="shared" si="7"/>
        <v>15</v>
      </c>
      <c r="M12" s="14" t="str">
        <f t="shared" si="8"/>
        <v>as</v>
      </c>
      <c r="N12" s="14">
        <f>IF(M12="","",COUNTIF($M$4:M12,M12))</f>
        <v>2</v>
      </c>
      <c r="O12" s="14" t="str">
        <f t="shared" si="0"/>
        <v>as2</v>
      </c>
      <c r="P12" s="24"/>
      <c r="Q12" s="2" t="str">
        <f t="shared" si="1"/>
        <v>Indianapolis Colts</v>
      </c>
      <c r="R12" s="5">
        <f t="shared" si="2"/>
        <v>0.50024000000000002</v>
      </c>
      <c r="T12" s="2">
        <v>9</v>
      </c>
      <c r="U12" s="2">
        <f t="shared" ca="1" si="9"/>
        <v>0</v>
      </c>
      <c r="V12" s="2" t="str">
        <f t="shared" ca="1" si="3"/>
        <v>New York Jets</v>
      </c>
      <c r="W12" s="5">
        <f t="shared" ca="1" si="4"/>
        <v>0.62526000000000004</v>
      </c>
      <c r="X12" s="14" t="str">
        <f t="shared" ca="1" si="5"/>
        <v>a</v>
      </c>
      <c r="Z12" s="61"/>
      <c r="AA12" s="14" t="s">
        <v>83</v>
      </c>
      <c r="AB12" s="2">
        <f ca="1">IF(COUNTIF($O$4:$O$35,AA12)=0,"",OFFSET($P$3,MATCH(AA12,$O$4:$O$35,0),0))</f>
        <v>3</v>
      </c>
      <c r="AC12" s="2" t="str">
        <f ca="1">IF(COUNTIF($O$4:$O$35,AA12)=0,"",OFFSET($Q$3,MATCH(AA12,$O$4:$O$35,0),0))</f>
        <v>Cincinnati Bengals</v>
      </c>
      <c r="AD12" s="5">
        <f ca="1">IF(COUNTIF($O$4:$O$35,AA12)=0,"",OFFSET($R$3,MATCH(AA12,$O$4:$O$35,0),0))</f>
        <v>0.75029999999999997</v>
      </c>
      <c r="AF12" s="63"/>
      <c r="AG12" s="14" t="s">
        <v>103</v>
      </c>
      <c r="AH12" s="2">
        <f ca="1">IF(COUNTIF($O$4:$O$35,AG12)=0,"",OFFSET($P$3,MATCH(AG12,$O$4:$O$35,0),0))</f>
        <v>3</v>
      </c>
      <c r="AI12" s="2" t="str">
        <f ca="1">IF(COUNTIF($O$4:$O$35,AG12)=0,"",OFFSET($Q$3,MATCH(AG12,$O$4:$O$35,0),0))</f>
        <v>Minnesota Vikings</v>
      </c>
      <c r="AJ12" s="5">
        <f ca="1">IF(COUNTIF($O$4:$O$35,AG12)=0,"",OFFSET($R$3,MATCH(AG12,$O$4:$O$35,0),0))</f>
        <v>0.68813999999999997</v>
      </c>
      <c r="AL12" s="76" t="s">
        <v>116</v>
      </c>
      <c r="AM12" s="77"/>
      <c r="AN12" s="77"/>
      <c r="AO12" s="77"/>
      <c r="AP12" s="77"/>
      <c r="AQ12" s="77"/>
      <c r="AR12" s="78"/>
      <c r="AS12" s="77"/>
      <c r="AT12" s="77"/>
      <c r="AU12" s="77"/>
      <c r="AV12" s="77"/>
      <c r="AW12" s="77"/>
      <c r="AX12" s="78"/>
      <c r="AY12" s="77"/>
      <c r="AZ12" s="77"/>
      <c r="BA12" s="77"/>
      <c r="BB12" s="79"/>
    </row>
    <row r="13" spans="1:59" ht="15" customHeight="1" x14ac:dyDescent="0.25">
      <c r="A13" s="3" t="s">
        <v>17</v>
      </c>
      <c r="B13" s="3" t="s">
        <v>50</v>
      </c>
      <c r="C13" s="3" t="s">
        <v>74</v>
      </c>
      <c r="D13" s="3" t="s">
        <v>73</v>
      </c>
      <c r="F13" s="55"/>
      <c r="G13" s="3" t="s">
        <v>3</v>
      </c>
      <c r="H13" s="3">
        <v>7</v>
      </c>
      <c r="I13" s="12">
        <f t="shared" si="6"/>
        <v>9</v>
      </c>
      <c r="J13" s="3">
        <v>0</v>
      </c>
      <c r="L13" s="13">
        <f t="shared" si="7"/>
        <v>17</v>
      </c>
      <c r="M13" s="14" t="str">
        <f t="shared" si="8"/>
        <v>aw</v>
      </c>
      <c r="N13" s="14">
        <f>IF(M13="","",COUNTIF($M$4:M13,M13))</f>
        <v>3</v>
      </c>
      <c r="O13" s="14" t="str">
        <f t="shared" si="0"/>
        <v>aw3</v>
      </c>
      <c r="P13" s="24"/>
      <c r="Q13" s="2" t="str">
        <f t="shared" si="1"/>
        <v>Oakland Raiders</v>
      </c>
      <c r="R13" s="5">
        <f t="shared" si="2"/>
        <v>0.43823000000000001</v>
      </c>
      <c r="T13" s="2">
        <v>10</v>
      </c>
      <c r="U13" s="2">
        <f t="shared" ca="1" si="9"/>
        <v>5</v>
      </c>
      <c r="V13" s="2" t="str">
        <f t="shared" ca="1" si="3"/>
        <v>Green Bay Packers</v>
      </c>
      <c r="W13" s="5">
        <f t="shared" ca="1" si="4"/>
        <v>0.62512000000000001</v>
      </c>
      <c r="X13" s="14" t="str">
        <f t="shared" ca="1" si="5"/>
        <v>n</v>
      </c>
      <c r="Z13" s="61"/>
      <c r="AA13" s="14" t="s">
        <v>84</v>
      </c>
      <c r="AB13" s="2">
        <f t="shared" ref="AB13:AB15" ca="1" si="16">IF(COUNTIF($O$4:$O$35,AA13)=0,"",OFFSET($P$3,MATCH(AA13,$O$4:$O$35,0),0))</f>
        <v>6</v>
      </c>
      <c r="AC13" s="2" t="str">
        <f t="shared" ref="AC13:AC15" ca="1" si="17">IF(COUNTIF($O$4:$O$35,AA13)=0,"",OFFSET($Q$3,MATCH(AA13,$O$4:$O$35,0),0))</f>
        <v>Pittsburgh Steelers</v>
      </c>
      <c r="AD13" s="5">
        <f t="shared" ref="AD13:AD15" ca="1" si="18">IF(COUNTIF($O$4:$O$35,AA13)=0,"",OFFSET($R$3,MATCH(AA13,$O$4:$O$35,0),0))</f>
        <v>0.62526999999999999</v>
      </c>
      <c r="AF13" s="63"/>
      <c r="AG13" s="14" t="s">
        <v>104</v>
      </c>
      <c r="AH13" s="2">
        <f t="shared" ref="AH13:AH15" ca="1" si="19">IF(COUNTIF($O$4:$O$35,AG13)=0,"",OFFSET($P$3,MATCH(AG13,$O$4:$O$35,0),0))</f>
        <v>5</v>
      </c>
      <c r="AI13" s="2" t="str">
        <f t="shared" ref="AI13:AI15" ca="1" si="20">IF(COUNTIF($O$4:$O$35,AG13)=0,"",OFFSET($Q$3,MATCH(AG13,$O$4:$O$35,0),0))</f>
        <v>Green Bay Packers</v>
      </c>
      <c r="AJ13" s="5">
        <f t="shared" ref="AJ13:AJ15" ca="1" si="21">IF(COUNTIF($O$4:$O$35,AG13)=0,"",OFFSET($R$3,MATCH(AG13,$O$4:$O$35,0),0))</f>
        <v>0.62512000000000001</v>
      </c>
      <c r="AL13" s="63" t="s">
        <v>121</v>
      </c>
      <c r="AR13" s="63" t="s">
        <v>122</v>
      </c>
      <c r="AX13" s="63" t="s">
        <v>124</v>
      </c>
    </row>
    <row r="14" spans="1:59" x14ac:dyDescent="0.25">
      <c r="A14" s="3" t="s">
        <v>6</v>
      </c>
      <c r="B14" s="3" t="s">
        <v>40</v>
      </c>
      <c r="C14" s="3" t="s">
        <v>74</v>
      </c>
      <c r="D14" s="3" t="s">
        <v>78</v>
      </c>
      <c r="F14" s="55"/>
      <c r="G14" s="3" t="s">
        <v>12</v>
      </c>
      <c r="H14" s="6">
        <v>6</v>
      </c>
      <c r="I14" s="12">
        <f t="shared" si="6"/>
        <v>10</v>
      </c>
      <c r="J14" s="3">
        <v>0</v>
      </c>
      <c r="L14" s="13">
        <f t="shared" si="7"/>
        <v>22</v>
      </c>
      <c r="M14" s="14" t="str">
        <f t="shared" si="8"/>
        <v>ae</v>
      </c>
      <c r="N14" s="14">
        <f>IF(M14="","",COUNTIF($M$4:M14,M14))</f>
        <v>4</v>
      </c>
      <c r="O14" s="14" t="str">
        <f t="shared" si="0"/>
        <v>ae4</v>
      </c>
      <c r="P14" s="24"/>
      <c r="Q14" s="2" t="str">
        <f t="shared" si="1"/>
        <v>Miami Dolphins</v>
      </c>
      <c r="R14" s="5">
        <f t="shared" si="2"/>
        <v>0.37522</v>
      </c>
      <c r="T14" s="2">
        <v>11</v>
      </c>
      <c r="U14" s="2">
        <f t="shared" ca="1" si="9"/>
        <v>6</v>
      </c>
      <c r="V14" s="2" t="str">
        <f t="shared" ca="1" si="3"/>
        <v>Seattle Seahawks</v>
      </c>
      <c r="W14" s="5">
        <f t="shared" ca="1" si="4"/>
        <v>0.62511000000000005</v>
      </c>
      <c r="X14" s="14" t="str">
        <f t="shared" ca="1" si="5"/>
        <v>n</v>
      </c>
      <c r="Z14" s="61"/>
      <c r="AA14" s="14" t="s">
        <v>85</v>
      </c>
      <c r="AB14" s="2">
        <f t="shared" ca="1" si="16"/>
        <v>0</v>
      </c>
      <c r="AC14" s="2" t="str">
        <f t="shared" ca="1" si="17"/>
        <v>Baltimore Ravens</v>
      </c>
      <c r="AD14" s="5">
        <f t="shared" ca="1" si="18"/>
        <v>0.31319999999999998</v>
      </c>
      <c r="AF14" s="63"/>
      <c r="AG14" s="14" t="s">
        <v>105</v>
      </c>
      <c r="AH14" s="2">
        <f t="shared" ca="1" si="19"/>
        <v>0</v>
      </c>
      <c r="AI14" s="2" t="str">
        <f t="shared" ca="1" si="20"/>
        <v>Detroit Lions</v>
      </c>
      <c r="AJ14" s="5">
        <f t="shared" ca="1" si="21"/>
        <v>0.43808000000000002</v>
      </c>
      <c r="AL14" s="50"/>
      <c r="AM14" s="16">
        <v>6</v>
      </c>
      <c r="AN14" s="17" t="str">
        <f>IF(Q25="","tbd",Q25)</f>
        <v>Seattle Seahawks</v>
      </c>
      <c r="AO14" s="18">
        <v>10</v>
      </c>
      <c r="AP14" s="14">
        <f>IF(AO14&gt;AO15,AM14,"")</f>
        <v>6</v>
      </c>
      <c r="AR14" s="50"/>
      <c r="AS14" s="16">
        <f>IF(COUNT(AP14:AP18)&lt;&gt;2,"",MAX(AP14:AP18))</f>
        <v>6</v>
      </c>
      <c r="AT14" s="17" t="str">
        <f ca="1">IF(AS14="","tbd",OFFSET($Q$19,AS14,0))</f>
        <v>Seattle Seahawks</v>
      </c>
      <c r="AU14" s="18">
        <v>24</v>
      </c>
      <c r="AV14" s="14" t="str">
        <f>IF(AU14&gt;AU15,AS14,"")</f>
        <v/>
      </c>
      <c r="AX14" s="63"/>
    </row>
    <row r="15" spans="1:59" x14ac:dyDescent="0.25">
      <c r="A15" s="3" t="s">
        <v>27</v>
      </c>
      <c r="B15" s="3" t="s">
        <v>60</v>
      </c>
      <c r="C15" s="3" t="s">
        <v>72</v>
      </c>
      <c r="D15" s="3" t="s">
        <v>75</v>
      </c>
      <c r="F15" s="55"/>
      <c r="G15" s="3" t="s">
        <v>24</v>
      </c>
      <c r="H15" s="6">
        <v>5</v>
      </c>
      <c r="I15" s="12">
        <f t="shared" si="6"/>
        <v>11</v>
      </c>
      <c r="J15" s="3">
        <v>0</v>
      </c>
      <c r="L15" s="13">
        <f t="shared" si="7"/>
        <v>26</v>
      </c>
      <c r="M15" s="14" t="str">
        <f t="shared" si="8"/>
        <v>as</v>
      </c>
      <c r="N15" s="14">
        <f>IF(M15="","",COUNTIF($M$4:M15,M15))</f>
        <v>3</v>
      </c>
      <c r="O15" s="14" t="str">
        <f t="shared" si="0"/>
        <v>as3</v>
      </c>
      <c r="P15" s="24"/>
      <c r="Q15" s="2" t="str">
        <f t="shared" si="1"/>
        <v>Jacksonville Jaguars</v>
      </c>
      <c r="R15" s="5">
        <f t="shared" si="2"/>
        <v>0.31320999999999999</v>
      </c>
      <c r="T15" s="2">
        <v>12</v>
      </c>
      <c r="U15" s="2">
        <f t="shared" ca="1" si="9"/>
        <v>4</v>
      </c>
      <c r="V15" s="2" t="str">
        <f t="shared" ca="1" si="3"/>
        <v>Houston Texans</v>
      </c>
      <c r="W15" s="5">
        <f t="shared" ca="1" si="4"/>
        <v>0.56328999999999996</v>
      </c>
      <c r="X15" s="14" t="str">
        <f t="shared" ca="1" si="5"/>
        <v>a</v>
      </c>
      <c r="Z15" s="61"/>
      <c r="AA15" s="14" t="s">
        <v>86</v>
      </c>
      <c r="AB15" s="2">
        <f t="shared" ca="1" si="16"/>
        <v>0</v>
      </c>
      <c r="AC15" s="2" t="str">
        <f t="shared" ca="1" si="17"/>
        <v>Cleveland Browns</v>
      </c>
      <c r="AD15" s="5">
        <f t="shared" ca="1" si="18"/>
        <v>0.18818000000000001</v>
      </c>
      <c r="AF15" s="63"/>
      <c r="AG15" s="14" t="s">
        <v>106</v>
      </c>
      <c r="AH15" s="2">
        <f t="shared" ca="1" si="19"/>
        <v>0</v>
      </c>
      <c r="AI15" s="2" t="str">
        <f t="shared" ca="1" si="20"/>
        <v>Chicago Bears</v>
      </c>
      <c r="AJ15" s="5">
        <f t="shared" ca="1" si="21"/>
        <v>0.37503999999999998</v>
      </c>
      <c r="AL15" s="50"/>
      <c r="AM15" s="19">
        <v>3</v>
      </c>
      <c r="AN15" s="20" t="str">
        <f>IF(Q22="","tbd",Q22)</f>
        <v>Minnesota Vikings</v>
      </c>
      <c r="AO15" s="21">
        <v>9</v>
      </c>
      <c r="AP15" s="14" t="str">
        <f>IF(AO15&gt;AO14,AM15,"")</f>
        <v/>
      </c>
      <c r="AR15" s="50"/>
      <c r="AS15" s="19">
        <v>1</v>
      </c>
      <c r="AT15" s="20" t="str">
        <f>IF(Q20="","tbd",Q20)</f>
        <v>Carolina Panthers</v>
      </c>
      <c r="AU15" s="21">
        <v>31</v>
      </c>
      <c r="AV15" s="14">
        <f>IF(AU15&gt;AU14,AS15,"")</f>
        <v>1</v>
      </c>
      <c r="AX15" s="50"/>
      <c r="AY15" s="16">
        <f>IF(COUNT(AV14:AV18)&lt;&gt;2,"",MAX(AV14:AV18))</f>
        <v>2</v>
      </c>
      <c r="AZ15" s="17" t="str">
        <f ca="1">IF(AY15="","tbd",OFFSET($Q$19,AY15,0))</f>
        <v>Arizona Cardinals</v>
      </c>
      <c r="BA15" s="18">
        <v>15</v>
      </c>
      <c r="BB15" s="14" t="str">
        <f>IF(BA15&gt;BA16,AY15,"")</f>
        <v/>
      </c>
    </row>
    <row r="16" spans="1:59" ht="15" customHeight="1" x14ac:dyDescent="0.25">
      <c r="A16" s="3" t="s">
        <v>12</v>
      </c>
      <c r="B16" s="3" t="s">
        <v>46</v>
      </c>
      <c r="C16" s="3" t="s">
        <v>74</v>
      </c>
      <c r="D16" s="3" t="s">
        <v>75</v>
      </c>
      <c r="F16" s="55"/>
      <c r="G16" s="3" t="s">
        <v>19</v>
      </c>
      <c r="H16" s="3">
        <v>5</v>
      </c>
      <c r="I16" s="12">
        <f t="shared" si="6"/>
        <v>11</v>
      </c>
      <c r="J16" s="3">
        <v>0</v>
      </c>
      <c r="L16" s="13">
        <f t="shared" si="7"/>
        <v>27</v>
      </c>
      <c r="M16" s="14" t="str">
        <f t="shared" si="8"/>
        <v>an</v>
      </c>
      <c r="N16" s="14">
        <f>IF(M16="","",COUNTIF($M$4:M16,M16))</f>
        <v>3</v>
      </c>
      <c r="O16" s="14" t="str">
        <f t="shared" si="0"/>
        <v>an3</v>
      </c>
      <c r="P16" s="24"/>
      <c r="Q16" s="2" t="str">
        <f t="shared" si="1"/>
        <v>Baltimore Ravens</v>
      </c>
      <c r="R16" s="5">
        <f t="shared" si="2"/>
        <v>0.31319999999999998</v>
      </c>
      <c r="T16" s="2">
        <v>13</v>
      </c>
      <c r="U16" s="2">
        <f t="shared" ca="1" si="9"/>
        <v>4</v>
      </c>
      <c r="V16" s="2" t="str">
        <f t="shared" ca="1" si="3"/>
        <v>Washington Redskins</v>
      </c>
      <c r="W16" s="5">
        <f t="shared" ca="1" si="4"/>
        <v>0.56312999999999991</v>
      </c>
      <c r="X16" s="14" t="str">
        <f t="shared" ca="1" si="5"/>
        <v>n</v>
      </c>
      <c r="Z16" s="61"/>
      <c r="AF16" s="63"/>
      <c r="AL16" s="63"/>
      <c r="AR16" s="63"/>
      <c r="AX16" s="50"/>
      <c r="AY16" s="19">
        <f>IF(COUNT(AV14:AV18)&lt;&gt;2,"",MIN(AV14:AV18))</f>
        <v>1</v>
      </c>
      <c r="AZ16" s="20" t="str">
        <f ca="1">IF(AY16="","tbd",OFFSET($Q$19,AY16,0))</f>
        <v>Carolina Panthers</v>
      </c>
      <c r="BA16" s="21">
        <v>49</v>
      </c>
      <c r="BB16" s="14">
        <f>IF(BA16&gt;BA15,AY16,"")</f>
        <v>1</v>
      </c>
    </row>
    <row r="17" spans="1:50" x14ac:dyDescent="0.25">
      <c r="A17" s="3" t="s">
        <v>1</v>
      </c>
      <c r="B17" s="3" t="s">
        <v>35</v>
      </c>
      <c r="C17" s="3" t="s">
        <v>72</v>
      </c>
      <c r="D17" s="3" t="s">
        <v>75</v>
      </c>
      <c r="F17" s="55"/>
      <c r="G17" s="3" t="s">
        <v>18</v>
      </c>
      <c r="H17" s="3">
        <v>4</v>
      </c>
      <c r="I17" s="12">
        <f t="shared" si="6"/>
        <v>12</v>
      </c>
      <c r="J17" s="3">
        <v>0</v>
      </c>
      <c r="L17" s="13">
        <f t="shared" si="7"/>
        <v>29</v>
      </c>
      <c r="M17" s="14" t="str">
        <f t="shared" si="8"/>
        <v>aw</v>
      </c>
      <c r="N17" s="14">
        <f>IF(M17="","",COUNTIF($M$4:M17,M17))</f>
        <v>4</v>
      </c>
      <c r="O17" s="14" t="str">
        <f t="shared" si="0"/>
        <v>aw4</v>
      </c>
      <c r="P17" s="24"/>
      <c r="Q17" s="2" t="str">
        <f t="shared" si="1"/>
        <v>San Diego Chargers</v>
      </c>
      <c r="R17" s="5">
        <f t="shared" si="2"/>
        <v>0.25019000000000002</v>
      </c>
      <c r="T17" s="2">
        <v>14</v>
      </c>
      <c r="U17" s="2">
        <f t="shared" ca="1" si="9"/>
        <v>0</v>
      </c>
      <c r="V17" s="2" t="str">
        <f t="shared" ca="1" si="3"/>
        <v>Buffalo Bills</v>
      </c>
      <c r="W17" s="5">
        <f t="shared" ca="1" si="4"/>
        <v>0.50024999999999997</v>
      </c>
      <c r="X17" s="14" t="str">
        <f t="shared" ca="1" si="5"/>
        <v>a</v>
      </c>
      <c r="Z17" s="55"/>
      <c r="AA17" s="52" t="s">
        <v>78</v>
      </c>
      <c r="AB17" s="52"/>
      <c r="AC17" s="52"/>
      <c r="AD17" s="53"/>
      <c r="AF17" s="50"/>
      <c r="AG17" s="47" t="s">
        <v>78</v>
      </c>
      <c r="AH17" s="47"/>
      <c r="AI17" s="47"/>
      <c r="AJ17" s="48"/>
      <c r="AL17" s="50"/>
      <c r="AM17" s="16">
        <v>5</v>
      </c>
      <c r="AN17" s="17" t="str">
        <f>IF(Q24="","tbd",Q24)</f>
        <v>Green Bay Packers</v>
      </c>
      <c r="AO17" s="18">
        <v>35</v>
      </c>
      <c r="AP17" s="14">
        <f>IF(AO17&gt;AO18,AM17,"")</f>
        <v>5</v>
      </c>
      <c r="AR17" s="50"/>
      <c r="AS17" s="16">
        <f>IF(COUNT(AP14:AP18)&lt;&gt;2,"",MIN(AP14:AP18))</f>
        <v>5</v>
      </c>
      <c r="AT17" s="17" t="str">
        <f ca="1">IF(AS17="","tbd",OFFSET($Q$19,AS17,0))</f>
        <v>Green Bay Packers</v>
      </c>
      <c r="AU17" s="18">
        <v>20</v>
      </c>
      <c r="AV17" s="14" t="str">
        <f>IF(AU17&gt;AU18,AS17,"")</f>
        <v/>
      </c>
      <c r="AX17" s="63"/>
    </row>
    <row r="18" spans="1:50" x14ac:dyDescent="0.25">
      <c r="A18" s="3" t="s">
        <v>9</v>
      </c>
      <c r="B18" s="3" t="s">
        <v>43</v>
      </c>
      <c r="C18" s="3" t="s">
        <v>72</v>
      </c>
      <c r="D18" s="3" t="s">
        <v>78</v>
      </c>
      <c r="F18" s="55"/>
      <c r="G18" s="3" t="s">
        <v>10</v>
      </c>
      <c r="H18" s="3">
        <v>3</v>
      </c>
      <c r="I18" s="12">
        <f t="shared" si="6"/>
        <v>13</v>
      </c>
      <c r="J18" s="3">
        <v>0</v>
      </c>
      <c r="L18" s="13">
        <f t="shared" si="7"/>
        <v>31</v>
      </c>
      <c r="M18" s="14" t="str">
        <f t="shared" si="8"/>
        <v>an</v>
      </c>
      <c r="N18" s="14">
        <f>IF(M18="","",COUNTIF($M$4:M18,M18))</f>
        <v>4</v>
      </c>
      <c r="O18" s="14" t="str">
        <f t="shared" si="0"/>
        <v>an4</v>
      </c>
      <c r="P18" s="24"/>
      <c r="Q18" s="2" t="str">
        <f t="shared" si="1"/>
        <v>Cleveland Browns</v>
      </c>
      <c r="R18" s="5">
        <f t="shared" si="2"/>
        <v>0.18818000000000001</v>
      </c>
      <c r="T18" s="2">
        <v>15</v>
      </c>
      <c r="U18" s="2">
        <f t="shared" ca="1" si="9"/>
        <v>0</v>
      </c>
      <c r="V18" s="2" t="str">
        <f t="shared" ca="1" si="3"/>
        <v>Indianapolis Colts</v>
      </c>
      <c r="W18" s="5">
        <f t="shared" ca="1" si="4"/>
        <v>0.50024000000000002</v>
      </c>
      <c r="X18" s="14" t="str">
        <f t="shared" ca="1" si="5"/>
        <v>a</v>
      </c>
      <c r="Z18" s="61"/>
      <c r="AA18" s="1"/>
      <c r="AB18" s="1"/>
      <c r="AC18" s="4" t="s">
        <v>79</v>
      </c>
      <c r="AD18" s="4" t="s">
        <v>68</v>
      </c>
      <c r="AF18" s="63"/>
      <c r="AG18" s="1"/>
      <c r="AH18" s="1"/>
      <c r="AI18" s="4" t="s">
        <v>79</v>
      </c>
      <c r="AJ18" s="4" t="s">
        <v>68</v>
      </c>
      <c r="AL18" s="50"/>
      <c r="AM18" s="19">
        <v>4</v>
      </c>
      <c r="AN18" s="20" t="str">
        <f>IF(Q23="","tbd",Q23)</f>
        <v>Washington Redskins</v>
      </c>
      <c r="AO18" s="21">
        <v>18</v>
      </c>
      <c r="AP18" s="14" t="str">
        <f>IF(AO18&gt;AO17,AM18,"")</f>
        <v/>
      </c>
      <c r="AR18" s="50"/>
      <c r="AS18" s="19">
        <v>2</v>
      </c>
      <c r="AT18" s="20" t="str">
        <f>IF(Q21="","tbd",Q21)</f>
        <v>Arizona Cardinals</v>
      </c>
      <c r="AU18" s="21">
        <v>26</v>
      </c>
      <c r="AV18" s="14">
        <f>IF(AU18&gt;AU17,AS18,"")</f>
        <v>2</v>
      </c>
      <c r="AX18" s="63"/>
    </row>
    <row r="19" spans="1:50" x14ac:dyDescent="0.25">
      <c r="A19" s="3" t="s">
        <v>7</v>
      </c>
      <c r="B19" s="3" t="s">
        <v>41</v>
      </c>
      <c r="C19" s="3" t="s">
        <v>72</v>
      </c>
      <c r="D19" s="3" t="s">
        <v>75</v>
      </c>
      <c r="F19" s="56"/>
      <c r="G19" s="3" t="s">
        <v>4</v>
      </c>
      <c r="H19" s="3">
        <v>3</v>
      </c>
      <c r="I19" s="12">
        <f t="shared" si="6"/>
        <v>13</v>
      </c>
      <c r="J19" s="3">
        <v>0</v>
      </c>
      <c r="L19" s="13">
        <f t="shared" si="7"/>
        <v>32</v>
      </c>
      <c r="M19" s="14" t="str">
        <f t="shared" si="8"/>
        <v>as</v>
      </c>
      <c r="N19" s="14">
        <f>IF(M19="","",COUNTIF($M$4:M19,M19))</f>
        <v>4</v>
      </c>
      <c r="O19" s="14" t="str">
        <f t="shared" si="0"/>
        <v>as4</v>
      </c>
      <c r="P19" s="24"/>
      <c r="Q19" s="2" t="str">
        <f t="shared" si="1"/>
        <v>Tennessee Titans</v>
      </c>
      <c r="R19" s="5">
        <f t="shared" si="2"/>
        <v>0.18817</v>
      </c>
      <c r="T19" s="2">
        <v>16</v>
      </c>
      <c r="U19" s="2">
        <f t="shared" ca="1" si="9"/>
        <v>0</v>
      </c>
      <c r="V19" s="2" t="str">
        <f t="shared" ca="1" si="3"/>
        <v>Atlanta Falcons</v>
      </c>
      <c r="W19" s="5">
        <f t="shared" ca="1" si="4"/>
        <v>0.50009999999999999</v>
      </c>
      <c r="X19" s="14" t="str">
        <f t="shared" ca="1" si="5"/>
        <v>n</v>
      </c>
      <c r="Z19" s="61"/>
      <c r="AA19" s="14" t="s">
        <v>91</v>
      </c>
      <c r="AB19" s="2">
        <f ca="1">IF(COUNTIF($O$4:$O$35,AA19)=0,"",OFFSET($P$3,MATCH(AA19,$O$4:$O$35,0),0))</f>
        <v>4</v>
      </c>
      <c r="AC19" s="2" t="str">
        <f ca="1">IF(COUNTIF($O$4:$O$35,AA19)=0,"",OFFSET($Q$3,MATCH(AA19,$O$4:$O$35,0),0))</f>
        <v>Houston Texans</v>
      </c>
      <c r="AD19" s="5">
        <f ca="1">IF(COUNTIF($O$4:$O$35,AA19)=0,"",OFFSET($R$3,MATCH(AA19,$O$4:$O$35,0),0))</f>
        <v>0.56328999999999996</v>
      </c>
      <c r="AF19" s="63"/>
      <c r="AG19" s="14" t="s">
        <v>107</v>
      </c>
      <c r="AH19" s="2">
        <f ca="1">IF(COUNTIF($O$4:$O$35,AG19)=0,"",OFFSET($P$3,MATCH(AG19,$O$4:$O$35,0),0))</f>
        <v>1</v>
      </c>
      <c r="AI19" s="2" t="str">
        <f ca="1">IF(COUNTIF($O$4:$O$35,AG19)=0,"",OFFSET($Q$3,MATCH(AG19,$O$4:$O$35,0),0))</f>
        <v>Carolina Panthers</v>
      </c>
      <c r="AJ19" s="5">
        <f ca="1">IF(COUNTIF($O$4:$O$35,AG19)=0,"",OFFSET($R$3,MATCH(AG19,$O$4:$O$35,0),0))</f>
        <v>0.93815999999999999</v>
      </c>
      <c r="AL19" s="64"/>
      <c r="AR19" s="64"/>
      <c r="AX19" s="64"/>
    </row>
    <row r="20" spans="1:50" x14ac:dyDescent="0.25">
      <c r="A20" s="3" t="s">
        <v>24</v>
      </c>
      <c r="B20" s="3" t="s">
        <v>57</v>
      </c>
      <c r="C20" s="3" t="s">
        <v>74</v>
      </c>
      <c r="D20" s="3" t="s">
        <v>78</v>
      </c>
      <c r="F20" s="49" t="s">
        <v>116</v>
      </c>
      <c r="G20" s="3" t="s">
        <v>20</v>
      </c>
      <c r="H20" s="3">
        <v>15</v>
      </c>
      <c r="I20" s="12">
        <f t="shared" si="6"/>
        <v>1</v>
      </c>
      <c r="J20" s="3">
        <v>0</v>
      </c>
      <c r="L20" s="13">
        <f t="shared" si="7"/>
        <v>1</v>
      </c>
      <c r="M20" s="14" t="str">
        <f t="shared" si="8"/>
        <v>ns</v>
      </c>
      <c r="N20" s="14">
        <f>IF(M20="","",COUNTIF($M$4:M20,M20))</f>
        <v>1</v>
      </c>
      <c r="O20" s="14" t="str">
        <f t="shared" si="0"/>
        <v>ns1</v>
      </c>
      <c r="P20" s="2">
        <v>1</v>
      </c>
      <c r="Q20" s="2" t="str">
        <f t="shared" si="1"/>
        <v>Carolina Panthers</v>
      </c>
      <c r="R20" s="5">
        <f t="shared" si="2"/>
        <v>0.93815999999999999</v>
      </c>
      <c r="T20" s="2">
        <v>17</v>
      </c>
      <c r="U20" s="2">
        <f t="shared" ca="1" si="9"/>
        <v>0</v>
      </c>
      <c r="V20" s="2" t="str">
        <f t="shared" ca="1" si="3"/>
        <v>Oakland Raiders</v>
      </c>
      <c r="W20" s="5">
        <f t="shared" ca="1" si="4"/>
        <v>0.43823000000000001</v>
      </c>
      <c r="X20" s="14" t="str">
        <f t="shared" ca="1" si="5"/>
        <v>a</v>
      </c>
      <c r="Z20" s="61"/>
      <c r="AA20" s="14" t="s">
        <v>92</v>
      </c>
      <c r="AB20" s="2">
        <f t="shared" ref="AB20:AB22" ca="1" si="22">IF(COUNTIF($O$4:$O$35,AA20)=0,"",OFFSET($P$3,MATCH(AA20,$O$4:$O$35,0),0))</f>
        <v>0</v>
      </c>
      <c r="AC20" s="2" t="str">
        <f t="shared" ref="AC20:AC22" ca="1" si="23">IF(COUNTIF($O$4:$O$35,AA20)=0,"",OFFSET($Q$3,MATCH(AA20,$O$4:$O$35,0),0))</f>
        <v>Indianapolis Colts</v>
      </c>
      <c r="AD20" s="5">
        <f t="shared" ref="AD20:AD22" ca="1" si="24">IF(COUNTIF($O$4:$O$35,AA20)=0,"",OFFSET($R$3,MATCH(AA20,$O$4:$O$35,0),0))</f>
        <v>0.50024000000000002</v>
      </c>
      <c r="AF20" s="63"/>
      <c r="AG20" s="14" t="s">
        <v>108</v>
      </c>
      <c r="AH20" s="2">
        <f t="shared" ref="AH20:AH22" ca="1" si="25">IF(COUNTIF($O$4:$O$35,AG20)=0,"",OFFSET($P$3,MATCH(AG20,$O$4:$O$35,0),0))</f>
        <v>0</v>
      </c>
      <c r="AI20" s="2" t="str">
        <f t="shared" ref="AI20:AI22" ca="1" si="26">IF(COUNTIF($O$4:$O$35,AG20)=0,"",OFFSET($Q$3,MATCH(AG20,$O$4:$O$35,0),0))</f>
        <v>Atlanta Falcons</v>
      </c>
      <c r="AJ20" s="5">
        <f t="shared" ref="AJ20:AJ22" ca="1" si="27">IF(COUNTIF($O$4:$O$35,AG20)=0,"",OFFSET($R$3,MATCH(AG20,$O$4:$O$35,0),0))</f>
        <v>0.50009999999999999</v>
      </c>
      <c r="AL20" s="8"/>
    </row>
    <row r="21" spans="1:50" x14ac:dyDescent="0.25">
      <c r="A21" s="3" t="s">
        <v>15</v>
      </c>
      <c r="B21" s="3" t="s">
        <v>41</v>
      </c>
      <c r="C21" s="3" t="s">
        <v>74</v>
      </c>
      <c r="D21" s="3" t="s">
        <v>75</v>
      </c>
      <c r="F21" s="50"/>
      <c r="G21" s="3" t="s">
        <v>26</v>
      </c>
      <c r="H21" s="3">
        <v>13</v>
      </c>
      <c r="I21" s="12">
        <f t="shared" si="6"/>
        <v>3</v>
      </c>
      <c r="J21" s="3">
        <v>0</v>
      </c>
      <c r="L21" s="13">
        <f t="shared" si="7"/>
        <v>2</v>
      </c>
      <c r="M21" s="14" t="str">
        <f t="shared" si="8"/>
        <v>nw</v>
      </c>
      <c r="N21" s="14">
        <f>IF(M21="","",COUNTIF($M$4:M21,M21))</f>
        <v>1</v>
      </c>
      <c r="O21" s="14" t="str">
        <f t="shared" si="0"/>
        <v>nw1</v>
      </c>
      <c r="P21" s="2">
        <v>2</v>
      </c>
      <c r="Q21" s="2" t="str">
        <f t="shared" si="1"/>
        <v>Arizona Cardinals</v>
      </c>
      <c r="R21" s="5">
        <f t="shared" si="2"/>
        <v>0.81314999999999993</v>
      </c>
      <c r="T21" s="2">
        <v>18</v>
      </c>
      <c r="U21" s="2">
        <f t="shared" ca="1" si="9"/>
        <v>0</v>
      </c>
      <c r="V21" s="2" t="str">
        <f t="shared" ca="1" si="3"/>
        <v>St. Louis Rams</v>
      </c>
      <c r="W21" s="5">
        <f t="shared" ca="1" si="4"/>
        <v>0.43808999999999998</v>
      </c>
      <c r="X21" s="14" t="str">
        <f t="shared" ca="1" si="5"/>
        <v>n</v>
      </c>
      <c r="Z21" s="61"/>
      <c r="AA21" s="14" t="s">
        <v>93</v>
      </c>
      <c r="AB21" s="2">
        <f t="shared" ca="1" si="22"/>
        <v>0</v>
      </c>
      <c r="AC21" s="2" t="str">
        <f t="shared" ca="1" si="23"/>
        <v>Jacksonville Jaguars</v>
      </c>
      <c r="AD21" s="5">
        <f t="shared" ca="1" si="24"/>
        <v>0.31320999999999999</v>
      </c>
      <c r="AF21" s="63"/>
      <c r="AG21" s="14" t="s">
        <v>109</v>
      </c>
      <c r="AH21" s="2">
        <f t="shared" ca="1" si="25"/>
        <v>0</v>
      </c>
      <c r="AI21" s="2" t="str">
        <f t="shared" ca="1" si="26"/>
        <v>New Orleans Saints</v>
      </c>
      <c r="AJ21" s="5">
        <f t="shared" ca="1" si="27"/>
        <v>0.43806</v>
      </c>
      <c r="AL21" s="7"/>
    </row>
    <row r="22" spans="1:50" x14ac:dyDescent="0.25">
      <c r="A22" s="3" t="s">
        <v>30</v>
      </c>
      <c r="B22" s="3" t="s">
        <v>63</v>
      </c>
      <c r="C22" s="3" t="s">
        <v>72</v>
      </c>
      <c r="D22" s="3" t="s">
        <v>77</v>
      </c>
      <c r="F22" s="50"/>
      <c r="G22" s="6" t="s">
        <v>25</v>
      </c>
      <c r="H22" s="3">
        <v>11</v>
      </c>
      <c r="I22" s="12">
        <f t="shared" si="6"/>
        <v>5</v>
      </c>
      <c r="J22" s="3">
        <v>0</v>
      </c>
      <c r="L22" s="13">
        <f t="shared" si="7"/>
        <v>7</v>
      </c>
      <c r="M22" s="14" t="str">
        <f t="shared" si="8"/>
        <v>nn</v>
      </c>
      <c r="N22" s="14">
        <f>IF(M22="","",COUNTIF($M$4:M22,M22))</f>
        <v>1</v>
      </c>
      <c r="O22" s="14" t="str">
        <f t="shared" si="0"/>
        <v>nn1</v>
      </c>
      <c r="P22" s="2">
        <v>3</v>
      </c>
      <c r="Q22" s="2" t="str">
        <f t="shared" si="1"/>
        <v>Minnesota Vikings</v>
      </c>
      <c r="R22" s="5">
        <f t="shared" si="2"/>
        <v>0.68813999999999997</v>
      </c>
      <c r="T22" s="2">
        <v>19</v>
      </c>
      <c r="U22" s="2">
        <f t="shared" ca="1" si="9"/>
        <v>0</v>
      </c>
      <c r="V22" s="2" t="str">
        <f t="shared" ca="1" si="3"/>
        <v>Detroit Lions</v>
      </c>
      <c r="W22" s="5">
        <f t="shared" ca="1" si="4"/>
        <v>0.43808000000000002</v>
      </c>
      <c r="X22" s="14" t="str">
        <f t="shared" ca="1" si="5"/>
        <v>n</v>
      </c>
      <c r="Z22" s="61"/>
      <c r="AA22" s="14" t="s">
        <v>94</v>
      </c>
      <c r="AB22" s="2">
        <f t="shared" ca="1" si="22"/>
        <v>0</v>
      </c>
      <c r="AC22" s="2" t="str">
        <f t="shared" ca="1" si="23"/>
        <v>Tennessee Titans</v>
      </c>
      <c r="AD22" s="5">
        <f t="shared" ca="1" si="24"/>
        <v>0.18817</v>
      </c>
      <c r="AF22" s="63"/>
      <c r="AG22" s="14" t="s">
        <v>110</v>
      </c>
      <c r="AH22" s="2" t="str">
        <f t="shared" ca="1" si="25"/>
        <v/>
      </c>
      <c r="AI22" s="2" t="str">
        <f t="shared" ca="1" si="26"/>
        <v/>
      </c>
      <c r="AJ22" s="5" t="str">
        <f t="shared" ca="1" si="27"/>
        <v/>
      </c>
      <c r="AL22" s="7"/>
    </row>
    <row r="23" spans="1:50" x14ac:dyDescent="0.25">
      <c r="A23" s="3" t="s">
        <v>0</v>
      </c>
      <c r="B23" s="3" t="s">
        <v>34</v>
      </c>
      <c r="C23" s="3" t="s">
        <v>72</v>
      </c>
      <c r="D23" s="3" t="s">
        <v>77</v>
      </c>
      <c r="F23" s="50"/>
      <c r="G23" s="3" t="s">
        <v>23</v>
      </c>
      <c r="H23" s="3">
        <v>9</v>
      </c>
      <c r="I23" s="12">
        <f t="shared" si="6"/>
        <v>7</v>
      </c>
      <c r="J23" s="3">
        <v>0</v>
      </c>
      <c r="L23" s="13">
        <f t="shared" si="7"/>
        <v>13</v>
      </c>
      <c r="M23" s="14" t="str">
        <f t="shared" si="8"/>
        <v>ne</v>
      </c>
      <c r="N23" s="14">
        <f>IF(M23="","",COUNTIF($M$4:M23,M23))</f>
        <v>1</v>
      </c>
      <c r="O23" s="14" t="str">
        <f t="shared" si="0"/>
        <v>ne1</v>
      </c>
      <c r="P23" s="2">
        <v>4</v>
      </c>
      <c r="Q23" s="2" t="str">
        <f t="shared" si="1"/>
        <v>Washington Redskins</v>
      </c>
      <c r="R23" s="5">
        <f t="shared" si="2"/>
        <v>0.56312999999999991</v>
      </c>
      <c r="T23" s="2">
        <v>20</v>
      </c>
      <c r="U23" s="2">
        <f t="shared" ca="1" si="9"/>
        <v>0</v>
      </c>
      <c r="V23" s="2" t="str">
        <f t="shared" ca="1" si="3"/>
        <v>Philadelphia Eagles</v>
      </c>
      <c r="W23" s="5">
        <f t="shared" ca="1" si="4"/>
        <v>0.43807000000000001</v>
      </c>
      <c r="X23" s="14" t="str">
        <f t="shared" ca="1" si="5"/>
        <v>n</v>
      </c>
      <c r="Z23" s="61"/>
      <c r="AF23" s="63"/>
      <c r="AL23" s="7"/>
    </row>
    <row r="24" spans="1:50" x14ac:dyDescent="0.25">
      <c r="A24" s="3" t="s">
        <v>20</v>
      </c>
      <c r="B24" s="3" t="s">
        <v>53</v>
      </c>
      <c r="C24" s="3" t="s">
        <v>72</v>
      </c>
      <c r="D24" s="3" t="s">
        <v>78</v>
      </c>
      <c r="F24" s="50"/>
      <c r="G24" s="3" t="s">
        <v>0</v>
      </c>
      <c r="H24" s="3">
        <v>10</v>
      </c>
      <c r="I24" s="12">
        <f t="shared" si="6"/>
        <v>6</v>
      </c>
      <c r="J24" s="3">
        <v>0</v>
      </c>
      <c r="L24" s="13">
        <f t="shared" si="7"/>
        <v>10</v>
      </c>
      <c r="M24" s="14" t="str">
        <f t="shared" si="8"/>
        <v>nn</v>
      </c>
      <c r="N24" s="14">
        <f>IF(M24="","",COUNTIF($M$4:M24,M24))</f>
        <v>2</v>
      </c>
      <c r="O24" s="14" t="str">
        <f t="shared" si="0"/>
        <v>nn2</v>
      </c>
      <c r="P24" s="2">
        <v>5</v>
      </c>
      <c r="Q24" s="2" t="str">
        <f t="shared" si="1"/>
        <v>Green Bay Packers</v>
      </c>
      <c r="R24" s="5">
        <f t="shared" si="2"/>
        <v>0.62512000000000001</v>
      </c>
      <c r="T24" s="2">
        <v>21</v>
      </c>
      <c r="U24" s="2">
        <f t="shared" ca="1" si="9"/>
        <v>0</v>
      </c>
      <c r="V24" s="2" t="str">
        <f t="shared" ca="1" si="3"/>
        <v>New Orleans Saints</v>
      </c>
      <c r="W24" s="5">
        <f t="shared" ca="1" si="4"/>
        <v>0.43806</v>
      </c>
      <c r="X24" s="14" t="str">
        <f t="shared" ca="1" si="5"/>
        <v>n</v>
      </c>
      <c r="Z24" s="55"/>
      <c r="AA24" s="52" t="s">
        <v>73</v>
      </c>
      <c r="AB24" s="52"/>
      <c r="AC24" s="52"/>
      <c r="AD24" s="53"/>
      <c r="AF24" s="50"/>
      <c r="AG24" s="47" t="s">
        <v>73</v>
      </c>
      <c r="AH24" s="47"/>
      <c r="AI24" s="47"/>
      <c r="AJ24" s="48"/>
    </row>
    <row r="25" spans="1:50" x14ac:dyDescent="0.25">
      <c r="A25" s="3" t="s">
        <v>13</v>
      </c>
      <c r="B25" s="3" t="s">
        <v>47</v>
      </c>
      <c r="C25" s="3" t="s">
        <v>74</v>
      </c>
      <c r="D25" s="3" t="s">
        <v>75</v>
      </c>
      <c r="F25" s="50"/>
      <c r="G25" s="3" t="s">
        <v>21</v>
      </c>
      <c r="H25" s="3">
        <v>10</v>
      </c>
      <c r="I25" s="12">
        <f t="shared" si="6"/>
        <v>6</v>
      </c>
      <c r="J25" s="3">
        <v>0</v>
      </c>
      <c r="L25" s="13">
        <f t="shared" si="7"/>
        <v>11</v>
      </c>
      <c r="M25" s="14" t="str">
        <f t="shared" si="8"/>
        <v>nw</v>
      </c>
      <c r="N25" s="14">
        <f>IF(M25="","",COUNTIF($M$4:M25,M25))</f>
        <v>2</v>
      </c>
      <c r="O25" s="14" t="str">
        <f t="shared" si="0"/>
        <v>nw2</v>
      </c>
      <c r="P25" s="2">
        <v>6</v>
      </c>
      <c r="Q25" s="2" t="str">
        <f t="shared" si="1"/>
        <v>Seattle Seahawks</v>
      </c>
      <c r="R25" s="5">
        <f t="shared" si="2"/>
        <v>0.62511000000000005</v>
      </c>
      <c r="T25" s="2">
        <v>22</v>
      </c>
      <c r="U25" s="2">
        <f t="shared" ca="1" si="9"/>
        <v>0</v>
      </c>
      <c r="V25" s="2" t="str">
        <f t="shared" ca="1" si="3"/>
        <v>Miami Dolphins</v>
      </c>
      <c r="W25" s="5">
        <f t="shared" ca="1" si="4"/>
        <v>0.37522</v>
      </c>
      <c r="X25" s="14" t="str">
        <f t="shared" ca="1" si="5"/>
        <v>a</v>
      </c>
      <c r="Z25" s="61"/>
      <c r="AA25" s="1"/>
      <c r="AB25" s="1"/>
      <c r="AC25" s="4" t="s">
        <v>79</v>
      </c>
      <c r="AD25" s="4" t="s">
        <v>68</v>
      </c>
      <c r="AF25" s="63"/>
      <c r="AG25" s="1"/>
      <c r="AH25" s="1"/>
      <c r="AI25" s="4" t="s">
        <v>79</v>
      </c>
      <c r="AJ25" s="4" t="s">
        <v>68</v>
      </c>
    </row>
    <row r="26" spans="1:50" x14ac:dyDescent="0.25">
      <c r="A26" s="3" t="s">
        <v>3</v>
      </c>
      <c r="B26" s="3" t="s">
        <v>37</v>
      </c>
      <c r="C26" s="3" t="s">
        <v>74</v>
      </c>
      <c r="D26" s="3" t="s">
        <v>73</v>
      </c>
      <c r="F26" s="50"/>
      <c r="G26" s="3" t="s">
        <v>9</v>
      </c>
      <c r="H26" s="3">
        <v>8</v>
      </c>
      <c r="I26" s="12">
        <f t="shared" si="6"/>
        <v>8</v>
      </c>
      <c r="J26" s="3">
        <v>0</v>
      </c>
      <c r="L26" s="13">
        <f t="shared" si="7"/>
        <v>16</v>
      </c>
      <c r="M26" s="14" t="str">
        <f t="shared" si="8"/>
        <v>ns</v>
      </c>
      <c r="N26" s="14">
        <f>IF(M26="","",COUNTIF($M$4:M26,M26))</f>
        <v>2</v>
      </c>
      <c r="O26" s="14" t="str">
        <f t="shared" si="0"/>
        <v>ns2</v>
      </c>
      <c r="P26" s="24"/>
      <c r="Q26" s="2" t="str">
        <f t="shared" si="1"/>
        <v>Atlanta Falcons</v>
      </c>
      <c r="R26" s="5">
        <f t="shared" si="2"/>
        <v>0.50009999999999999</v>
      </c>
      <c r="T26" s="2">
        <v>23</v>
      </c>
      <c r="U26" s="2">
        <f t="shared" ca="1" si="9"/>
        <v>0</v>
      </c>
      <c r="V26" s="2" t="str">
        <f t="shared" ca="1" si="3"/>
        <v>New York Giants</v>
      </c>
      <c r="W26" s="5">
        <f t="shared" ca="1" si="4"/>
        <v>0.37504999999999999</v>
      </c>
      <c r="X26" s="14" t="str">
        <f t="shared" ca="1" si="5"/>
        <v>n</v>
      </c>
      <c r="Z26" s="61"/>
      <c r="AA26" s="14" t="s">
        <v>95</v>
      </c>
      <c r="AB26" s="2">
        <f ca="1">IF(COUNTIF($O$4:$O$35,AA26)=0,"",OFFSET($P$3,MATCH(AA26,$O$4:$O$35,0),0))</f>
        <v>1</v>
      </c>
      <c r="AC26" s="2" t="str">
        <f ca="1">IF(COUNTIF($O$4:$O$35,AA26)=0,"",OFFSET($Q$3,MATCH(AA26,$O$4:$O$35,0),0))</f>
        <v>Denver Broncos</v>
      </c>
      <c r="AD26" s="5">
        <f ca="1">IF(COUNTIF($O$4:$O$35,AA26)=0,"",OFFSET($R$3,MATCH(AA26,$O$4:$O$35,0),0))</f>
        <v>0.75031999999999999</v>
      </c>
      <c r="AF26" s="63"/>
      <c r="AG26" s="14" t="s">
        <v>111</v>
      </c>
      <c r="AH26" s="2">
        <f ca="1">IF(COUNTIF($O$4:$O$35,AG26)=0,"",OFFSET($P$3,MATCH(AG26,$O$4:$O$35,0),0))</f>
        <v>2</v>
      </c>
      <c r="AI26" s="2" t="str">
        <f ca="1">IF(COUNTIF($O$4:$O$35,AG26)=0,"",OFFSET($Q$3,MATCH(AG26,$O$4:$O$35,0),0))</f>
        <v>Arizona Cardinals</v>
      </c>
      <c r="AJ26" s="5">
        <f ca="1">IF(COUNTIF($O$4:$O$35,AG26)=0,"",OFFSET($R$3,MATCH(AG26,$O$4:$O$35,0),0))</f>
        <v>0.81314999999999993</v>
      </c>
    </row>
    <row r="27" spans="1:50" x14ac:dyDescent="0.25">
      <c r="A27" s="3" t="s">
        <v>22</v>
      </c>
      <c r="B27" s="3" t="s">
        <v>55</v>
      </c>
      <c r="C27" s="3" t="s">
        <v>72</v>
      </c>
      <c r="D27" s="3" t="s">
        <v>73</v>
      </c>
      <c r="F27" s="50"/>
      <c r="G27" s="3" t="s">
        <v>22</v>
      </c>
      <c r="H27" s="3">
        <v>7</v>
      </c>
      <c r="I27" s="12">
        <f t="shared" si="6"/>
        <v>9</v>
      </c>
      <c r="J27" s="3">
        <v>0</v>
      </c>
      <c r="L27" s="13">
        <f t="shared" si="7"/>
        <v>18</v>
      </c>
      <c r="M27" s="14" t="str">
        <f t="shared" si="8"/>
        <v>nw</v>
      </c>
      <c r="N27" s="14">
        <f>IF(M27="","",COUNTIF($M$4:M27,M27))</f>
        <v>3</v>
      </c>
      <c r="O27" s="14" t="str">
        <f t="shared" si="0"/>
        <v>nw3</v>
      </c>
      <c r="P27" s="24"/>
      <c r="Q27" s="2" t="str">
        <f t="shared" si="1"/>
        <v>St. Louis Rams</v>
      </c>
      <c r="R27" s="5">
        <f t="shared" si="2"/>
        <v>0.43808999999999998</v>
      </c>
      <c r="T27" s="2">
        <v>24</v>
      </c>
      <c r="U27" s="2">
        <f t="shared" ca="1" si="9"/>
        <v>0</v>
      </c>
      <c r="V27" s="2" t="str">
        <f t="shared" ca="1" si="3"/>
        <v>Chicago Bears</v>
      </c>
      <c r="W27" s="5">
        <f t="shared" ca="1" si="4"/>
        <v>0.37503999999999998</v>
      </c>
      <c r="X27" s="14" t="str">
        <f t="shared" ca="1" si="5"/>
        <v>n</v>
      </c>
      <c r="Z27" s="61"/>
      <c r="AA27" s="14" t="s">
        <v>96</v>
      </c>
      <c r="AB27" s="2">
        <f t="shared" ref="AB27:AB29" ca="1" si="28">IF(COUNTIF($O$4:$O$35,AA27)=0,"",OFFSET($P$3,MATCH(AA27,$O$4:$O$35,0),0))</f>
        <v>5</v>
      </c>
      <c r="AC27" s="2" t="str">
        <f t="shared" ref="AC27:AC29" ca="1" si="29">IF(COUNTIF($O$4:$O$35,AA27)=0,"",OFFSET($Q$3,MATCH(AA27,$O$4:$O$35,0),0))</f>
        <v>Kansas City Chiefs</v>
      </c>
      <c r="AD27" s="5">
        <f t="shared" ref="AD27:AD29" ca="1" si="30">IF(COUNTIF($O$4:$O$35,AA27)=0,"",OFFSET($R$3,MATCH(AA27,$O$4:$O$35,0),0))</f>
        <v>0.68827999999999989</v>
      </c>
      <c r="AF27" s="63"/>
      <c r="AG27" s="14" t="s">
        <v>112</v>
      </c>
      <c r="AH27" s="2">
        <f t="shared" ref="AH27:AH29" ca="1" si="31">IF(COUNTIF($O$4:$O$35,AG27)=0,"",OFFSET($P$3,MATCH(AG27,$O$4:$O$35,0),0))</f>
        <v>6</v>
      </c>
      <c r="AI27" s="2" t="str">
        <f t="shared" ref="AI27:AI29" ca="1" si="32">IF(COUNTIF($O$4:$O$35,AG27)=0,"",OFFSET($Q$3,MATCH(AG27,$O$4:$O$35,0),0))</f>
        <v>Seattle Seahawks</v>
      </c>
      <c r="AJ27" s="5">
        <f t="shared" ref="AJ27:AJ29" ca="1" si="33">IF(COUNTIF($O$4:$O$35,AG27)=0,"",OFFSET($R$3,MATCH(AG27,$O$4:$O$35,0),0))</f>
        <v>0.62511000000000005</v>
      </c>
    </row>
    <row r="28" spans="1:50" x14ac:dyDescent="0.25">
      <c r="A28" s="3" t="s">
        <v>19</v>
      </c>
      <c r="B28" s="3" t="s">
        <v>52</v>
      </c>
      <c r="C28" s="3" t="s">
        <v>74</v>
      </c>
      <c r="D28" s="3" t="s">
        <v>77</v>
      </c>
      <c r="F28" s="50"/>
      <c r="G28" s="3" t="s">
        <v>30</v>
      </c>
      <c r="H28" s="3">
        <v>7</v>
      </c>
      <c r="I28" s="12">
        <f t="shared" si="6"/>
        <v>9</v>
      </c>
      <c r="J28" s="3">
        <v>0</v>
      </c>
      <c r="L28" s="13">
        <f t="shared" si="7"/>
        <v>19</v>
      </c>
      <c r="M28" s="14" t="str">
        <f t="shared" si="8"/>
        <v>nn</v>
      </c>
      <c r="N28" s="14">
        <f>IF(M28="","",COUNTIF($M$4:M28,M28))</f>
        <v>3</v>
      </c>
      <c r="O28" s="14" t="str">
        <f t="shared" si="0"/>
        <v>nn3</v>
      </c>
      <c r="P28" s="24"/>
      <c r="Q28" s="2" t="str">
        <f t="shared" si="1"/>
        <v>Detroit Lions</v>
      </c>
      <c r="R28" s="5">
        <f t="shared" si="2"/>
        <v>0.43808000000000002</v>
      </c>
      <c r="T28" s="2">
        <v>25</v>
      </c>
      <c r="U28" s="2">
        <f t="shared" ca="1" si="9"/>
        <v>0</v>
      </c>
      <c r="V28" s="2" t="str">
        <f t="shared" ca="1" si="3"/>
        <v>Cleveland Buccaneerrs</v>
      </c>
      <c r="W28" s="5">
        <f t="shared" ca="1" si="4"/>
        <v>0.37502999999999997</v>
      </c>
      <c r="X28" s="14" t="str">
        <f t="shared" ca="1" si="5"/>
        <v>a</v>
      </c>
      <c r="Z28" s="61"/>
      <c r="AA28" s="14" t="s">
        <v>97</v>
      </c>
      <c r="AB28" s="2">
        <f t="shared" ca="1" si="28"/>
        <v>0</v>
      </c>
      <c r="AC28" s="2" t="str">
        <f t="shared" ca="1" si="29"/>
        <v>Oakland Raiders</v>
      </c>
      <c r="AD28" s="5">
        <f t="shared" ca="1" si="30"/>
        <v>0.43823000000000001</v>
      </c>
      <c r="AF28" s="63"/>
      <c r="AG28" s="14" t="s">
        <v>113</v>
      </c>
      <c r="AH28" s="2">
        <f t="shared" ca="1" si="31"/>
        <v>0</v>
      </c>
      <c r="AI28" s="2" t="str">
        <f t="shared" ca="1" si="32"/>
        <v>St. Louis Rams</v>
      </c>
      <c r="AJ28" s="5">
        <f t="shared" ca="1" si="33"/>
        <v>0.43808999999999998</v>
      </c>
    </row>
    <row r="29" spans="1:50" x14ac:dyDescent="0.25">
      <c r="A29" s="3" t="s">
        <v>23</v>
      </c>
      <c r="B29" s="3" t="s">
        <v>56</v>
      </c>
      <c r="C29" s="3" t="s">
        <v>72</v>
      </c>
      <c r="D29" s="3" t="s">
        <v>75</v>
      </c>
      <c r="F29" s="50"/>
      <c r="G29" s="3" t="s">
        <v>1</v>
      </c>
      <c r="H29" s="3">
        <v>7</v>
      </c>
      <c r="I29" s="12">
        <f t="shared" si="6"/>
        <v>9</v>
      </c>
      <c r="J29" s="3">
        <v>0</v>
      </c>
      <c r="L29" s="13">
        <f t="shared" si="7"/>
        <v>20</v>
      </c>
      <c r="M29" s="14" t="str">
        <f t="shared" si="8"/>
        <v>ne</v>
      </c>
      <c r="N29" s="14">
        <f>IF(M29="","",COUNTIF($M$4:M29,M29))</f>
        <v>2</v>
      </c>
      <c r="O29" s="14" t="str">
        <f t="shared" si="0"/>
        <v>ne2</v>
      </c>
      <c r="P29" s="24"/>
      <c r="Q29" s="2" t="str">
        <f t="shared" si="1"/>
        <v>Philadelphia Eagles</v>
      </c>
      <c r="R29" s="5">
        <f t="shared" si="2"/>
        <v>0.43807000000000001</v>
      </c>
      <c r="T29" s="2">
        <v>26</v>
      </c>
      <c r="U29" s="2">
        <f t="shared" ca="1" si="9"/>
        <v>0</v>
      </c>
      <c r="V29" s="2" t="str">
        <f t="shared" ca="1" si="3"/>
        <v>Jacksonville Jaguars</v>
      </c>
      <c r="W29" s="5">
        <f t="shared" ca="1" si="4"/>
        <v>0.31320999999999999</v>
      </c>
      <c r="X29" s="14" t="str">
        <f t="shared" ca="1" si="5"/>
        <v>a</v>
      </c>
      <c r="Z29" s="62"/>
      <c r="AA29" s="14" t="s">
        <v>98</v>
      </c>
      <c r="AB29" s="2">
        <f t="shared" ca="1" si="28"/>
        <v>0</v>
      </c>
      <c r="AC29" s="2" t="str">
        <f t="shared" ca="1" si="29"/>
        <v>San Diego Chargers</v>
      </c>
      <c r="AD29" s="5">
        <f t="shared" ca="1" si="30"/>
        <v>0.25019000000000002</v>
      </c>
      <c r="AF29" s="64"/>
      <c r="AG29" s="14" t="s">
        <v>114</v>
      </c>
      <c r="AH29" s="2">
        <f t="shared" ca="1" si="31"/>
        <v>0</v>
      </c>
      <c r="AI29" s="2" t="str">
        <f t="shared" ca="1" si="32"/>
        <v>San Francisco 49ers</v>
      </c>
      <c r="AJ29" s="5">
        <f t="shared" ca="1" si="33"/>
        <v>0.31302000000000002</v>
      </c>
    </row>
    <row r="30" spans="1:50" x14ac:dyDescent="0.25">
      <c r="A30" s="3" t="s">
        <v>14</v>
      </c>
      <c r="B30" s="3" t="s">
        <v>48</v>
      </c>
      <c r="C30" s="3" t="s">
        <v>72</v>
      </c>
      <c r="D30" s="3" t="s">
        <v>78</v>
      </c>
      <c r="F30" s="50"/>
      <c r="G30" s="3" t="s">
        <v>14</v>
      </c>
      <c r="H30" s="3">
        <v>7</v>
      </c>
      <c r="I30" s="12">
        <f t="shared" si="6"/>
        <v>9</v>
      </c>
      <c r="J30" s="3">
        <v>0</v>
      </c>
      <c r="L30" s="13">
        <f t="shared" si="7"/>
        <v>21</v>
      </c>
      <c r="M30" s="14" t="str">
        <f t="shared" si="8"/>
        <v>ns</v>
      </c>
      <c r="N30" s="14">
        <f>IF(M30="","",COUNTIF($M$4:M30,M30))</f>
        <v>3</v>
      </c>
      <c r="O30" s="14" t="str">
        <f t="shared" si="0"/>
        <v>ns3</v>
      </c>
      <c r="P30" s="24"/>
      <c r="Q30" s="2" t="str">
        <f t="shared" si="1"/>
        <v>New Orleans Saints</v>
      </c>
      <c r="R30" s="5">
        <f t="shared" si="2"/>
        <v>0.43806</v>
      </c>
      <c r="T30" s="2">
        <v>27</v>
      </c>
      <c r="U30" s="2">
        <f t="shared" ca="1" si="9"/>
        <v>0</v>
      </c>
      <c r="V30" s="2" t="str">
        <f t="shared" ca="1" si="3"/>
        <v>Baltimore Ravens</v>
      </c>
      <c r="W30" s="5">
        <f t="shared" ca="1" si="4"/>
        <v>0.31319999999999998</v>
      </c>
      <c r="X30" s="14" t="str">
        <f t="shared" ca="1" si="5"/>
        <v>a</v>
      </c>
    </row>
    <row r="31" spans="1:50" x14ac:dyDescent="0.25">
      <c r="A31" s="3" t="s">
        <v>21</v>
      </c>
      <c r="B31" s="3" t="s">
        <v>54</v>
      </c>
      <c r="C31" s="3" t="s">
        <v>72</v>
      </c>
      <c r="D31" s="3" t="s">
        <v>73</v>
      </c>
      <c r="F31" s="50"/>
      <c r="G31" s="3" t="s">
        <v>7</v>
      </c>
      <c r="H31" s="3">
        <v>6</v>
      </c>
      <c r="I31" s="12">
        <f t="shared" si="6"/>
        <v>10</v>
      </c>
      <c r="J31" s="3">
        <v>0</v>
      </c>
      <c r="L31" s="13">
        <f t="shared" si="7"/>
        <v>23</v>
      </c>
      <c r="M31" s="14" t="str">
        <f t="shared" si="8"/>
        <v>ne</v>
      </c>
      <c r="N31" s="14">
        <f>IF(M31="","",COUNTIF($M$4:M31,M31))</f>
        <v>3</v>
      </c>
      <c r="O31" s="14" t="str">
        <f t="shared" si="0"/>
        <v>ne3</v>
      </c>
      <c r="P31" s="24"/>
      <c r="Q31" s="2" t="str">
        <f t="shared" si="1"/>
        <v>New York Giants</v>
      </c>
      <c r="R31" s="5">
        <f t="shared" si="2"/>
        <v>0.37504999999999999</v>
      </c>
      <c r="T31" s="2">
        <v>28</v>
      </c>
      <c r="U31" s="2">
        <f t="shared" ca="1" si="9"/>
        <v>0</v>
      </c>
      <c r="V31" s="2" t="str">
        <f t="shared" ca="1" si="3"/>
        <v>San Francisco 49ers</v>
      </c>
      <c r="W31" s="5">
        <f t="shared" ca="1" si="4"/>
        <v>0.31302000000000002</v>
      </c>
      <c r="X31" s="14" t="str">
        <f t="shared" ca="1" si="5"/>
        <v>n</v>
      </c>
    </row>
    <row r="32" spans="1:50" x14ac:dyDescent="0.25">
      <c r="A32" s="3" t="s">
        <v>5</v>
      </c>
      <c r="B32" s="3" t="s">
        <v>39</v>
      </c>
      <c r="C32" s="3" t="s">
        <v>74</v>
      </c>
      <c r="D32" s="3" t="s">
        <v>77</v>
      </c>
      <c r="F32" s="50"/>
      <c r="G32" s="3" t="s">
        <v>28</v>
      </c>
      <c r="H32" s="3">
        <v>6</v>
      </c>
      <c r="I32" s="12">
        <f t="shared" si="6"/>
        <v>10</v>
      </c>
      <c r="J32" s="3">
        <v>0</v>
      </c>
      <c r="L32" s="13">
        <f t="shared" si="7"/>
        <v>24</v>
      </c>
      <c r="M32" s="14" t="str">
        <f t="shared" si="8"/>
        <v>nn</v>
      </c>
      <c r="N32" s="14">
        <f>IF(M32="","",COUNTIF($M$4:M32,M32))</f>
        <v>4</v>
      </c>
      <c r="O32" s="14" t="str">
        <f t="shared" si="0"/>
        <v>nn4</v>
      </c>
      <c r="P32" s="24"/>
      <c r="Q32" s="2" t="str">
        <f t="shared" si="1"/>
        <v>Chicago Bears</v>
      </c>
      <c r="R32" s="5">
        <f t="shared" si="2"/>
        <v>0.37503999999999998</v>
      </c>
      <c r="T32" s="2">
        <v>29</v>
      </c>
      <c r="U32" s="2">
        <f t="shared" ca="1" si="9"/>
        <v>0</v>
      </c>
      <c r="V32" s="2" t="str">
        <f t="shared" ca="1" si="3"/>
        <v>San Diego Chargers</v>
      </c>
      <c r="W32" s="5">
        <f t="shared" ca="1" si="4"/>
        <v>0.25019000000000002</v>
      </c>
      <c r="X32" s="14" t="str">
        <f t="shared" ca="1" si="5"/>
        <v>a</v>
      </c>
    </row>
    <row r="33" spans="1:24" x14ac:dyDescent="0.25">
      <c r="A33" s="3" t="s">
        <v>29</v>
      </c>
      <c r="B33" s="3" t="s">
        <v>62</v>
      </c>
      <c r="C33" s="3" t="s">
        <v>74</v>
      </c>
      <c r="D33" s="3" t="s">
        <v>78</v>
      </c>
      <c r="F33" s="50"/>
      <c r="G33" s="3" t="s">
        <v>133</v>
      </c>
      <c r="H33" s="3">
        <v>6</v>
      </c>
      <c r="I33" s="12">
        <f t="shared" si="6"/>
        <v>10</v>
      </c>
      <c r="J33" s="3">
        <v>0</v>
      </c>
      <c r="L33" s="13">
        <f t="shared" si="7"/>
        <v>25</v>
      </c>
      <c r="M33" s="14" t="str">
        <f t="shared" si="8"/>
        <v>an</v>
      </c>
      <c r="N33" s="14">
        <f>IF(M33="","",COUNTIF($M$4:M33,M33))</f>
        <v>5</v>
      </c>
      <c r="O33" s="14" t="str">
        <f t="shared" si="0"/>
        <v>an5</v>
      </c>
      <c r="P33" s="24"/>
      <c r="Q33" s="2" t="str">
        <f t="shared" si="1"/>
        <v>Cleveland Buccaneerrs</v>
      </c>
      <c r="R33" s="5">
        <f t="shared" si="2"/>
        <v>0.37502999999999997</v>
      </c>
      <c r="T33" s="2">
        <v>30</v>
      </c>
      <c r="U33" s="2">
        <f t="shared" ca="1" si="9"/>
        <v>0</v>
      </c>
      <c r="V33" s="2" t="str">
        <f t="shared" ca="1" si="3"/>
        <v>Dallas Cowboys</v>
      </c>
      <c r="W33" s="5">
        <f t="shared" ca="1" si="4"/>
        <v>0.25001000000000001</v>
      </c>
      <c r="X33" s="14" t="str">
        <f t="shared" ca="1" si="5"/>
        <v>n</v>
      </c>
    </row>
    <row r="34" spans="1:24" x14ac:dyDescent="0.25">
      <c r="A34" s="3" t="s">
        <v>4</v>
      </c>
      <c r="B34" s="3" t="s">
        <v>38</v>
      </c>
      <c r="C34" s="3" t="s">
        <v>74</v>
      </c>
      <c r="D34" s="3" t="s">
        <v>78</v>
      </c>
      <c r="F34" s="50"/>
      <c r="G34" s="3" t="s">
        <v>8</v>
      </c>
      <c r="H34" s="3">
        <v>5</v>
      </c>
      <c r="I34" s="12">
        <f t="shared" si="6"/>
        <v>11</v>
      </c>
      <c r="J34" s="3">
        <v>0</v>
      </c>
      <c r="L34" s="13">
        <f t="shared" si="7"/>
        <v>28</v>
      </c>
      <c r="M34" s="14" t="str">
        <f t="shared" si="8"/>
        <v>nw</v>
      </c>
      <c r="N34" s="14">
        <f>IF(M34="","",COUNTIF($M$4:M34,M34))</f>
        <v>4</v>
      </c>
      <c r="O34" s="14" t="str">
        <f t="shared" si="0"/>
        <v>nw4</v>
      </c>
      <c r="P34" s="24"/>
      <c r="Q34" s="2" t="str">
        <f t="shared" si="1"/>
        <v>San Francisco 49ers</v>
      </c>
      <c r="R34" s="5">
        <f t="shared" si="2"/>
        <v>0.31302000000000002</v>
      </c>
      <c r="T34" s="2">
        <v>31</v>
      </c>
      <c r="U34" s="2">
        <f t="shared" ca="1" si="9"/>
        <v>0</v>
      </c>
      <c r="V34" s="2" t="str">
        <f t="shared" ca="1" si="3"/>
        <v>Cleveland Browns</v>
      </c>
      <c r="W34" s="5">
        <f t="shared" ca="1" si="4"/>
        <v>0.18818000000000001</v>
      </c>
      <c r="X34" s="14" t="str">
        <f t="shared" ca="1" si="5"/>
        <v>a</v>
      </c>
    </row>
    <row r="35" spans="1:24" x14ac:dyDescent="0.25">
      <c r="A35" s="3" t="s">
        <v>25</v>
      </c>
      <c r="B35" s="3" t="s">
        <v>58</v>
      </c>
      <c r="C35" s="3" t="s">
        <v>72</v>
      </c>
      <c r="D35" s="3" t="s">
        <v>77</v>
      </c>
      <c r="F35" s="51"/>
      <c r="G35" s="3" t="s">
        <v>27</v>
      </c>
      <c r="H35" s="3">
        <v>4</v>
      </c>
      <c r="I35" s="12">
        <f t="shared" si="6"/>
        <v>12</v>
      </c>
      <c r="J35" s="3">
        <v>0</v>
      </c>
      <c r="L35" s="13">
        <f t="shared" si="7"/>
        <v>30</v>
      </c>
      <c r="M35" s="14" t="str">
        <f t="shared" si="8"/>
        <v>ne</v>
      </c>
      <c r="N35" s="14">
        <f>IF(M35="","",COUNTIF($M$4:M35,M35))</f>
        <v>4</v>
      </c>
      <c r="O35" s="14" t="str">
        <f t="shared" si="0"/>
        <v>ne4</v>
      </c>
      <c r="P35" s="24"/>
      <c r="Q35" s="2" t="str">
        <f t="shared" si="1"/>
        <v>Dallas Cowboys</v>
      </c>
      <c r="R35" s="5">
        <f t="shared" si="2"/>
        <v>0.25001000000000001</v>
      </c>
      <c r="T35" s="2">
        <v>32</v>
      </c>
      <c r="U35" s="2">
        <f t="shared" ca="1" si="9"/>
        <v>0</v>
      </c>
      <c r="V35" s="2" t="str">
        <f t="shared" ca="1" si="3"/>
        <v>Tennessee Titans</v>
      </c>
      <c r="W35" s="5">
        <f t="shared" ca="1" si="4"/>
        <v>0.18817</v>
      </c>
      <c r="X35" s="14" t="str">
        <f t="shared" ca="1" si="5"/>
        <v>a</v>
      </c>
    </row>
  </sheetData>
  <mergeCells count="27">
    <mergeCell ref="F20:F35"/>
    <mergeCell ref="AA24:AD24"/>
    <mergeCell ref="AG24:AJ24"/>
    <mergeCell ref="F4:F19"/>
    <mergeCell ref="AL4:AL10"/>
    <mergeCell ref="AL13:AL19"/>
    <mergeCell ref="AR13:AR19"/>
    <mergeCell ref="AX13:AX19"/>
    <mergeCell ref="BD1:BG1"/>
    <mergeCell ref="Z3:Z29"/>
    <mergeCell ref="AA3:AD3"/>
    <mergeCell ref="AF3:AF29"/>
    <mergeCell ref="AG3:AJ3"/>
    <mergeCell ref="AL3:BB3"/>
    <mergeCell ref="AA17:AD17"/>
    <mergeCell ref="AG17:AJ17"/>
    <mergeCell ref="AL1:BB1"/>
    <mergeCell ref="AR4:AR10"/>
    <mergeCell ref="AX4:AX10"/>
    <mergeCell ref="AA10:AD10"/>
    <mergeCell ref="AG10:AJ10"/>
    <mergeCell ref="AL12:BB12"/>
    <mergeCell ref="A1:D1"/>
    <mergeCell ref="G1:J1"/>
    <mergeCell ref="L1:R1"/>
    <mergeCell ref="T1:W1"/>
    <mergeCell ref="Z1:AJ1"/>
  </mergeCells>
  <conditionalFormatting sqref="U4:X35">
    <cfRule type="expression" dxfId="195" priority="13">
      <formula>AND($U4&gt;=5,$U4&lt;=6)</formula>
    </cfRule>
    <cfRule type="expression" dxfId="194" priority="14">
      <formula>AND($U4&gt;=1,$U4&lt;=4)</formula>
    </cfRule>
  </conditionalFormatting>
  <conditionalFormatting sqref="X4:X35">
    <cfRule type="expression" dxfId="193" priority="1">
      <formula>X4="n"</formula>
    </cfRule>
    <cfRule type="expression" dxfId="192" priority="2">
      <formula>X4="a"</formula>
    </cfRule>
  </conditionalFormatting>
  <conditionalFormatting sqref="AB4:AD35">
    <cfRule type="expression" dxfId="191" priority="11">
      <formula>AND($AB4&gt;=5,$AB4&lt;=6)</formula>
    </cfRule>
    <cfRule type="expression" dxfId="190" priority="12">
      <formula>AND($AB4&gt;=1,$AB4&lt;=4)</formula>
    </cfRule>
  </conditionalFormatting>
  <conditionalFormatting sqref="AH4:AJ29">
    <cfRule type="expression" dxfId="189" priority="7">
      <formula>AND($AG4&gt;=5,$AG4&lt;=6)</formula>
    </cfRule>
    <cfRule type="expression" dxfId="188" priority="8">
      <formula>AND($AG4&gt;=1,$AG4&lt;=4)</formula>
    </cfRule>
    <cfRule type="expression" dxfId="187" priority="9">
      <formula>AND($AH4&gt;=5,$AH4&lt;=6)</formula>
    </cfRule>
    <cfRule type="expression" dxfId="186" priority="10">
      <formula>AND($AH4&gt;=1,$AH4&lt;=4)</formula>
    </cfRule>
  </conditionalFormatting>
  <conditionalFormatting sqref="AM5:AO18">
    <cfRule type="expression" dxfId="185" priority="6">
      <formula>$AP5&lt;&gt;""</formula>
    </cfRule>
  </conditionalFormatting>
  <conditionalFormatting sqref="AS5:AU18">
    <cfRule type="expression" dxfId="184" priority="5">
      <formula>$AV5&lt;&gt;""</formula>
    </cfRule>
  </conditionalFormatting>
  <conditionalFormatting sqref="AY6:BA16">
    <cfRule type="expression" dxfId="183" priority="4">
      <formula>$BB6&lt;&gt;""</formula>
    </cfRule>
  </conditionalFormatting>
  <conditionalFormatting sqref="BD10:BF11">
    <cfRule type="expression" dxfId="182" priority="3">
      <formula>$BG10&lt;&gt;""</formula>
    </cfRule>
  </conditionalFormatting>
  <pageMargins left="0.7" right="0.7" top="0.78740157499999996" bottom="0.78740157499999996" header="0.3" footer="0.3"/>
  <pageSetup paperSize="9" orientation="portrait" horizont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G35"/>
  <sheetViews>
    <sheetView topLeftCell="Z1" workbookViewId="0">
      <selection activeCell="BG11" sqref="BG11"/>
    </sheetView>
  </sheetViews>
  <sheetFormatPr baseColWidth="10" defaultColWidth="11.42578125" defaultRowHeight="15" outlineLevelCol="1" x14ac:dyDescent="0.25"/>
  <cols>
    <col min="1" max="4" width="12.7109375" style="2" hidden="1" customWidth="1" outlineLevel="1"/>
    <col min="5" max="5" width="6.7109375" style="2" customWidth="1" collapsed="1"/>
    <col min="6" max="6" width="2.7109375" style="2" customWidth="1" outlineLevel="1"/>
    <col min="7" max="7" width="12.7109375" style="2" customWidth="1" outlineLevel="1"/>
    <col min="8" max="10" width="3.7109375" style="2" customWidth="1" outlineLevel="1"/>
    <col min="11" max="11" width="6.7109375" style="2" customWidth="1"/>
    <col min="12" max="14" width="3.7109375" style="2" hidden="1" customWidth="1" outlineLevel="1"/>
    <col min="15" max="15" width="4.7109375" style="2" hidden="1" customWidth="1" outlineLevel="1"/>
    <col min="16" max="16" width="2.7109375" style="2" hidden="1" customWidth="1" outlineLevel="1"/>
    <col min="17" max="17" width="24.7109375" style="2" hidden="1" customWidth="1" outlineLevel="1"/>
    <col min="18" max="18" width="6.7109375" style="2" hidden="1" customWidth="1" outlineLevel="1"/>
    <col min="19" max="19" width="6.7109375" style="2" customWidth="1" collapsed="1"/>
    <col min="20" max="20" width="3.7109375" style="2" customWidth="1" outlineLevel="1"/>
    <col min="21" max="21" width="2.7109375" style="2" customWidth="1" outlineLevel="1"/>
    <col min="22" max="22" width="24.7109375" style="2" customWidth="1" outlineLevel="1"/>
    <col min="23" max="23" width="6.7109375" style="2" customWidth="1" outlineLevel="1"/>
    <col min="24" max="24" width="2.7109375" style="2" customWidth="1" outlineLevel="1"/>
    <col min="25" max="25" width="6.7109375" style="2" customWidth="1"/>
    <col min="26" max="26" width="2.7109375" style="2" customWidth="1" outlineLevel="1"/>
    <col min="27" max="27" width="4.7109375" style="2" customWidth="1" outlineLevel="1"/>
    <col min="28" max="28" width="2.7109375" style="2" customWidth="1" outlineLevel="1"/>
    <col min="29" max="29" width="24.7109375" style="2" customWidth="1" outlineLevel="1"/>
    <col min="30" max="30" width="6.7109375" style="2" customWidth="1" outlineLevel="1"/>
    <col min="31" max="31" width="3.7109375" style="2" customWidth="1" outlineLevel="1"/>
    <col min="32" max="32" width="2.7109375" style="2" customWidth="1" outlineLevel="1"/>
    <col min="33" max="33" width="4.7109375" style="2" customWidth="1" outlineLevel="1"/>
    <col min="34" max="34" width="2.7109375" style="2" customWidth="1" outlineLevel="1"/>
    <col min="35" max="35" width="24.7109375" style="2" customWidth="1" outlineLevel="1"/>
    <col min="36" max="36" width="6.7109375" style="2" customWidth="1" outlineLevel="1"/>
    <col min="37" max="37" width="6.7109375" style="2" customWidth="1"/>
    <col min="38" max="39" width="2.7109375" style="2" customWidth="1"/>
    <col min="40" max="40" width="24.7109375" style="2" customWidth="1"/>
    <col min="41" max="41" width="4.7109375" style="2" customWidth="1"/>
    <col min="42" max="42" width="2.7109375" style="2" customWidth="1"/>
    <col min="43" max="43" width="3.7109375" style="2" customWidth="1"/>
    <col min="44" max="45" width="2.7109375" style="2" customWidth="1"/>
    <col min="46" max="46" width="24.7109375" style="2" customWidth="1"/>
    <col min="47" max="47" width="4.7109375" style="2" customWidth="1"/>
    <col min="48" max="48" width="2.7109375" style="2" customWidth="1"/>
    <col min="49" max="49" width="3.7109375" style="2" customWidth="1"/>
    <col min="50" max="51" width="2.7109375" style="2" customWidth="1"/>
    <col min="52" max="52" width="24.7109375" style="2" customWidth="1"/>
    <col min="53" max="53" width="4.7109375" style="2" customWidth="1"/>
    <col min="54" max="54" width="2.7109375" style="2" customWidth="1"/>
    <col min="55" max="55" width="3.7109375" style="2" customWidth="1"/>
    <col min="56" max="56" width="2.7109375" style="2" customWidth="1"/>
    <col min="57" max="57" width="24.7109375" style="2" customWidth="1"/>
    <col min="58" max="58" width="4.7109375" style="2" customWidth="1"/>
    <col min="59" max="59" width="12.7109375" style="2" customWidth="1"/>
    <col min="60" max="16384" width="11.42578125" style="2"/>
  </cols>
  <sheetData>
    <row r="1" spans="1:59" s="11" customFormat="1" ht="21" x14ac:dyDescent="0.25">
      <c r="A1" s="60" t="s">
        <v>80</v>
      </c>
      <c r="B1" s="60"/>
      <c r="C1" s="60"/>
      <c r="D1" s="60"/>
      <c r="G1" s="60" t="s">
        <v>118</v>
      </c>
      <c r="H1" s="60"/>
      <c r="I1" s="60"/>
      <c r="J1" s="60"/>
      <c r="L1" s="60" t="s">
        <v>82</v>
      </c>
      <c r="M1" s="60"/>
      <c r="N1" s="60"/>
      <c r="O1" s="60"/>
      <c r="P1" s="60"/>
      <c r="Q1" s="60"/>
      <c r="R1" s="60"/>
      <c r="T1" s="60" t="s">
        <v>81</v>
      </c>
      <c r="U1" s="60"/>
      <c r="V1" s="60"/>
      <c r="W1" s="60"/>
      <c r="X1" s="10"/>
      <c r="Z1" s="60" t="s">
        <v>127</v>
      </c>
      <c r="AA1" s="60"/>
      <c r="AB1" s="60"/>
      <c r="AC1" s="60"/>
      <c r="AD1" s="60"/>
      <c r="AE1" s="60"/>
      <c r="AF1" s="60"/>
      <c r="AG1" s="60"/>
      <c r="AH1" s="60"/>
      <c r="AI1" s="60"/>
      <c r="AJ1" s="60"/>
      <c r="AL1" s="60" t="s">
        <v>129</v>
      </c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D1" s="60" t="s">
        <v>125</v>
      </c>
      <c r="BE1" s="60"/>
      <c r="BF1" s="60"/>
      <c r="BG1" s="60"/>
    </row>
    <row r="2" spans="1:59" x14ac:dyDescent="0.25">
      <c r="A2" s="3">
        <v>16</v>
      </c>
      <c r="BD2" s="6" t="s">
        <v>130</v>
      </c>
    </row>
    <row r="3" spans="1:59" ht="15" customHeight="1" x14ac:dyDescent="0.25">
      <c r="A3" s="1" t="s">
        <v>32</v>
      </c>
      <c r="B3" s="1" t="s">
        <v>33</v>
      </c>
      <c r="C3" s="1" t="s">
        <v>70</v>
      </c>
      <c r="D3" s="1" t="s">
        <v>71</v>
      </c>
      <c r="G3" s="1" t="s">
        <v>32</v>
      </c>
      <c r="H3" s="4" t="s">
        <v>65</v>
      </c>
      <c r="I3" s="4" t="s">
        <v>66</v>
      </c>
      <c r="J3" s="4" t="s">
        <v>67</v>
      </c>
      <c r="L3" s="4" t="s">
        <v>119</v>
      </c>
      <c r="M3" s="4" t="s">
        <v>76</v>
      </c>
      <c r="N3" s="4" t="s">
        <v>120</v>
      </c>
      <c r="O3" s="4" t="s">
        <v>69</v>
      </c>
      <c r="P3" s="4"/>
      <c r="Q3" s="4" t="s">
        <v>79</v>
      </c>
      <c r="R3" s="4" t="s">
        <v>68</v>
      </c>
      <c r="T3" s="1"/>
      <c r="U3" s="1"/>
      <c r="V3" s="4" t="s">
        <v>79</v>
      </c>
      <c r="W3" s="4" t="s">
        <v>68</v>
      </c>
      <c r="X3" s="1"/>
      <c r="Z3" s="54" t="s">
        <v>115</v>
      </c>
      <c r="AA3" s="52" t="s">
        <v>75</v>
      </c>
      <c r="AB3" s="52"/>
      <c r="AC3" s="52"/>
      <c r="AD3" s="53"/>
      <c r="AF3" s="49" t="s">
        <v>116</v>
      </c>
      <c r="AG3" s="47" t="s">
        <v>75</v>
      </c>
      <c r="AH3" s="47"/>
      <c r="AI3" s="47"/>
      <c r="AJ3" s="48"/>
      <c r="AL3" s="70" t="s">
        <v>115</v>
      </c>
      <c r="AM3" s="74"/>
      <c r="AN3" s="74"/>
      <c r="AO3" s="74"/>
      <c r="AP3" s="74"/>
      <c r="AQ3" s="74"/>
      <c r="AR3" s="71"/>
      <c r="AS3" s="74"/>
      <c r="AT3" s="74"/>
      <c r="AU3" s="74"/>
      <c r="AV3" s="74"/>
      <c r="AW3" s="74"/>
      <c r="AX3" s="71"/>
      <c r="AY3" s="74"/>
      <c r="AZ3" s="74"/>
      <c r="BA3" s="74"/>
      <c r="BB3" s="75"/>
    </row>
    <row r="4" spans="1:59" ht="15" customHeight="1" x14ac:dyDescent="0.25">
      <c r="A4" s="3" t="s">
        <v>8</v>
      </c>
      <c r="B4" s="3" t="s">
        <v>42</v>
      </c>
      <c r="C4" s="3" t="s">
        <v>72</v>
      </c>
      <c r="D4" s="3" t="s">
        <v>73</v>
      </c>
      <c r="F4" s="54" t="s">
        <v>115</v>
      </c>
      <c r="G4" s="3" t="s">
        <v>13</v>
      </c>
      <c r="H4" s="3">
        <v>12</v>
      </c>
      <c r="I4" s="12">
        <f>$A$2-H4-J4</f>
        <v>4</v>
      </c>
      <c r="J4" s="3">
        <v>0</v>
      </c>
      <c r="L4" s="13">
        <f>IF(G4="","",_xlfn.RANK.EQ(R4,$R$4:$R$35,0))</f>
        <v>1</v>
      </c>
      <c r="M4" s="14" t="str">
        <f>IF(G4="","",LOWER(LEFT(VLOOKUP(G4,$A$4:$D$35,3),1))&amp;LOWER(LEFT(VLOOKUP(G4,$A$4:$D$35,4),1)))</f>
        <v>ae</v>
      </c>
      <c r="N4" s="14">
        <f>IF(M4="","",COUNTIF($M$4:M4,M4))</f>
        <v>1</v>
      </c>
      <c r="O4" s="14" t="str">
        <f t="shared" ref="O4:O35" si="0">M4&amp;N4</f>
        <v>ae1</v>
      </c>
      <c r="P4" s="2">
        <v>1</v>
      </c>
      <c r="Q4" s="2" t="str">
        <f t="shared" ref="Q4:Q35" si="1">IF(G4="","",VLOOKUP(G4,$A$4:$D$35,2)&amp;" "&amp;G4)</f>
        <v>New England Patriots</v>
      </c>
      <c r="R4" s="5">
        <f t="shared" ref="R4:R35" si="2">IF(G4="","",ROUND((H4+J4/2)/SUM(H4:J4),3)+(36-ROW())/100000)</f>
        <v>0.75031999999999999</v>
      </c>
      <c r="T4" s="2">
        <v>1</v>
      </c>
      <c r="U4" s="2">
        <f ca="1">IF(L4="","",OFFSET($P$3,MATCH(T4,$L$4:$L$35,0),0))</f>
        <v>1</v>
      </c>
      <c r="V4" s="2" t="str">
        <f t="shared" ref="V4:V35" ca="1" si="3">IF(L4="","",OFFSET($Q$3,MATCH(T4,$L$4:$L$35,0),0))</f>
        <v>New England Patriots</v>
      </c>
      <c r="W4" s="5">
        <f t="shared" ref="W4:W35" ca="1" si="4">IF(L4="","",OFFSET($R$3,MATCH(T4,$L$4:$L$35,0),0))</f>
        <v>0.75031999999999999</v>
      </c>
      <c r="X4" s="14" t="str">
        <f t="shared" ref="X4:X35" ca="1" si="5">IF(L4="","",LEFT(OFFSET($M$3,MATCH(T4,$L$4:$L$35,0),0),1))</f>
        <v>a</v>
      </c>
      <c r="Z4" s="61"/>
      <c r="AA4" s="1"/>
      <c r="AB4" s="1"/>
      <c r="AC4" s="4" t="s">
        <v>79</v>
      </c>
      <c r="AD4" s="4" t="s">
        <v>68</v>
      </c>
      <c r="AF4" s="63"/>
      <c r="AG4" s="1"/>
      <c r="AH4" s="1"/>
      <c r="AI4" s="4" t="s">
        <v>79</v>
      </c>
      <c r="AJ4" s="4" t="s">
        <v>68</v>
      </c>
      <c r="AL4" s="61" t="s">
        <v>121</v>
      </c>
      <c r="AR4" s="61" t="s">
        <v>122</v>
      </c>
      <c r="AX4" s="61" t="s">
        <v>124</v>
      </c>
    </row>
    <row r="5" spans="1:59" x14ac:dyDescent="0.25">
      <c r="A5" s="3" t="s">
        <v>28</v>
      </c>
      <c r="B5" s="3" t="s">
        <v>61</v>
      </c>
      <c r="C5" s="3" t="s">
        <v>72</v>
      </c>
      <c r="D5" s="3" t="s">
        <v>77</v>
      </c>
      <c r="F5" s="55"/>
      <c r="G5" s="3" t="s">
        <v>11</v>
      </c>
      <c r="H5" s="3">
        <v>12</v>
      </c>
      <c r="I5" s="12">
        <f t="shared" ref="I5:I35" si="6">$A$2-H5-J5</f>
        <v>4</v>
      </c>
      <c r="J5" s="3">
        <v>0</v>
      </c>
      <c r="L5" s="13">
        <f t="shared" ref="L5:L35" si="7">IF(G5="","",_xlfn.RANK.EQ(R5,$R$4:$R$35,0))</f>
        <v>2</v>
      </c>
      <c r="M5" s="14" t="str">
        <f t="shared" ref="M5:M35" si="8">IF(G5="","",LOWER(LEFT(VLOOKUP(G5,$A$4:$D$35,3),1))&amp;LOWER(LEFT(VLOOKUP(G5,$A$4:$D$35,4),1)))</f>
        <v>aw</v>
      </c>
      <c r="N5" s="14">
        <f>IF(M5="","",COUNTIF($M$4:M5,M5))</f>
        <v>1</v>
      </c>
      <c r="O5" s="14" t="str">
        <f t="shared" si="0"/>
        <v>aw1</v>
      </c>
      <c r="P5" s="2">
        <v>2</v>
      </c>
      <c r="Q5" s="2" t="str">
        <f t="shared" si="1"/>
        <v>Denver Broncos</v>
      </c>
      <c r="R5" s="5">
        <f t="shared" si="2"/>
        <v>0.75031000000000003</v>
      </c>
      <c r="T5" s="2">
        <v>2</v>
      </c>
      <c r="U5" s="2">
        <f t="shared" ref="U5:U35" ca="1" si="9">IF(L5="","",OFFSET($P$3,MATCH(T5,$L$4:$L$35,0),0))</f>
        <v>2</v>
      </c>
      <c r="V5" s="2" t="str">
        <f t="shared" ca="1" si="3"/>
        <v>Denver Broncos</v>
      </c>
      <c r="W5" s="5">
        <f t="shared" ca="1" si="4"/>
        <v>0.75031000000000003</v>
      </c>
      <c r="X5" s="14" t="str">
        <f t="shared" ca="1" si="5"/>
        <v>a</v>
      </c>
      <c r="Z5" s="61"/>
      <c r="AA5" s="14" t="s">
        <v>87</v>
      </c>
      <c r="AB5" s="2">
        <f ca="1">IF(COUNTIF($O$4:$O$35,AA5)=0,"",OFFSET($P$3,MATCH(AA5,$O$4:$O$35,0),0))</f>
        <v>1</v>
      </c>
      <c r="AC5" s="2" t="str">
        <f ca="1">IF(COUNTIF($O$4:$O$35,AA5)=0,"",OFFSET($Q$3,MATCH(AA5,$O$4:$O$35,0),0))</f>
        <v>New England Patriots</v>
      </c>
      <c r="AD5" s="5">
        <f ca="1">IF(COUNTIF($O$4:$O$35,AA5)=0,"",OFFSET($R$3,MATCH(AA5,$O$4:$O$35,0),0))</f>
        <v>0.75031999999999999</v>
      </c>
      <c r="AF5" s="63"/>
      <c r="AG5" s="14" t="s">
        <v>99</v>
      </c>
      <c r="AH5" s="2">
        <f ca="1">IF(COUNTIF($O$4:$O$35,AG5)=0,"",OFFSET($P$3,MATCH(AG5,$O$4:$O$35,0),0))</f>
        <v>3</v>
      </c>
      <c r="AI5" s="2" t="str">
        <f ca="1">IF(COUNTIF($O$4:$O$35,AG5)=0,"",OFFSET($Q$3,MATCH(AG5,$O$4:$O$35,0),0))</f>
        <v>Dallas Cowboys</v>
      </c>
      <c r="AJ5" s="5">
        <f ca="1">IF(COUNTIF($O$4:$O$35,AG5)=0,"",OFFSET($R$3,MATCH(AG5,$O$4:$O$35,0),0))</f>
        <v>0.75014000000000003</v>
      </c>
      <c r="AL5" s="55"/>
      <c r="AM5" s="16">
        <v>5</v>
      </c>
      <c r="AN5" s="17" t="str">
        <f>IF(Q8="","tbd",Q8)</f>
        <v>Cincinnati Bengals</v>
      </c>
      <c r="AO5" s="18">
        <v>10</v>
      </c>
      <c r="AP5" s="14" t="str">
        <f>IF(AO5&gt;AO6,AM5,"")</f>
        <v/>
      </c>
      <c r="AR5" s="55"/>
      <c r="AS5" s="16">
        <f>IF(COUNT(AP5:AP9)&lt;&gt;2,"",MIN(AP5:AP9))</f>
        <v>4</v>
      </c>
      <c r="AT5" s="17" t="str">
        <f ca="1">IF(AS5="","tbd",OFFSET($Q$3,AS5,0))</f>
        <v>Indianapolis Colts</v>
      </c>
      <c r="AU5" s="18">
        <v>24</v>
      </c>
      <c r="AV5" s="14">
        <f>IF(AU5&gt;AU6,AS5,"")</f>
        <v>4</v>
      </c>
      <c r="AX5" s="61"/>
    </row>
    <row r="6" spans="1:59" x14ac:dyDescent="0.25">
      <c r="A6" s="3" t="s">
        <v>31</v>
      </c>
      <c r="B6" s="3" t="s">
        <v>64</v>
      </c>
      <c r="C6" s="3" t="s">
        <v>74</v>
      </c>
      <c r="D6" s="3" t="s">
        <v>77</v>
      </c>
      <c r="F6" s="55"/>
      <c r="G6" s="3" t="s">
        <v>5</v>
      </c>
      <c r="H6" s="3">
        <v>11</v>
      </c>
      <c r="I6" s="12">
        <f t="shared" si="6"/>
        <v>5</v>
      </c>
      <c r="J6" s="3">
        <v>0</v>
      </c>
      <c r="L6" s="13">
        <f t="shared" si="7"/>
        <v>6</v>
      </c>
      <c r="M6" s="14" t="str">
        <f t="shared" si="8"/>
        <v>an</v>
      </c>
      <c r="N6" s="14">
        <f>IF(M6="","",COUNTIF($M$4:M6,M6))</f>
        <v>1</v>
      </c>
      <c r="O6" s="14" t="str">
        <f t="shared" si="0"/>
        <v>an1</v>
      </c>
      <c r="P6" s="2">
        <v>3</v>
      </c>
      <c r="Q6" s="2" t="str">
        <f t="shared" si="1"/>
        <v>Pittsburgh Steelers</v>
      </c>
      <c r="R6" s="5">
        <f t="shared" si="2"/>
        <v>0.68829999999999991</v>
      </c>
      <c r="T6" s="2">
        <v>3</v>
      </c>
      <c r="U6" s="2">
        <f t="shared" ca="1" si="9"/>
        <v>1</v>
      </c>
      <c r="V6" s="2" t="str">
        <f t="shared" ca="1" si="3"/>
        <v>Seattle Seahawks</v>
      </c>
      <c r="W6" s="5">
        <f t="shared" ca="1" si="4"/>
        <v>0.75016000000000005</v>
      </c>
      <c r="X6" s="14" t="str">
        <f t="shared" ca="1" si="5"/>
        <v>n</v>
      </c>
      <c r="Z6" s="61"/>
      <c r="AA6" s="14" t="s">
        <v>88</v>
      </c>
      <c r="AB6" s="2">
        <f t="shared" ref="AB6:AB8" ca="1" si="10">IF(COUNTIF($O$4:$O$35,AA6)=0,"",OFFSET($P$3,MATCH(AA6,$O$4:$O$35,0),0))</f>
        <v>0</v>
      </c>
      <c r="AC6" s="2" t="str">
        <f t="shared" ref="AC6:AC8" ca="1" si="11">IF(COUNTIF($O$4:$O$35,AA6)=0,"",OFFSET($Q$3,MATCH(AA6,$O$4:$O$35,0),0))</f>
        <v>Buffalo Bills</v>
      </c>
      <c r="AD6" s="5">
        <f t="shared" ref="AD6:AD8" ca="1" si="12">IF(COUNTIF($O$4:$O$35,AA6)=0,"",OFFSET($R$3,MATCH(AA6,$O$4:$O$35,0),0))</f>
        <v>0.5632299999999999</v>
      </c>
      <c r="AF6" s="63"/>
      <c r="AG6" s="14" t="s">
        <v>100</v>
      </c>
      <c r="AH6" s="2">
        <f t="shared" ref="AH6:AH8" ca="1" si="13">IF(COUNTIF($O$4:$O$35,AG6)=0,"",OFFSET($P$3,MATCH(AG6,$O$4:$O$35,0),0))</f>
        <v>0</v>
      </c>
      <c r="AI6" s="2" t="str">
        <f t="shared" ref="AI6:AI8" ca="1" si="14">IF(COUNTIF($O$4:$O$35,AG6)=0,"",OFFSET($Q$3,MATCH(AG6,$O$4:$O$35,0),0))</f>
        <v>Philadelphia Eagles</v>
      </c>
      <c r="AJ6" s="5">
        <f t="shared" ref="AJ6:AJ8" ca="1" si="15">IF(COUNTIF($O$4:$O$35,AG6)=0,"",OFFSET($R$3,MATCH(AG6,$O$4:$O$35,0),0))</f>
        <v>0.62509999999999999</v>
      </c>
      <c r="AL6" s="55"/>
      <c r="AM6" s="19">
        <v>4</v>
      </c>
      <c r="AN6" s="20" t="str">
        <f>IF(Q7="","tbd",Q7)</f>
        <v>Indianapolis Colts</v>
      </c>
      <c r="AO6" s="21">
        <v>26</v>
      </c>
      <c r="AP6" s="14">
        <f>IF(AO6&gt;AO5,AM6,"")</f>
        <v>4</v>
      </c>
      <c r="AR6" s="55"/>
      <c r="AS6" s="19">
        <v>2</v>
      </c>
      <c r="AT6" s="20" t="str">
        <f>IF(Q5="","tbd",Q5)</f>
        <v>Denver Broncos</v>
      </c>
      <c r="AU6" s="21">
        <v>13</v>
      </c>
      <c r="AV6" s="14" t="str">
        <f>IF(AU6&gt;AU5,AS6,"")</f>
        <v/>
      </c>
      <c r="AX6" s="55"/>
      <c r="AY6" s="16">
        <f>IF(COUNT(AV5:AV9)&lt;&gt;2,"",MAX(AV5:AV9))</f>
        <v>4</v>
      </c>
      <c r="AZ6" s="17" t="str">
        <f ca="1">IF(AY6="","tbd",OFFSET($Q$3,AY6,0))</f>
        <v>Indianapolis Colts</v>
      </c>
      <c r="BA6" s="18">
        <v>7</v>
      </c>
      <c r="BB6" s="14" t="str">
        <f>IF(BA6&gt;BA7,AY6,"")</f>
        <v/>
      </c>
    </row>
    <row r="7" spans="1:59" x14ac:dyDescent="0.25">
      <c r="A7" s="3" t="s">
        <v>16</v>
      </c>
      <c r="B7" s="3" t="s">
        <v>49</v>
      </c>
      <c r="C7" s="3" t="s">
        <v>74</v>
      </c>
      <c r="D7" s="3" t="s">
        <v>75</v>
      </c>
      <c r="F7" s="55"/>
      <c r="G7" s="3" t="s">
        <v>6</v>
      </c>
      <c r="H7" s="3">
        <v>11</v>
      </c>
      <c r="I7" s="12">
        <f t="shared" si="6"/>
        <v>5</v>
      </c>
      <c r="J7" s="3">
        <v>0</v>
      </c>
      <c r="L7" s="13">
        <f t="shared" si="7"/>
        <v>7</v>
      </c>
      <c r="M7" s="14" t="str">
        <f t="shared" si="8"/>
        <v>as</v>
      </c>
      <c r="N7" s="14">
        <f>IF(M7="","",COUNTIF($M$4:M7,M7))</f>
        <v>1</v>
      </c>
      <c r="O7" s="14" t="str">
        <f t="shared" si="0"/>
        <v>as1</v>
      </c>
      <c r="P7" s="2">
        <v>4</v>
      </c>
      <c r="Q7" s="2" t="str">
        <f t="shared" si="1"/>
        <v>Indianapolis Colts</v>
      </c>
      <c r="R7" s="5">
        <f t="shared" si="2"/>
        <v>0.68828999999999996</v>
      </c>
      <c r="T7" s="2">
        <v>4</v>
      </c>
      <c r="U7" s="2">
        <f t="shared" ca="1" si="9"/>
        <v>2</v>
      </c>
      <c r="V7" s="2" t="str">
        <f t="shared" ca="1" si="3"/>
        <v>Green Bay Packers</v>
      </c>
      <c r="W7" s="5">
        <f t="shared" ca="1" si="4"/>
        <v>0.75014999999999998</v>
      </c>
      <c r="X7" s="14" t="str">
        <f t="shared" ca="1" si="5"/>
        <v>n</v>
      </c>
      <c r="Z7" s="61"/>
      <c r="AA7" s="14" t="s">
        <v>89</v>
      </c>
      <c r="AB7" s="2">
        <f t="shared" ca="1" si="10"/>
        <v>0</v>
      </c>
      <c r="AC7" s="2" t="str">
        <f t="shared" ca="1" si="11"/>
        <v>Miami Dolphins</v>
      </c>
      <c r="AD7" s="5">
        <f t="shared" ca="1" si="12"/>
        <v>0.50022</v>
      </c>
      <c r="AF7" s="63"/>
      <c r="AG7" s="14" t="s">
        <v>101</v>
      </c>
      <c r="AH7" s="2">
        <f t="shared" ca="1" si="13"/>
        <v>0</v>
      </c>
      <c r="AI7" s="2" t="str">
        <f t="shared" ca="1" si="14"/>
        <v>New York Giants</v>
      </c>
      <c r="AJ7" s="5">
        <f t="shared" ca="1" si="15"/>
        <v>0.37506</v>
      </c>
      <c r="AL7" s="61"/>
      <c r="AR7" s="61"/>
      <c r="AX7" s="55"/>
      <c r="AY7" s="19">
        <f>IF(COUNT(AV5:AV9)&lt;&gt;2,"",MIN(AV5:AV9))</f>
        <v>1</v>
      </c>
      <c r="AZ7" s="20" t="str">
        <f ca="1">IF(AY7="","tbd",OFFSET($Q$3,AY7,0))</f>
        <v>New England Patriots</v>
      </c>
      <c r="BA7" s="21">
        <v>45</v>
      </c>
      <c r="BB7" s="14">
        <f>IF(BA7&gt;BA6,AY7,"")</f>
        <v>1</v>
      </c>
    </row>
    <row r="8" spans="1:59" x14ac:dyDescent="0.25">
      <c r="A8" s="3" t="s">
        <v>11</v>
      </c>
      <c r="B8" s="3" t="s">
        <v>45</v>
      </c>
      <c r="C8" s="3" t="s">
        <v>74</v>
      </c>
      <c r="D8" s="3" t="s">
        <v>73</v>
      </c>
      <c r="F8" s="55"/>
      <c r="G8" s="3" t="s">
        <v>31</v>
      </c>
      <c r="H8" s="3">
        <v>10</v>
      </c>
      <c r="I8" s="12">
        <f t="shared" si="6"/>
        <v>5</v>
      </c>
      <c r="J8" s="3">
        <v>1</v>
      </c>
      <c r="L8" s="13">
        <f t="shared" si="7"/>
        <v>10</v>
      </c>
      <c r="M8" s="14" t="str">
        <f t="shared" si="8"/>
        <v>an</v>
      </c>
      <c r="N8" s="14">
        <f>IF(M8="","",COUNTIF($M$4:M8,M8))</f>
        <v>2</v>
      </c>
      <c r="O8" s="14" t="str">
        <f t="shared" si="0"/>
        <v>an2</v>
      </c>
      <c r="P8" s="2">
        <v>5</v>
      </c>
      <c r="Q8" s="2" t="str">
        <f t="shared" si="1"/>
        <v>Cincinnati Bengals</v>
      </c>
      <c r="R8" s="5">
        <f t="shared" si="2"/>
        <v>0.65627999999999997</v>
      </c>
      <c r="T8" s="2">
        <v>5</v>
      </c>
      <c r="U8" s="2">
        <f t="shared" ca="1" si="9"/>
        <v>3</v>
      </c>
      <c r="V8" s="2" t="str">
        <f t="shared" ca="1" si="3"/>
        <v>Dallas Cowboys</v>
      </c>
      <c r="W8" s="5">
        <f t="shared" ca="1" si="4"/>
        <v>0.75014000000000003</v>
      </c>
      <c r="X8" s="14" t="str">
        <f t="shared" ca="1" si="5"/>
        <v>n</v>
      </c>
      <c r="Z8" s="61"/>
      <c r="AA8" s="14" t="s">
        <v>90</v>
      </c>
      <c r="AB8" s="2">
        <f t="shared" ca="1" si="10"/>
        <v>0</v>
      </c>
      <c r="AC8" s="2" t="str">
        <f t="shared" ca="1" si="11"/>
        <v>New York Jets</v>
      </c>
      <c r="AD8" s="5">
        <f t="shared" ca="1" si="12"/>
        <v>0.25019999999999998</v>
      </c>
      <c r="AF8" s="63"/>
      <c r="AG8" s="14" t="s">
        <v>102</v>
      </c>
      <c r="AH8" s="2">
        <f t="shared" ca="1" si="13"/>
        <v>0</v>
      </c>
      <c r="AI8" s="2" t="str">
        <f t="shared" ca="1" si="14"/>
        <v>Washington Redskins</v>
      </c>
      <c r="AJ8" s="5">
        <f t="shared" ca="1" si="15"/>
        <v>0.25002000000000002</v>
      </c>
      <c r="AL8" s="55"/>
      <c r="AM8" s="16">
        <v>6</v>
      </c>
      <c r="AN8" s="17" t="str">
        <f>IF(Q9="","tbd",Q9)</f>
        <v>Baltimore Ravens</v>
      </c>
      <c r="AO8" s="18">
        <v>30</v>
      </c>
      <c r="AP8" s="14">
        <f>IF(AO8&gt;AO9,AM8,"")</f>
        <v>6</v>
      </c>
      <c r="AR8" s="55"/>
      <c r="AS8" s="16">
        <f>IF(COUNT(AP5:AP9)&lt;&gt;2,"",MAX(AP5:AP9))</f>
        <v>6</v>
      </c>
      <c r="AT8" s="17" t="str">
        <f ca="1">IF(AS8="","tbd",OFFSET($Q$3,AS8,0))</f>
        <v>Baltimore Ravens</v>
      </c>
      <c r="AU8" s="18">
        <v>31</v>
      </c>
      <c r="AV8" s="14" t="str">
        <f>IF(AU8&gt;AU9,AS8,"")</f>
        <v/>
      </c>
      <c r="AX8" s="61"/>
    </row>
    <row r="9" spans="1:59" x14ac:dyDescent="0.25">
      <c r="A9" s="3" t="s">
        <v>10</v>
      </c>
      <c r="B9" s="3" t="s">
        <v>44</v>
      </c>
      <c r="C9" s="3" t="s">
        <v>74</v>
      </c>
      <c r="D9" s="3" t="s">
        <v>77</v>
      </c>
      <c r="F9" s="55"/>
      <c r="G9" s="3" t="s">
        <v>19</v>
      </c>
      <c r="H9" s="3">
        <v>10</v>
      </c>
      <c r="I9" s="12">
        <f t="shared" si="6"/>
        <v>6</v>
      </c>
      <c r="J9" s="3">
        <v>0</v>
      </c>
      <c r="L9" s="13">
        <f t="shared" si="7"/>
        <v>11</v>
      </c>
      <c r="M9" s="14" t="str">
        <f t="shared" si="8"/>
        <v>an</v>
      </c>
      <c r="N9" s="14">
        <f>IF(M9="","",COUNTIF($M$4:M9,M9))</f>
        <v>3</v>
      </c>
      <c r="O9" s="14" t="str">
        <f t="shared" si="0"/>
        <v>an3</v>
      </c>
      <c r="P9" s="2">
        <v>6</v>
      </c>
      <c r="Q9" s="2" t="str">
        <f t="shared" si="1"/>
        <v>Baltimore Ravens</v>
      </c>
      <c r="R9" s="5">
        <f t="shared" si="2"/>
        <v>0.62526999999999999</v>
      </c>
      <c r="T9" s="2">
        <v>6</v>
      </c>
      <c r="U9" s="2">
        <f t="shared" ca="1" si="9"/>
        <v>3</v>
      </c>
      <c r="V9" s="2" t="str">
        <f t="shared" ca="1" si="3"/>
        <v>Pittsburgh Steelers</v>
      </c>
      <c r="W9" s="5">
        <f t="shared" ca="1" si="4"/>
        <v>0.68829999999999991</v>
      </c>
      <c r="X9" s="14" t="str">
        <f t="shared" ca="1" si="5"/>
        <v>a</v>
      </c>
      <c r="Z9" s="61"/>
      <c r="AF9" s="63"/>
      <c r="AL9" s="55"/>
      <c r="AM9" s="19">
        <v>3</v>
      </c>
      <c r="AN9" s="20" t="str">
        <f>IF(Q6="","tbd",Q6)</f>
        <v>Pittsburgh Steelers</v>
      </c>
      <c r="AO9" s="21">
        <v>17</v>
      </c>
      <c r="AP9" s="14" t="str">
        <f>IF(AO9&gt;AO8,AM9,"")</f>
        <v/>
      </c>
      <c r="AR9" s="55"/>
      <c r="AS9" s="19">
        <v>1</v>
      </c>
      <c r="AT9" s="20" t="str">
        <f>IF(Q4="","tbd",Q4)</f>
        <v>New England Patriots</v>
      </c>
      <c r="AU9" s="21">
        <v>35</v>
      </c>
      <c r="AV9" s="14">
        <f>IF(AU9&gt;AU8,AS9,"")</f>
        <v>1</v>
      </c>
      <c r="AX9" s="61"/>
    </row>
    <row r="10" spans="1:59" x14ac:dyDescent="0.25">
      <c r="A10" s="3" t="s">
        <v>2</v>
      </c>
      <c r="B10" s="3" t="s">
        <v>36</v>
      </c>
      <c r="C10" s="3" t="s">
        <v>72</v>
      </c>
      <c r="D10" s="3" t="s">
        <v>78</v>
      </c>
      <c r="F10" s="55"/>
      <c r="G10" s="3" t="s">
        <v>29</v>
      </c>
      <c r="H10" s="3">
        <v>9</v>
      </c>
      <c r="I10" s="12">
        <f t="shared" si="6"/>
        <v>7</v>
      </c>
      <c r="J10" s="3">
        <v>0</v>
      </c>
      <c r="L10" s="13">
        <f t="shared" si="7"/>
        <v>13</v>
      </c>
      <c r="M10" s="14" t="str">
        <f t="shared" si="8"/>
        <v>as</v>
      </c>
      <c r="N10" s="14">
        <f>IF(M10="","",COUNTIF($M$4:M10,M10))</f>
        <v>2</v>
      </c>
      <c r="O10" s="14" t="str">
        <f t="shared" si="0"/>
        <v>as2</v>
      </c>
      <c r="P10" s="24"/>
      <c r="Q10" s="2" t="str">
        <f t="shared" si="1"/>
        <v>Houston Texans</v>
      </c>
      <c r="R10" s="5">
        <f t="shared" si="2"/>
        <v>0.56325999999999998</v>
      </c>
      <c r="T10" s="2">
        <v>7</v>
      </c>
      <c r="U10" s="2">
        <f t="shared" ca="1" si="9"/>
        <v>4</v>
      </c>
      <c r="V10" s="2" t="str">
        <f t="shared" ca="1" si="3"/>
        <v>Indianapolis Colts</v>
      </c>
      <c r="W10" s="5">
        <f t="shared" ca="1" si="4"/>
        <v>0.68828999999999996</v>
      </c>
      <c r="X10" s="14" t="str">
        <f t="shared" ca="1" si="5"/>
        <v>a</v>
      </c>
      <c r="Z10" s="55"/>
      <c r="AA10" s="52" t="s">
        <v>77</v>
      </c>
      <c r="AB10" s="52"/>
      <c r="AC10" s="52"/>
      <c r="AD10" s="53"/>
      <c r="AF10" s="50"/>
      <c r="AG10" s="47" t="s">
        <v>77</v>
      </c>
      <c r="AH10" s="47"/>
      <c r="AI10" s="47"/>
      <c r="AJ10" s="48"/>
      <c r="AL10" s="62"/>
      <c r="AR10" s="62"/>
      <c r="AX10" s="62"/>
      <c r="BD10" s="22">
        <f>IF(BD2="@AFC",SUM(BB15:BB16),SUM(BB6:BB7))</f>
        <v>1</v>
      </c>
      <c r="BE10" s="17" t="str">
        <f ca="1">IF(BD10=0,"tbd",OFFSET($Q$3,BD10+IF($BD$2="@AFC",16,0),0))</f>
        <v>New England Patriots</v>
      </c>
      <c r="BF10" s="18">
        <v>28</v>
      </c>
      <c r="BG10" s="9" t="str">
        <f>IF(BF10&gt;BF11," &lt; CHAMPION","")</f>
        <v xml:space="preserve"> &lt; CHAMPION</v>
      </c>
    </row>
    <row r="11" spans="1:59" x14ac:dyDescent="0.25">
      <c r="A11" s="3" t="s">
        <v>26</v>
      </c>
      <c r="B11" s="3" t="s">
        <v>59</v>
      </c>
      <c r="C11" s="3" t="s">
        <v>72</v>
      </c>
      <c r="D11" s="3" t="s">
        <v>73</v>
      </c>
      <c r="F11" s="55"/>
      <c r="G11" s="3" t="s">
        <v>17</v>
      </c>
      <c r="H11" s="3">
        <v>9</v>
      </c>
      <c r="I11" s="12">
        <f t="shared" si="6"/>
        <v>7</v>
      </c>
      <c r="J11" s="3">
        <v>0</v>
      </c>
      <c r="L11" s="13">
        <f t="shared" si="7"/>
        <v>14</v>
      </c>
      <c r="M11" s="14" t="str">
        <f t="shared" si="8"/>
        <v>aw</v>
      </c>
      <c r="N11" s="14">
        <f>IF(M11="","",COUNTIF($M$4:M11,M11))</f>
        <v>2</v>
      </c>
      <c r="O11" s="14" t="str">
        <f t="shared" si="0"/>
        <v>aw2</v>
      </c>
      <c r="P11" s="24"/>
      <c r="Q11" s="2" t="str">
        <f t="shared" si="1"/>
        <v>Kansas City Chiefs</v>
      </c>
      <c r="R11" s="5">
        <f t="shared" si="2"/>
        <v>0.56324999999999992</v>
      </c>
      <c r="T11" s="2">
        <v>8</v>
      </c>
      <c r="U11" s="2">
        <f t="shared" ca="1" si="9"/>
        <v>5</v>
      </c>
      <c r="V11" s="2" t="str">
        <f t="shared" ca="1" si="3"/>
        <v>Arizona Cardinals</v>
      </c>
      <c r="W11" s="5">
        <f t="shared" ca="1" si="4"/>
        <v>0.68811999999999995</v>
      </c>
      <c r="X11" s="14" t="str">
        <f t="shared" ca="1" si="5"/>
        <v>n</v>
      </c>
      <c r="Z11" s="61"/>
      <c r="AA11" s="1"/>
      <c r="AB11" s="1"/>
      <c r="AC11" s="4" t="s">
        <v>79</v>
      </c>
      <c r="AD11" s="4" t="s">
        <v>68</v>
      </c>
      <c r="AF11" s="63"/>
      <c r="AG11" s="1"/>
      <c r="AH11" s="1"/>
      <c r="AI11" s="4" t="s">
        <v>79</v>
      </c>
      <c r="AJ11" s="4" t="s">
        <v>68</v>
      </c>
      <c r="AL11" s="7"/>
      <c r="AR11" s="7"/>
      <c r="BD11" s="23">
        <f>IF(BD2="@AFC",SUM(BB6:BB7),SUM(BB15:BB16))</f>
        <v>1</v>
      </c>
      <c r="BE11" s="20" t="str">
        <f ca="1">IF(BD11=0,"tbd",OFFSET($Q$3,BD11+IF($BD$2="@AFC",0,16),0))</f>
        <v>Seattle Seahawks</v>
      </c>
      <c r="BF11" s="21">
        <v>24</v>
      </c>
      <c r="BG11" s="9" t="str">
        <f>IF(BF11&gt;BF10," &lt; CHAMPION","")</f>
        <v/>
      </c>
    </row>
    <row r="12" spans="1:59" x14ac:dyDescent="0.25">
      <c r="A12" s="3" t="s">
        <v>18</v>
      </c>
      <c r="B12" s="3" t="s">
        <v>51</v>
      </c>
      <c r="C12" s="3" t="s">
        <v>74</v>
      </c>
      <c r="D12" s="3" t="s">
        <v>73</v>
      </c>
      <c r="F12" s="55"/>
      <c r="G12" s="3" t="s">
        <v>18</v>
      </c>
      <c r="H12" s="3">
        <v>9</v>
      </c>
      <c r="I12" s="12">
        <f t="shared" si="6"/>
        <v>7</v>
      </c>
      <c r="J12" s="3">
        <v>0</v>
      </c>
      <c r="L12" s="13">
        <f t="shared" si="7"/>
        <v>15</v>
      </c>
      <c r="M12" s="14" t="str">
        <f t="shared" si="8"/>
        <v>aw</v>
      </c>
      <c r="N12" s="14">
        <f>IF(M12="","",COUNTIF($M$4:M12,M12))</f>
        <v>3</v>
      </c>
      <c r="O12" s="14" t="str">
        <f t="shared" si="0"/>
        <v>aw3</v>
      </c>
      <c r="P12" s="24"/>
      <c r="Q12" s="2" t="str">
        <f t="shared" si="1"/>
        <v>San Diego Chargers</v>
      </c>
      <c r="R12" s="5">
        <f t="shared" si="2"/>
        <v>0.56323999999999996</v>
      </c>
      <c r="T12" s="2">
        <v>9</v>
      </c>
      <c r="U12" s="2">
        <f t="shared" ca="1" si="9"/>
        <v>6</v>
      </c>
      <c r="V12" s="2" t="str">
        <f t="shared" ca="1" si="3"/>
        <v>Detroit Lions</v>
      </c>
      <c r="W12" s="5">
        <f t="shared" ca="1" si="4"/>
        <v>0.68811</v>
      </c>
      <c r="X12" s="14" t="str">
        <f t="shared" ca="1" si="5"/>
        <v>n</v>
      </c>
      <c r="Z12" s="61"/>
      <c r="AA12" s="14" t="s">
        <v>83</v>
      </c>
      <c r="AB12" s="2">
        <f ca="1">IF(COUNTIF($O$4:$O$35,AA12)=0,"",OFFSET($P$3,MATCH(AA12,$O$4:$O$35,0),0))</f>
        <v>3</v>
      </c>
      <c r="AC12" s="2" t="str">
        <f ca="1">IF(COUNTIF($O$4:$O$35,AA12)=0,"",OFFSET($Q$3,MATCH(AA12,$O$4:$O$35,0),0))</f>
        <v>Pittsburgh Steelers</v>
      </c>
      <c r="AD12" s="5">
        <f ca="1">IF(COUNTIF($O$4:$O$35,AA12)=0,"",OFFSET($R$3,MATCH(AA12,$O$4:$O$35,0),0))</f>
        <v>0.68829999999999991</v>
      </c>
      <c r="AF12" s="63"/>
      <c r="AG12" s="14" t="s">
        <v>103</v>
      </c>
      <c r="AH12" s="2">
        <f ca="1">IF(COUNTIF($O$4:$O$35,AG12)=0,"",OFFSET($P$3,MATCH(AG12,$O$4:$O$35,0),0))</f>
        <v>2</v>
      </c>
      <c r="AI12" s="2" t="str">
        <f ca="1">IF(COUNTIF($O$4:$O$35,AG12)=0,"",OFFSET($Q$3,MATCH(AG12,$O$4:$O$35,0),0))</f>
        <v>Green Bay Packers</v>
      </c>
      <c r="AJ12" s="5">
        <f ca="1">IF(COUNTIF($O$4:$O$35,AG12)=0,"",OFFSET($R$3,MATCH(AG12,$O$4:$O$35,0),0))</f>
        <v>0.75014999999999998</v>
      </c>
      <c r="AL12" s="76" t="s">
        <v>116</v>
      </c>
      <c r="AM12" s="77"/>
      <c r="AN12" s="77"/>
      <c r="AO12" s="77"/>
      <c r="AP12" s="77"/>
      <c r="AQ12" s="77"/>
      <c r="AR12" s="78"/>
      <c r="AS12" s="77"/>
      <c r="AT12" s="77"/>
      <c r="AU12" s="77"/>
      <c r="AV12" s="77"/>
      <c r="AW12" s="77"/>
      <c r="AX12" s="78"/>
      <c r="AY12" s="77"/>
      <c r="AZ12" s="77"/>
      <c r="BA12" s="77"/>
      <c r="BB12" s="79"/>
    </row>
    <row r="13" spans="1:59" ht="15" customHeight="1" x14ac:dyDescent="0.25">
      <c r="A13" s="3" t="s">
        <v>17</v>
      </c>
      <c r="B13" s="3" t="s">
        <v>50</v>
      </c>
      <c r="C13" s="3" t="s">
        <v>74</v>
      </c>
      <c r="D13" s="3" t="s">
        <v>73</v>
      </c>
      <c r="F13" s="55"/>
      <c r="G13" s="3" t="s">
        <v>16</v>
      </c>
      <c r="H13" s="3">
        <v>9</v>
      </c>
      <c r="I13" s="12">
        <f t="shared" si="6"/>
        <v>7</v>
      </c>
      <c r="J13" s="3">
        <v>0</v>
      </c>
      <c r="L13" s="13">
        <f t="shared" si="7"/>
        <v>16</v>
      </c>
      <c r="M13" s="14" t="str">
        <f t="shared" si="8"/>
        <v>ae</v>
      </c>
      <c r="N13" s="14">
        <f>IF(M13="","",COUNTIF($M$4:M13,M13))</f>
        <v>2</v>
      </c>
      <c r="O13" s="14" t="str">
        <f t="shared" si="0"/>
        <v>ae2</v>
      </c>
      <c r="P13" s="24"/>
      <c r="Q13" s="2" t="str">
        <f t="shared" si="1"/>
        <v>Buffalo Bills</v>
      </c>
      <c r="R13" s="5">
        <f t="shared" si="2"/>
        <v>0.5632299999999999</v>
      </c>
      <c r="T13" s="2">
        <v>10</v>
      </c>
      <c r="U13" s="2">
        <f t="shared" ca="1" si="9"/>
        <v>5</v>
      </c>
      <c r="V13" s="2" t="str">
        <f t="shared" ca="1" si="3"/>
        <v>Cincinnati Bengals</v>
      </c>
      <c r="W13" s="5">
        <f t="shared" ca="1" si="4"/>
        <v>0.65627999999999997</v>
      </c>
      <c r="X13" s="14" t="str">
        <f t="shared" ca="1" si="5"/>
        <v>a</v>
      </c>
      <c r="Z13" s="61"/>
      <c r="AA13" s="14" t="s">
        <v>84</v>
      </c>
      <c r="AB13" s="2">
        <f t="shared" ref="AB13:AB15" ca="1" si="16">IF(COUNTIF($O$4:$O$35,AA13)=0,"",OFFSET($P$3,MATCH(AA13,$O$4:$O$35,0),0))</f>
        <v>5</v>
      </c>
      <c r="AC13" s="2" t="str">
        <f t="shared" ref="AC13:AC15" ca="1" si="17">IF(COUNTIF($O$4:$O$35,AA13)=0,"",OFFSET($Q$3,MATCH(AA13,$O$4:$O$35,0),0))</f>
        <v>Cincinnati Bengals</v>
      </c>
      <c r="AD13" s="5">
        <f t="shared" ref="AD13:AD15" ca="1" si="18">IF(COUNTIF($O$4:$O$35,AA13)=0,"",OFFSET($R$3,MATCH(AA13,$O$4:$O$35,0),0))</f>
        <v>0.65627999999999997</v>
      </c>
      <c r="AF13" s="63"/>
      <c r="AG13" s="14" t="s">
        <v>104</v>
      </c>
      <c r="AH13" s="2">
        <f t="shared" ref="AH13:AH15" ca="1" si="19">IF(COUNTIF($O$4:$O$35,AG13)=0,"",OFFSET($P$3,MATCH(AG13,$O$4:$O$35,0),0))</f>
        <v>6</v>
      </c>
      <c r="AI13" s="2" t="str">
        <f t="shared" ref="AI13:AI15" ca="1" si="20">IF(COUNTIF($O$4:$O$35,AG13)=0,"",OFFSET($Q$3,MATCH(AG13,$O$4:$O$35,0),0))</f>
        <v>Detroit Lions</v>
      </c>
      <c r="AJ13" s="5">
        <f t="shared" ref="AJ13:AJ15" ca="1" si="21">IF(COUNTIF($O$4:$O$35,AG13)=0,"",OFFSET($R$3,MATCH(AG13,$O$4:$O$35,0),0))</f>
        <v>0.68811</v>
      </c>
      <c r="AL13" s="63" t="s">
        <v>121</v>
      </c>
      <c r="AR13" s="63" t="s">
        <v>122</v>
      </c>
      <c r="AX13" s="63" t="s">
        <v>124</v>
      </c>
    </row>
    <row r="14" spans="1:59" x14ac:dyDescent="0.25">
      <c r="A14" s="3" t="s">
        <v>6</v>
      </c>
      <c r="B14" s="3" t="s">
        <v>40</v>
      </c>
      <c r="C14" s="3" t="s">
        <v>74</v>
      </c>
      <c r="D14" s="3" t="s">
        <v>78</v>
      </c>
      <c r="F14" s="55"/>
      <c r="G14" s="3" t="s">
        <v>12</v>
      </c>
      <c r="H14" s="6">
        <v>8</v>
      </c>
      <c r="I14" s="12">
        <f t="shared" si="6"/>
        <v>8</v>
      </c>
      <c r="J14" s="3">
        <v>0</v>
      </c>
      <c r="L14" s="13">
        <f t="shared" si="7"/>
        <v>17</v>
      </c>
      <c r="M14" s="14" t="str">
        <f t="shared" si="8"/>
        <v>ae</v>
      </c>
      <c r="N14" s="14">
        <f>IF(M14="","",COUNTIF($M$4:M14,M14))</f>
        <v>3</v>
      </c>
      <c r="O14" s="14" t="str">
        <f t="shared" si="0"/>
        <v>ae3</v>
      </c>
      <c r="P14" s="24"/>
      <c r="Q14" s="2" t="str">
        <f t="shared" si="1"/>
        <v>Miami Dolphins</v>
      </c>
      <c r="R14" s="5">
        <f t="shared" si="2"/>
        <v>0.50022</v>
      </c>
      <c r="T14" s="2">
        <v>11</v>
      </c>
      <c r="U14" s="2">
        <f t="shared" ca="1" si="9"/>
        <v>6</v>
      </c>
      <c r="V14" s="2" t="str">
        <f t="shared" ca="1" si="3"/>
        <v>Baltimore Ravens</v>
      </c>
      <c r="W14" s="5">
        <f t="shared" ca="1" si="4"/>
        <v>0.62526999999999999</v>
      </c>
      <c r="X14" s="14" t="str">
        <f t="shared" ca="1" si="5"/>
        <v>a</v>
      </c>
      <c r="Z14" s="61"/>
      <c r="AA14" s="14" t="s">
        <v>85</v>
      </c>
      <c r="AB14" s="2">
        <f t="shared" ca="1" si="16"/>
        <v>6</v>
      </c>
      <c r="AC14" s="2" t="str">
        <f t="shared" ca="1" si="17"/>
        <v>Baltimore Ravens</v>
      </c>
      <c r="AD14" s="5">
        <f t="shared" ca="1" si="18"/>
        <v>0.62526999999999999</v>
      </c>
      <c r="AF14" s="63"/>
      <c r="AG14" s="14" t="s">
        <v>105</v>
      </c>
      <c r="AH14" s="2">
        <f t="shared" ca="1" si="19"/>
        <v>0</v>
      </c>
      <c r="AI14" s="2" t="str">
        <f t="shared" ca="1" si="20"/>
        <v>Minnesota Vikings</v>
      </c>
      <c r="AJ14" s="5">
        <f t="shared" ca="1" si="21"/>
        <v>0.43807000000000001</v>
      </c>
      <c r="AL14" s="50"/>
      <c r="AM14" s="16">
        <v>6</v>
      </c>
      <c r="AN14" s="17" t="str">
        <f>IF(Q25="","tbd",Q25)</f>
        <v>Detroit Lions</v>
      </c>
      <c r="AO14" s="18">
        <v>20</v>
      </c>
      <c r="AP14" s="14" t="str">
        <f>IF(AO14&gt;AO15,AM14,"")</f>
        <v/>
      </c>
      <c r="AR14" s="50"/>
      <c r="AS14" s="16">
        <f>IF(COUNT(AP14:AP18)&lt;&gt;2,"",MAX(AP14:AP18))</f>
        <v>4</v>
      </c>
      <c r="AT14" s="17" t="str">
        <f ca="1">IF(AS14="","tbd",OFFSET($Q$19,AS14,0))</f>
        <v>Carolina Panthers</v>
      </c>
      <c r="AU14" s="18">
        <v>17</v>
      </c>
      <c r="AV14" s="14" t="str">
        <f>IF(AU14&gt;AU15,AS14,"")</f>
        <v/>
      </c>
      <c r="AX14" s="63"/>
    </row>
    <row r="15" spans="1:59" x14ac:dyDescent="0.25">
      <c r="A15" s="3" t="s">
        <v>27</v>
      </c>
      <c r="B15" s="3" t="s">
        <v>60</v>
      </c>
      <c r="C15" s="3" t="s">
        <v>72</v>
      </c>
      <c r="D15" s="3" t="s">
        <v>75</v>
      </c>
      <c r="F15" s="55"/>
      <c r="G15" s="3" t="s">
        <v>10</v>
      </c>
      <c r="H15" s="6">
        <v>7</v>
      </c>
      <c r="I15" s="12">
        <f t="shared" si="6"/>
        <v>9</v>
      </c>
      <c r="J15" s="3">
        <v>0</v>
      </c>
      <c r="L15" s="13">
        <f t="shared" si="7"/>
        <v>20</v>
      </c>
      <c r="M15" s="14" t="str">
        <f t="shared" si="8"/>
        <v>an</v>
      </c>
      <c r="N15" s="14">
        <f>IF(M15="","",COUNTIF($M$4:M15,M15))</f>
        <v>4</v>
      </c>
      <c r="O15" s="14" t="str">
        <f t="shared" si="0"/>
        <v>an4</v>
      </c>
      <c r="P15" s="24"/>
      <c r="Q15" s="2" t="str">
        <f t="shared" si="1"/>
        <v>Cleveland Browns</v>
      </c>
      <c r="R15" s="5">
        <f t="shared" si="2"/>
        <v>0.43820999999999999</v>
      </c>
      <c r="T15" s="2">
        <v>12</v>
      </c>
      <c r="U15" s="2">
        <f t="shared" ca="1" si="9"/>
        <v>0</v>
      </c>
      <c r="V15" s="2" t="str">
        <f t="shared" ca="1" si="3"/>
        <v>Philadelphia Eagles</v>
      </c>
      <c r="W15" s="5">
        <f t="shared" ca="1" si="4"/>
        <v>0.62509999999999999</v>
      </c>
      <c r="X15" s="14" t="str">
        <f t="shared" ca="1" si="5"/>
        <v>n</v>
      </c>
      <c r="Z15" s="61"/>
      <c r="AA15" s="14" t="s">
        <v>86</v>
      </c>
      <c r="AB15" s="2">
        <f t="shared" ca="1" si="16"/>
        <v>0</v>
      </c>
      <c r="AC15" s="2" t="str">
        <f t="shared" ca="1" si="17"/>
        <v>Cleveland Browns</v>
      </c>
      <c r="AD15" s="5">
        <f t="shared" ca="1" si="18"/>
        <v>0.43820999999999999</v>
      </c>
      <c r="AF15" s="63"/>
      <c r="AG15" s="14" t="s">
        <v>106</v>
      </c>
      <c r="AH15" s="2">
        <f t="shared" ca="1" si="19"/>
        <v>0</v>
      </c>
      <c r="AI15" s="2" t="str">
        <f t="shared" ca="1" si="20"/>
        <v>Chicago Bears</v>
      </c>
      <c r="AJ15" s="5">
        <f t="shared" ca="1" si="21"/>
        <v>0.31302999999999997</v>
      </c>
      <c r="AL15" s="50"/>
      <c r="AM15" s="19">
        <v>3</v>
      </c>
      <c r="AN15" s="20" t="str">
        <f>IF(Q22="","tbd",Q22)</f>
        <v>Dallas Cowboys</v>
      </c>
      <c r="AO15" s="21">
        <v>24</v>
      </c>
      <c r="AP15" s="14">
        <f>IF(AO15&gt;AO14,AM15,"")</f>
        <v>3</v>
      </c>
      <c r="AR15" s="50"/>
      <c r="AS15" s="19">
        <v>1</v>
      </c>
      <c r="AT15" s="20" t="str">
        <f>IF(Q20="","tbd",Q20)</f>
        <v>Seattle Seahawks</v>
      </c>
      <c r="AU15" s="21">
        <v>31</v>
      </c>
      <c r="AV15" s="14">
        <f>IF(AU15&gt;AU14,AS15,"")</f>
        <v>1</v>
      </c>
      <c r="AX15" s="50"/>
      <c r="AY15" s="16">
        <f>IF(COUNT(AV14:AV18)&lt;&gt;2,"",MAX(AV14:AV18))</f>
        <v>2</v>
      </c>
      <c r="AZ15" s="17" t="str">
        <f ca="1">IF(AY15="","tbd",OFFSET($Q$19,AY15,0))</f>
        <v>Green Bay Packers</v>
      </c>
      <c r="BA15" s="18">
        <v>22</v>
      </c>
      <c r="BB15" s="14" t="str">
        <f>IF(BA15&gt;BA16,AY15,"")</f>
        <v/>
      </c>
    </row>
    <row r="16" spans="1:59" ht="15" customHeight="1" x14ac:dyDescent="0.25">
      <c r="A16" s="3" t="s">
        <v>12</v>
      </c>
      <c r="B16" s="3" t="s">
        <v>46</v>
      </c>
      <c r="C16" s="3" t="s">
        <v>74</v>
      </c>
      <c r="D16" s="3" t="s">
        <v>75</v>
      </c>
      <c r="F16" s="55"/>
      <c r="G16" s="3" t="s">
        <v>15</v>
      </c>
      <c r="H16" s="3">
        <v>4</v>
      </c>
      <c r="I16" s="12">
        <f t="shared" si="6"/>
        <v>12</v>
      </c>
      <c r="J16" s="3">
        <v>0</v>
      </c>
      <c r="L16" s="13">
        <f t="shared" si="7"/>
        <v>27</v>
      </c>
      <c r="M16" s="14" t="str">
        <f t="shared" si="8"/>
        <v>ae</v>
      </c>
      <c r="N16" s="14">
        <f>IF(M16="","",COUNTIF($M$4:M16,M16))</f>
        <v>4</v>
      </c>
      <c r="O16" s="14" t="str">
        <f t="shared" si="0"/>
        <v>ae4</v>
      </c>
      <c r="P16" s="24"/>
      <c r="Q16" s="2" t="str">
        <f t="shared" si="1"/>
        <v>New York Jets</v>
      </c>
      <c r="R16" s="5">
        <f t="shared" si="2"/>
        <v>0.25019999999999998</v>
      </c>
      <c r="T16" s="2">
        <v>13</v>
      </c>
      <c r="U16" s="2">
        <f t="shared" ca="1" si="9"/>
        <v>0</v>
      </c>
      <c r="V16" s="2" t="str">
        <f t="shared" ca="1" si="3"/>
        <v>Houston Texans</v>
      </c>
      <c r="W16" s="5">
        <f t="shared" ca="1" si="4"/>
        <v>0.56325999999999998</v>
      </c>
      <c r="X16" s="14" t="str">
        <f t="shared" ca="1" si="5"/>
        <v>a</v>
      </c>
      <c r="Z16" s="61"/>
      <c r="AF16" s="63"/>
      <c r="AL16" s="63"/>
      <c r="AR16" s="63"/>
      <c r="AX16" s="50"/>
      <c r="AY16" s="19">
        <f>IF(COUNT(AV14:AV18)&lt;&gt;2,"",MIN(AV14:AV18))</f>
        <v>1</v>
      </c>
      <c r="AZ16" s="20" t="str">
        <f ca="1">IF(AY16="","tbd",OFFSET($Q$19,AY16,0))</f>
        <v>Seattle Seahawks</v>
      </c>
      <c r="BA16" s="21">
        <v>28</v>
      </c>
      <c r="BB16" s="14">
        <f>IF(BA16&gt;BA15,AY16,"")</f>
        <v>1</v>
      </c>
    </row>
    <row r="17" spans="1:50" x14ac:dyDescent="0.25">
      <c r="A17" s="3" t="s">
        <v>1</v>
      </c>
      <c r="B17" s="3" t="s">
        <v>35</v>
      </c>
      <c r="C17" s="3" t="s">
        <v>72</v>
      </c>
      <c r="D17" s="3" t="s">
        <v>75</v>
      </c>
      <c r="F17" s="55"/>
      <c r="G17" s="3" t="s">
        <v>24</v>
      </c>
      <c r="H17" s="3">
        <v>3</v>
      </c>
      <c r="I17" s="12">
        <f t="shared" si="6"/>
        <v>13</v>
      </c>
      <c r="J17" s="3">
        <v>0</v>
      </c>
      <c r="L17" s="13">
        <f t="shared" si="7"/>
        <v>29</v>
      </c>
      <c r="M17" s="14" t="str">
        <f t="shared" si="8"/>
        <v>as</v>
      </c>
      <c r="N17" s="14">
        <f>IF(M17="","",COUNTIF($M$4:M17,M17))</f>
        <v>3</v>
      </c>
      <c r="O17" s="14" t="str">
        <f t="shared" si="0"/>
        <v>as3</v>
      </c>
      <c r="P17" s="24"/>
      <c r="Q17" s="2" t="str">
        <f t="shared" si="1"/>
        <v>Jacksonville Jaguars</v>
      </c>
      <c r="R17" s="5">
        <f t="shared" si="2"/>
        <v>0.18819</v>
      </c>
      <c r="T17" s="2">
        <v>14</v>
      </c>
      <c r="U17" s="2">
        <f t="shared" ca="1" si="9"/>
        <v>0</v>
      </c>
      <c r="V17" s="2" t="str">
        <f t="shared" ca="1" si="3"/>
        <v>Kansas City Chiefs</v>
      </c>
      <c r="W17" s="5">
        <f t="shared" ca="1" si="4"/>
        <v>0.56324999999999992</v>
      </c>
      <c r="X17" s="14" t="str">
        <f t="shared" ca="1" si="5"/>
        <v>a</v>
      </c>
      <c r="Z17" s="55"/>
      <c r="AA17" s="52" t="s">
        <v>78</v>
      </c>
      <c r="AB17" s="52"/>
      <c r="AC17" s="52"/>
      <c r="AD17" s="53"/>
      <c r="AF17" s="50"/>
      <c r="AG17" s="47" t="s">
        <v>78</v>
      </c>
      <c r="AH17" s="47"/>
      <c r="AI17" s="47"/>
      <c r="AJ17" s="48"/>
      <c r="AL17" s="50"/>
      <c r="AM17" s="16">
        <v>5</v>
      </c>
      <c r="AN17" s="17" t="str">
        <f>IF(Q24="","tbd",Q24)</f>
        <v>Arizona Cardinals</v>
      </c>
      <c r="AO17" s="18">
        <v>16</v>
      </c>
      <c r="AP17" s="14" t="str">
        <f>IF(AO17&gt;AO18,AM17,"")</f>
        <v/>
      </c>
      <c r="AR17" s="50"/>
      <c r="AS17" s="16">
        <f>IF(COUNT(AP14:AP18)&lt;&gt;2,"",MIN(AP14:AP18))</f>
        <v>3</v>
      </c>
      <c r="AT17" s="17" t="str">
        <f ca="1">IF(AS17="","tbd",OFFSET($Q$19,AS17,0))</f>
        <v>Dallas Cowboys</v>
      </c>
      <c r="AU17" s="18">
        <v>21</v>
      </c>
      <c r="AV17" s="14" t="str">
        <f>IF(AU17&gt;AU18,AS17,"")</f>
        <v/>
      </c>
      <c r="AX17" s="63"/>
    </row>
    <row r="18" spans="1:50" x14ac:dyDescent="0.25">
      <c r="A18" s="3" t="s">
        <v>9</v>
      </c>
      <c r="B18" s="3" t="s">
        <v>43</v>
      </c>
      <c r="C18" s="3" t="s">
        <v>72</v>
      </c>
      <c r="D18" s="3" t="s">
        <v>78</v>
      </c>
      <c r="F18" s="55"/>
      <c r="G18" s="3" t="s">
        <v>3</v>
      </c>
      <c r="H18" s="3">
        <v>3</v>
      </c>
      <c r="I18" s="12">
        <f t="shared" si="6"/>
        <v>13</v>
      </c>
      <c r="J18" s="3">
        <v>0</v>
      </c>
      <c r="L18" s="13">
        <f t="shared" si="7"/>
        <v>30</v>
      </c>
      <c r="M18" s="14" t="str">
        <f t="shared" si="8"/>
        <v>aw</v>
      </c>
      <c r="N18" s="14">
        <f>IF(M18="","",COUNTIF($M$4:M18,M18))</f>
        <v>4</v>
      </c>
      <c r="O18" s="14" t="str">
        <f t="shared" si="0"/>
        <v>aw4</v>
      </c>
      <c r="P18" s="24"/>
      <c r="Q18" s="2" t="str">
        <f t="shared" si="1"/>
        <v>Oakland Raiders</v>
      </c>
      <c r="R18" s="5">
        <f t="shared" si="2"/>
        <v>0.18818000000000001</v>
      </c>
      <c r="T18" s="2">
        <v>15</v>
      </c>
      <c r="U18" s="2">
        <f t="shared" ca="1" si="9"/>
        <v>0</v>
      </c>
      <c r="V18" s="2" t="str">
        <f t="shared" ca="1" si="3"/>
        <v>San Diego Chargers</v>
      </c>
      <c r="W18" s="5">
        <f t="shared" ca="1" si="4"/>
        <v>0.56323999999999996</v>
      </c>
      <c r="X18" s="14" t="str">
        <f t="shared" ca="1" si="5"/>
        <v>a</v>
      </c>
      <c r="Z18" s="61"/>
      <c r="AA18" s="1"/>
      <c r="AB18" s="1"/>
      <c r="AC18" s="4" t="s">
        <v>79</v>
      </c>
      <c r="AD18" s="4" t="s">
        <v>68</v>
      </c>
      <c r="AF18" s="63"/>
      <c r="AG18" s="1"/>
      <c r="AH18" s="1"/>
      <c r="AI18" s="4" t="s">
        <v>79</v>
      </c>
      <c r="AJ18" s="4" t="s">
        <v>68</v>
      </c>
      <c r="AL18" s="50"/>
      <c r="AM18" s="19">
        <v>4</v>
      </c>
      <c r="AN18" s="20" t="str">
        <f>IF(Q23="","tbd",Q23)</f>
        <v>Carolina Panthers</v>
      </c>
      <c r="AO18" s="21">
        <v>27</v>
      </c>
      <c r="AP18" s="14">
        <f>IF(AO18&gt;AO17,AM18,"")</f>
        <v>4</v>
      </c>
      <c r="AR18" s="50"/>
      <c r="AS18" s="19">
        <v>2</v>
      </c>
      <c r="AT18" s="20" t="str">
        <f>IF(Q21="","tbd",Q21)</f>
        <v>Green Bay Packers</v>
      </c>
      <c r="AU18" s="21">
        <v>26</v>
      </c>
      <c r="AV18" s="14">
        <f>IF(AU18&gt;AU17,AS18,"")</f>
        <v>2</v>
      </c>
      <c r="AX18" s="63"/>
    </row>
    <row r="19" spans="1:50" x14ac:dyDescent="0.25">
      <c r="A19" s="3" t="s">
        <v>7</v>
      </c>
      <c r="B19" s="3" t="s">
        <v>41</v>
      </c>
      <c r="C19" s="3" t="s">
        <v>72</v>
      </c>
      <c r="D19" s="3" t="s">
        <v>75</v>
      </c>
      <c r="F19" s="56"/>
      <c r="G19" s="3" t="s">
        <v>4</v>
      </c>
      <c r="H19" s="3">
        <v>2</v>
      </c>
      <c r="I19" s="12">
        <f t="shared" si="6"/>
        <v>14</v>
      </c>
      <c r="J19" s="3">
        <v>0</v>
      </c>
      <c r="L19" s="13">
        <f t="shared" si="7"/>
        <v>31</v>
      </c>
      <c r="M19" s="14" t="str">
        <f t="shared" si="8"/>
        <v>as</v>
      </c>
      <c r="N19" s="14">
        <f>IF(M19="","",COUNTIF($M$4:M19,M19))</f>
        <v>4</v>
      </c>
      <c r="O19" s="14" t="str">
        <f t="shared" si="0"/>
        <v>as4</v>
      </c>
      <c r="P19" s="24"/>
      <c r="Q19" s="2" t="str">
        <f t="shared" si="1"/>
        <v>Tennessee Titans</v>
      </c>
      <c r="R19" s="5">
        <f t="shared" si="2"/>
        <v>0.12517</v>
      </c>
      <c r="T19" s="2">
        <v>16</v>
      </c>
      <c r="U19" s="2">
        <f t="shared" ca="1" si="9"/>
        <v>0</v>
      </c>
      <c r="V19" s="2" t="str">
        <f t="shared" ca="1" si="3"/>
        <v>Buffalo Bills</v>
      </c>
      <c r="W19" s="5">
        <f t="shared" ca="1" si="4"/>
        <v>0.5632299999999999</v>
      </c>
      <c r="X19" s="14" t="str">
        <f t="shared" ca="1" si="5"/>
        <v>a</v>
      </c>
      <c r="Z19" s="61"/>
      <c r="AA19" s="14" t="s">
        <v>91</v>
      </c>
      <c r="AB19" s="2">
        <f ca="1">IF(COUNTIF($O$4:$O$35,AA19)=0,"",OFFSET($P$3,MATCH(AA19,$O$4:$O$35,0),0))</f>
        <v>4</v>
      </c>
      <c r="AC19" s="2" t="str">
        <f ca="1">IF(COUNTIF($O$4:$O$35,AA19)=0,"",OFFSET($Q$3,MATCH(AA19,$O$4:$O$35,0),0))</f>
        <v>Indianapolis Colts</v>
      </c>
      <c r="AD19" s="5">
        <f ca="1">IF(COUNTIF($O$4:$O$35,AA19)=0,"",OFFSET($R$3,MATCH(AA19,$O$4:$O$35,0),0))</f>
        <v>0.68828999999999996</v>
      </c>
      <c r="AF19" s="63"/>
      <c r="AG19" s="14" t="s">
        <v>107</v>
      </c>
      <c r="AH19" s="2">
        <f ca="1">IF(COUNTIF($O$4:$O$35,AG19)=0,"",OFFSET($P$3,MATCH(AG19,$O$4:$O$35,0),0))</f>
        <v>4</v>
      </c>
      <c r="AI19" s="2" t="str">
        <f ca="1">IF(COUNTIF($O$4:$O$35,AG19)=0,"",OFFSET($Q$3,MATCH(AG19,$O$4:$O$35,0),0))</f>
        <v>Carolina Panthers</v>
      </c>
      <c r="AJ19" s="5">
        <f ca="1">IF(COUNTIF($O$4:$O$35,AG19)=0,"",OFFSET($R$3,MATCH(AG19,$O$4:$O$35,0),0))</f>
        <v>0.46912999999999999</v>
      </c>
      <c r="AL19" s="64"/>
      <c r="AR19" s="64"/>
      <c r="AX19" s="64"/>
    </row>
    <row r="20" spans="1:50" x14ac:dyDescent="0.25">
      <c r="A20" s="3" t="s">
        <v>24</v>
      </c>
      <c r="B20" s="3" t="s">
        <v>57</v>
      </c>
      <c r="C20" s="3" t="s">
        <v>74</v>
      </c>
      <c r="D20" s="3" t="s">
        <v>78</v>
      </c>
      <c r="F20" s="49" t="s">
        <v>116</v>
      </c>
      <c r="G20" s="3" t="s">
        <v>21</v>
      </c>
      <c r="H20" s="3">
        <v>12</v>
      </c>
      <c r="I20" s="12">
        <f t="shared" si="6"/>
        <v>4</v>
      </c>
      <c r="J20" s="3">
        <v>0</v>
      </c>
      <c r="L20" s="13">
        <f t="shared" si="7"/>
        <v>3</v>
      </c>
      <c r="M20" s="14" t="str">
        <f t="shared" si="8"/>
        <v>nw</v>
      </c>
      <c r="N20" s="14">
        <f>IF(M20="","",COUNTIF($M$4:M20,M20))</f>
        <v>1</v>
      </c>
      <c r="O20" s="14" t="str">
        <f t="shared" si="0"/>
        <v>nw1</v>
      </c>
      <c r="P20" s="2">
        <v>1</v>
      </c>
      <c r="Q20" s="2" t="str">
        <f t="shared" si="1"/>
        <v>Seattle Seahawks</v>
      </c>
      <c r="R20" s="5">
        <f t="shared" si="2"/>
        <v>0.75016000000000005</v>
      </c>
      <c r="T20" s="2">
        <v>17</v>
      </c>
      <c r="U20" s="2">
        <f t="shared" ca="1" si="9"/>
        <v>0</v>
      </c>
      <c r="V20" s="2" t="str">
        <f t="shared" ca="1" si="3"/>
        <v>Miami Dolphins</v>
      </c>
      <c r="W20" s="5">
        <f t="shared" ca="1" si="4"/>
        <v>0.50022</v>
      </c>
      <c r="X20" s="14" t="str">
        <f t="shared" ca="1" si="5"/>
        <v>a</v>
      </c>
      <c r="Z20" s="61"/>
      <c r="AA20" s="14" t="s">
        <v>92</v>
      </c>
      <c r="AB20" s="2">
        <f t="shared" ref="AB20:AB22" ca="1" si="22">IF(COUNTIF($O$4:$O$35,AA20)=0,"",OFFSET($P$3,MATCH(AA20,$O$4:$O$35,0),0))</f>
        <v>0</v>
      </c>
      <c r="AC20" s="2" t="str">
        <f t="shared" ref="AC20:AC22" ca="1" si="23">IF(COUNTIF($O$4:$O$35,AA20)=0,"",OFFSET($Q$3,MATCH(AA20,$O$4:$O$35,0),0))</f>
        <v>Houston Texans</v>
      </c>
      <c r="AD20" s="5">
        <f t="shared" ref="AD20:AD22" ca="1" si="24">IF(COUNTIF($O$4:$O$35,AA20)=0,"",OFFSET($R$3,MATCH(AA20,$O$4:$O$35,0),0))</f>
        <v>0.56325999999999998</v>
      </c>
      <c r="AF20" s="63"/>
      <c r="AG20" s="14" t="s">
        <v>108</v>
      </c>
      <c r="AH20" s="2">
        <f t="shared" ref="AH20:AH22" ca="1" si="25">IF(COUNTIF($O$4:$O$35,AG20)=0,"",OFFSET($P$3,MATCH(AG20,$O$4:$O$35,0),0))</f>
        <v>0</v>
      </c>
      <c r="AI20" s="2" t="str">
        <f t="shared" ref="AI20:AI22" ca="1" si="26">IF(COUNTIF($O$4:$O$35,AG20)=0,"",OFFSET($Q$3,MATCH(AG20,$O$4:$O$35,0),0))</f>
        <v>New Orleans Saints</v>
      </c>
      <c r="AJ20" s="5">
        <f t="shared" ref="AJ20:AJ22" ca="1" si="27">IF(COUNTIF($O$4:$O$35,AG20)=0,"",OFFSET($R$3,MATCH(AG20,$O$4:$O$35,0),0))</f>
        <v>0.43808000000000002</v>
      </c>
      <c r="AL20" s="8"/>
    </row>
    <row r="21" spans="1:50" x14ac:dyDescent="0.25">
      <c r="A21" s="3" t="s">
        <v>15</v>
      </c>
      <c r="B21" s="3" t="s">
        <v>41</v>
      </c>
      <c r="C21" s="3" t="s">
        <v>74</v>
      </c>
      <c r="D21" s="3" t="s">
        <v>75</v>
      </c>
      <c r="F21" s="50"/>
      <c r="G21" s="3" t="s">
        <v>0</v>
      </c>
      <c r="H21" s="3">
        <v>12</v>
      </c>
      <c r="I21" s="12">
        <f t="shared" si="6"/>
        <v>4</v>
      </c>
      <c r="J21" s="3">
        <v>0</v>
      </c>
      <c r="L21" s="13">
        <f t="shared" si="7"/>
        <v>4</v>
      </c>
      <c r="M21" s="14" t="str">
        <f t="shared" si="8"/>
        <v>nn</v>
      </c>
      <c r="N21" s="14">
        <f>IF(M21="","",COUNTIF($M$4:M21,M21))</f>
        <v>1</v>
      </c>
      <c r="O21" s="14" t="str">
        <f t="shared" si="0"/>
        <v>nn1</v>
      </c>
      <c r="P21" s="2">
        <v>2</v>
      </c>
      <c r="Q21" s="2" t="str">
        <f t="shared" si="1"/>
        <v>Green Bay Packers</v>
      </c>
      <c r="R21" s="5">
        <f t="shared" si="2"/>
        <v>0.75014999999999998</v>
      </c>
      <c r="T21" s="2">
        <v>18</v>
      </c>
      <c r="U21" s="2">
        <f t="shared" ca="1" si="9"/>
        <v>0</v>
      </c>
      <c r="V21" s="2" t="str">
        <f t="shared" ca="1" si="3"/>
        <v>San Francisco 49ers</v>
      </c>
      <c r="W21" s="5">
        <f t="shared" ca="1" si="4"/>
        <v>0.50009000000000003</v>
      </c>
      <c r="X21" s="14" t="str">
        <f t="shared" ca="1" si="5"/>
        <v>n</v>
      </c>
      <c r="Z21" s="61"/>
      <c r="AA21" s="14" t="s">
        <v>93</v>
      </c>
      <c r="AB21" s="2">
        <f t="shared" ca="1" si="22"/>
        <v>0</v>
      </c>
      <c r="AC21" s="2" t="str">
        <f t="shared" ca="1" si="23"/>
        <v>Jacksonville Jaguars</v>
      </c>
      <c r="AD21" s="5">
        <f t="shared" ca="1" si="24"/>
        <v>0.18819</v>
      </c>
      <c r="AF21" s="63"/>
      <c r="AG21" s="14" t="s">
        <v>109</v>
      </c>
      <c r="AH21" s="2">
        <f t="shared" ca="1" si="25"/>
        <v>0</v>
      </c>
      <c r="AI21" s="2" t="str">
        <f t="shared" ca="1" si="26"/>
        <v>Atlanta Falcons</v>
      </c>
      <c r="AJ21" s="5">
        <f t="shared" ca="1" si="27"/>
        <v>0.37504999999999999</v>
      </c>
      <c r="AL21" s="7"/>
    </row>
    <row r="22" spans="1:50" x14ac:dyDescent="0.25">
      <c r="A22" s="3" t="s">
        <v>30</v>
      </c>
      <c r="B22" s="3" t="s">
        <v>63</v>
      </c>
      <c r="C22" s="3" t="s">
        <v>72</v>
      </c>
      <c r="D22" s="3" t="s">
        <v>77</v>
      </c>
      <c r="F22" s="50"/>
      <c r="G22" s="6" t="s">
        <v>27</v>
      </c>
      <c r="H22" s="3">
        <v>12</v>
      </c>
      <c r="I22" s="12">
        <f t="shared" si="6"/>
        <v>4</v>
      </c>
      <c r="J22" s="3">
        <v>0</v>
      </c>
      <c r="L22" s="13">
        <f t="shared" si="7"/>
        <v>5</v>
      </c>
      <c r="M22" s="14" t="str">
        <f t="shared" si="8"/>
        <v>ne</v>
      </c>
      <c r="N22" s="14">
        <f>IF(M22="","",COUNTIF($M$4:M22,M22))</f>
        <v>1</v>
      </c>
      <c r="O22" s="14" t="str">
        <f t="shared" si="0"/>
        <v>ne1</v>
      </c>
      <c r="P22" s="2">
        <v>3</v>
      </c>
      <c r="Q22" s="2" t="str">
        <f t="shared" si="1"/>
        <v>Dallas Cowboys</v>
      </c>
      <c r="R22" s="5">
        <f t="shared" si="2"/>
        <v>0.75014000000000003</v>
      </c>
      <c r="T22" s="2">
        <v>19</v>
      </c>
      <c r="U22" s="2">
        <f t="shared" ca="1" si="9"/>
        <v>4</v>
      </c>
      <c r="V22" s="2" t="str">
        <f t="shared" ca="1" si="3"/>
        <v>Carolina Panthers</v>
      </c>
      <c r="W22" s="5">
        <f t="shared" ca="1" si="4"/>
        <v>0.46912999999999999</v>
      </c>
      <c r="X22" s="14" t="str">
        <f t="shared" ca="1" si="5"/>
        <v>n</v>
      </c>
      <c r="Z22" s="61"/>
      <c r="AA22" s="14" t="s">
        <v>94</v>
      </c>
      <c r="AB22" s="2">
        <f t="shared" ca="1" si="22"/>
        <v>0</v>
      </c>
      <c r="AC22" s="2" t="str">
        <f t="shared" ca="1" si="23"/>
        <v>Tennessee Titans</v>
      </c>
      <c r="AD22" s="5">
        <f t="shared" ca="1" si="24"/>
        <v>0.12517</v>
      </c>
      <c r="AF22" s="63"/>
      <c r="AG22" s="14" t="s">
        <v>110</v>
      </c>
      <c r="AH22" s="2">
        <f t="shared" ca="1" si="25"/>
        <v>0</v>
      </c>
      <c r="AI22" s="2" t="str">
        <f t="shared" ca="1" si="26"/>
        <v>Tampa Bay Buccaneers</v>
      </c>
      <c r="AJ22" s="5">
        <f t="shared" ca="1" si="27"/>
        <v>0.12501000000000001</v>
      </c>
      <c r="AL22" s="7"/>
    </row>
    <row r="23" spans="1:50" x14ac:dyDescent="0.25">
      <c r="A23" s="3" t="s">
        <v>0</v>
      </c>
      <c r="B23" s="3" t="s">
        <v>34</v>
      </c>
      <c r="C23" s="3" t="s">
        <v>72</v>
      </c>
      <c r="D23" s="3" t="s">
        <v>77</v>
      </c>
      <c r="F23" s="50"/>
      <c r="G23" s="3" t="s">
        <v>20</v>
      </c>
      <c r="H23" s="3">
        <v>7</v>
      </c>
      <c r="I23" s="12">
        <f t="shared" si="6"/>
        <v>8</v>
      </c>
      <c r="J23" s="3">
        <v>1</v>
      </c>
      <c r="L23" s="13">
        <f t="shared" si="7"/>
        <v>19</v>
      </c>
      <c r="M23" s="14" t="str">
        <f t="shared" si="8"/>
        <v>ns</v>
      </c>
      <c r="N23" s="14">
        <f>IF(M23="","",COUNTIF($M$4:M23,M23))</f>
        <v>1</v>
      </c>
      <c r="O23" s="14" t="str">
        <f t="shared" si="0"/>
        <v>ns1</v>
      </c>
      <c r="P23" s="2">
        <v>4</v>
      </c>
      <c r="Q23" s="2" t="str">
        <f t="shared" si="1"/>
        <v>Carolina Panthers</v>
      </c>
      <c r="R23" s="5">
        <f t="shared" si="2"/>
        <v>0.46912999999999999</v>
      </c>
      <c r="T23" s="2">
        <v>20</v>
      </c>
      <c r="U23" s="2">
        <f t="shared" ca="1" si="9"/>
        <v>0</v>
      </c>
      <c r="V23" s="2" t="str">
        <f t="shared" ca="1" si="3"/>
        <v>Cleveland Browns</v>
      </c>
      <c r="W23" s="5">
        <f t="shared" ca="1" si="4"/>
        <v>0.43820999999999999</v>
      </c>
      <c r="X23" s="14" t="str">
        <f t="shared" ca="1" si="5"/>
        <v>a</v>
      </c>
      <c r="Z23" s="61"/>
      <c r="AF23" s="63"/>
      <c r="AL23" s="7"/>
    </row>
    <row r="24" spans="1:50" x14ac:dyDescent="0.25">
      <c r="A24" s="3" t="s">
        <v>20</v>
      </c>
      <c r="B24" s="3" t="s">
        <v>53</v>
      </c>
      <c r="C24" s="3" t="s">
        <v>72</v>
      </c>
      <c r="D24" s="3" t="s">
        <v>78</v>
      </c>
      <c r="F24" s="50"/>
      <c r="G24" s="3" t="s">
        <v>26</v>
      </c>
      <c r="H24" s="3">
        <v>11</v>
      </c>
      <c r="I24" s="12">
        <f t="shared" si="6"/>
        <v>5</v>
      </c>
      <c r="J24" s="3">
        <v>0</v>
      </c>
      <c r="L24" s="13">
        <f t="shared" si="7"/>
        <v>8</v>
      </c>
      <c r="M24" s="14" t="str">
        <f t="shared" si="8"/>
        <v>nw</v>
      </c>
      <c r="N24" s="14">
        <f>IF(M24="","",COUNTIF($M$4:M24,M24))</f>
        <v>2</v>
      </c>
      <c r="O24" s="14" t="str">
        <f t="shared" si="0"/>
        <v>nw2</v>
      </c>
      <c r="P24" s="2">
        <v>5</v>
      </c>
      <c r="Q24" s="2" t="str">
        <f t="shared" si="1"/>
        <v>Arizona Cardinals</v>
      </c>
      <c r="R24" s="5">
        <f t="shared" si="2"/>
        <v>0.68811999999999995</v>
      </c>
      <c r="T24" s="2">
        <v>21</v>
      </c>
      <c r="U24" s="2">
        <f t="shared" ca="1" si="9"/>
        <v>0</v>
      </c>
      <c r="V24" s="2" t="str">
        <f t="shared" ca="1" si="3"/>
        <v>New Orleans Saints</v>
      </c>
      <c r="W24" s="5">
        <f t="shared" ca="1" si="4"/>
        <v>0.43808000000000002</v>
      </c>
      <c r="X24" s="14" t="str">
        <f t="shared" ca="1" si="5"/>
        <v>n</v>
      </c>
      <c r="Z24" s="55"/>
      <c r="AA24" s="52" t="s">
        <v>73</v>
      </c>
      <c r="AB24" s="52"/>
      <c r="AC24" s="52"/>
      <c r="AD24" s="53"/>
      <c r="AF24" s="50"/>
      <c r="AG24" s="47" t="s">
        <v>73</v>
      </c>
      <c r="AH24" s="47"/>
      <c r="AI24" s="47"/>
      <c r="AJ24" s="48"/>
    </row>
    <row r="25" spans="1:50" x14ac:dyDescent="0.25">
      <c r="A25" s="3" t="s">
        <v>13</v>
      </c>
      <c r="B25" s="3" t="s">
        <v>47</v>
      </c>
      <c r="C25" s="3" t="s">
        <v>74</v>
      </c>
      <c r="D25" s="3" t="s">
        <v>75</v>
      </c>
      <c r="F25" s="50"/>
      <c r="G25" s="3" t="s">
        <v>30</v>
      </c>
      <c r="H25" s="3">
        <v>11</v>
      </c>
      <c r="I25" s="12">
        <f t="shared" si="6"/>
        <v>5</v>
      </c>
      <c r="J25" s="3">
        <v>0</v>
      </c>
      <c r="L25" s="13">
        <f t="shared" si="7"/>
        <v>9</v>
      </c>
      <c r="M25" s="14" t="str">
        <f t="shared" si="8"/>
        <v>nn</v>
      </c>
      <c r="N25" s="14">
        <f>IF(M25="","",COUNTIF($M$4:M25,M25))</f>
        <v>2</v>
      </c>
      <c r="O25" s="14" t="str">
        <f t="shared" si="0"/>
        <v>nn2</v>
      </c>
      <c r="P25" s="2">
        <v>6</v>
      </c>
      <c r="Q25" s="2" t="str">
        <f t="shared" si="1"/>
        <v>Detroit Lions</v>
      </c>
      <c r="R25" s="5">
        <f t="shared" si="2"/>
        <v>0.68811</v>
      </c>
      <c r="T25" s="2">
        <v>22</v>
      </c>
      <c r="U25" s="2">
        <f t="shared" ca="1" si="9"/>
        <v>0</v>
      </c>
      <c r="V25" s="2" t="str">
        <f t="shared" ca="1" si="3"/>
        <v>Minnesota Vikings</v>
      </c>
      <c r="W25" s="5">
        <f t="shared" ca="1" si="4"/>
        <v>0.43807000000000001</v>
      </c>
      <c r="X25" s="14" t="str">
        <f t="shared" ca="1" si="5"/>
        <v>n</v>
      </c>
      <c r="Z25" s="61"/>
      <c r="AA25" s="1"/>
      <c r="AB25" s="1"/>
      <c r="AC25" s="4" t="s">
        <v>79</v>
      </c>
      <c r="AD25" s="4" t="s">
        <v>68</v>
      </c>
      <c r="AF25" s="63"/>
      <c r="AG25" s="1"/>
      <c r="AH25" s="1"/>
      <c r="AI25" s="4" t="s">
        <v>79</v>
      </c>
      <c r="AJ25" s="4" t="s">
        <v>68</v>
      </c>
    </row>
    <row r="26" spans="1:50" x14ac:dyDescent="0.25">
      <c r="A26" s="3" t="s">
        <v>3</v>
      </c>
      <c r="B26" s="3" t="s">
        <v>37</v>
      </c>
      <c r="C26" s="3" t="s">
        <v>74</v>
      </c>
      <c r="D26" s="3" t="s">
        <v>73</v>
      </c>
      <c r="F26" s="50"/>
      <c r="G26" s="3" t="s">
        <v>1</v>
      </c>
      <c r="H26" s="3">
        <v>10</v>
      </c>
      <c r="I26" s="12">
        <f t="shared" si="6"/>
        <v>6</v>
      </c>
      <c r="J26" s="3">
        <v>0</v>
      </c>
      <c r="L26" s="13">
        <f t="shared" si="7"/>
        <v>12</v>
      </c>
      <c r="M26" s="14" t="str">
        <f t="shared" si="8"/>
        <v>ne</v>
      </c>
      <c r="N26" s="14">
        <f>IF(M26="","",COUNTIF($M$4:M26,M26))</f>
        <v>2</v>
      </c>
      <c r="O26" s="14" t="str">
        <f t="shared" si="0"/>
        <v>ne2</v>
      </c>
      <c r="P26" s="24"/>
      <c r="Q26" s="2" t="str">
        <f t="shared" si="1"/>
        <v>Philadelphia Eagles</v>
      </c>
      <c r="R26" s="5">
        <f t="shared" si="2"/>
        <v>0.62509999999999999</v>
      </c>
      <c r="T26" s="2">
        <v>23</v>
      </c>
      <c r="U26" s="2">
        <f t="shared" ca="1" si="9"/>
        <v>0</v>
      </c>
      <c r="V26" s="2" t="str">
        <f t="shared" ca="1" si="3"/>
        <v>New York Giants</v>
      </c>
      <c r="W26" s="5">
        <f t="shared" ca="1" si="4"/>
        <v>0.37506</v>
      </c>
      <c r="X26" s="14" t="str">
        <f t="shared" ca="1" si="5"/>
        <v>n</v>
      </c>
      <c r="Z26" s="61"/>
      <c r="AA26" s="14" t="s">
        <v>95</v>
      </c>
      <c r="AB26" s="2">
        <f ca="1">IF(COUNTIF($O$4:$O$35,AA26)=0,"",OFFSET($P$3,MATCH(AA26,$O$4:$O$35,0),0))</f>
        <v>2</v>
      </c>
      <c r="AC26" s="2" t="str">
        <f ca="1">IF(COUNTIF($O$4:$O$35,AA26)=0,"",OFFSET($Q$3,MATCH(AA26,$O$4:$O$35,0),0))</f>
        <v>Denver Broncos</v>
      </c>
      <c r="AD26" s="5">
        <f ca="1">IF(COUNTIF($O$4:$O$35,AA26)=0,"",OFFSET($R$3,MATCH(AA26,$O$4:$O$35,0),0))</f>
        <v>0.75031000000000003</v>
      </c>
      <c r="AF26" s="63"/>
      <c r="AG26" s="14" t="s">
        <v>111</v>
      </c>
      <c r="AH26" s="2">
        <f ca="1">IF(COUNTIF($O$4:$O$35,AG26)=0,"",OFFSET($P$3,MATCH(AG26,$O$4:$O$35,0),0))</f>
        <v>1</v>
      </c>
      <c r="AI26" s="2" t="str">
        <f ca="1">IF(COUNTIF($O$4:$O$35,AG26)=0,"",OFFSET($Q$3,MATCH(AG26,$O$4:$O$35,0),0))</f>
        <v>Seattle Seahawks</v>
      </c>
      <c r="AJ26" s="5">
        <f ca="1">IF(COUNTIF($O$4:$O$35,AG26)=0,"",OFFSET($R$3,MATCH(AG26,$O$4:$O$35,0),0))</f>
        <v>0.75016000000000005</v>
      </c>
    </row>
    <row r="27" spans="1:50" x14ac:dyDescent="0.25">
      <c r="A27" s="3" t="s">
        <v>22</v>
      </c>
      <c r="B27" s="3" t="s">
        <v>55</v>
      </c>
      <c r="C27" s="3" t="s">
        <v>72</v>
      </c>
      <c r="D27" s="3" t="s">
        <v>73</v>
      </c>
      <c r="F27" s="50"/>
      <c r="G27" s="3" t="s">
        <v>8</v>
      </c>
      <c r="H27" s="3">
        <v>8</v>
      </c>
      <c r="I27" s="12">
        <f t="shared" si="6"/>
        <v>8</v>
      </c>
      <c r="J27" s="3">
        <v>0</v>
      </c>
      <c r="L27" s="13">
        <f t="shared" si="7"/>
        <v>18</v>
      </c>
      <c r="M27" s="14" t="str">
        <f t="shared" si="8"/>
        <v>nw</v>
      </c>
      <c r="N27" s="14">
        <f>IF(M27="","",COUNTIF($M$4:M27,M27))</f>
        <v>3</v>
      </c>
      <c r="O27" s="14" t="str">
        <f t="shared" si="0"/>
        <v>nw3</v>
      </c>
      <c r="P27" s="24"/>
      <c r="Q27" s="2" t="str">
        <f t="shared" si="1"/>
        <v>San Francisco 49ers</v>
      </c>
      <c r="R27" s="5">
        <f t="shared" si="2"/>
        <v>0.50009000000000003</v>
      </c>
      <c r="T27" s="2">
        <v>24</v>
      </c>
      <c r="U27" s="2">
        <f t="shared" ca="1" si="9"/>
        <v>0</v>
      </c>
      <c r="V27" s="2" t="str">
        <f t="shared" ca="1" si="3"/>
        <v>Atlanta Falcons</v>
      </c>
      <c r="W27" s="5">
        <f t="shared" ca="1" si="4"/>
        <v>0.37504999999999999</v>
      </c>
      <c r="X27" s="14" t="str">
        <f t="shared" ca="1" si="5"/>
        <v>n</v>
      </c>
      <c r="Z27" s="61"/>
      <c r="AA27" s="14" t="s">
        <v>96</v>
      </c>
      <c r="AB27" s="2">
        <f t="shared" ref="AB27:AB29" ca="1" si="28">IF(COUNTIF($O$4:$O$35,AA27)=0,"",OFFSET($P$3,MATCH(AA27,$O$4:$O$35,0),0))</f>
        <v>0</v>
      </c>
      <c r="AC27" s="2" t="str">
        <f t="shared" ref="AC27:AC29" ca="1" si="29">IF(COUNTIF($O$4:$O$35,AA27)=0,"",OFFSET($Q$3,MATCH(AA27,$O$4:$O$35,0),0))</f>
        <v>Kansas City Chiefs</v>
      </c>
      <c r="AD27" s="5">
        <f t="shared" ref="AD27:AD29" ca="1" si="30">IF(COUNTIF($O$4:$O$35,AA27)=0,"",OFFSET($R$3,MATCH(AA27,$O$4:$O$35,0),0))</f>
        <v>0.56324999999999992</v>
      </c>
      <c r="AF27" s="63"/>
      <c r="AG27" s="14" t="s">
        <v>112</v>
      </c>
      <c r="AH27" s="2">
        <f t="shared" ref="AH27:AH29" ca="1" si="31">IF(COUNTIF($O$4:$O$35,AG27)=0,"",OFFSET($P$3,MATCH(AG27,$O$4:$O$35,0),0))</f>
        <v>5</v>
      </c>
      <c r="AI27" s="2" t="str">
        <f t="shared" ref="AI27:AI29" ca="1" si="32">IF(COUNTIF($O$4:$O$35,AG27)=0,"",OFFSET($Q$3,MATCH(AG27,$O$4:$O$35,0),0))</f>
        <v>Arizona Cardinals</v>
      </c>
      <c r="AJ27" s="5">
        <f t="shared" ref="AJ27:AJ29" ca="1" si="33">IF(COUNTIF($O$4:$O$35,AG27)=0,"",OFFSET($R$3,MATCH(AG27,$O$4:$O$35,0),0))</f>
        <v>0.68811999999999995</v>
      </c>
    </row>
    <row r="28" spans="1:50" x14ac:dyDescent="0.25">
      <c r="A28" s="3" t="s">
        <v>19</v>
      </c>
      <c r="B28" s="3" t="s">
        <v>52</v>
      </c>
      <c r="C28" s="3" t="s">
        <v>74</v>
      </c>
      <c r="D28" s="3" t="s">
        <v>77</v>
      </c>
      <c r="F28" s="50"/>
      <c r="G28" s="3" t="s">
        <v>14</v>
      </c>
      <c r="H28" s="3">
        <v>7</v>
      </c>
      <c r="I28" s="12">
        <f t="shared" si="6"/>
        <v>9</v>
      </c>
      <c r="J28" s="3">
        <v>0</v>
      </c>
      <c r="L28" s="13">
        <f t="shared" si="7"/>
        <v>21</v>
      </c>
      <c r="M28" s="14" t="str">
        <f t="shared" si="8"/>
        <v>ns</v>
      </c>
      <c r="N28" s="14">
        <f>IF(M28="","",COUNTIF($M$4:M28,M28))</f>
        <v>2</v>
      </c>
      <c r="O28" s="14" t="str">
        <f t="shared" si="0"/>
        <v>ns2</v>
      </c>
      <c r="P28" s="24"/>
      <c r="Q28" s="2" t="str">
        <f t="shared" si="1"/>
        <v>New Orleans Saints</v>
      </c>
      <c r="R28" s="5">
        <f t="shared" si="2"/>
        <v>0.43808000000000002</v>
      </c>
      <c r="T28" s="2">
        <v>25</v>
      </c>
      <c r="U28" s="2">
        <f t="shared" ca="1" si="9"/>
        <v>0</v>
      </c>
      <c r="V28" s="2" t="str">
        <f t="shared" ca="1" si="3"/>
        <v>St. Louis Rams</v>
      </c>
      <c r="W28" s="5">
        <f t="shared" ca="1" si="4"/>
        <v>0.37503999999999998</v>
      </c>
      <c r="X28" s="14" t="str">
        <f t="shared" ca="1" si="5"/>
        <v>n</v>
      </c>
      <c r="Z28" s="61"/>
      <c r="AA28" s="14" t="s">
        <v>97</v>
      </c>
      <c r="AB28" s="2">
        <f t="shared" ca="1" si="28"/>
        <v>0</v>
      </c>
      <c r="AC28" s="2" t="str">
        <f t="shared" ca="1" si="29"/>
        <v>San Diego Chargers</v>
      </c>
      <c r="AD28" s="5">
        <f t="shared" ca="1" si="30"/>
        <v>0.56323999999999996</v>
      </c>
      <c r="AF28" s="63"/>
      <c r="AG28" s="14" t="s">
        <v>113</v>
      </c>
      <c r="AH28" s="2">
        <f t="shared" ca="1" si="31"/>
        <v>0</v>
      </c>
      <c r="AI28" s="2" t="str">
        <f t="shared" ca="1" si="32"/>
        <v>San Francisco 49ers</v>
      </c>
      <c r="AJ28" s="5">
        <f t="shared" ca="1" si="33"/>
        <v>0.50009000000000003</v>
      </c>
    </row>
    <row r="29" spans="1:50" x14ac:dyDescent="0.25">
      <c r="A29" s="3" t="s">
        <v>23</v>
      </c>
      <c r="B29" s="3" t="s">
        <v>56</v>
      </c>
      <c r="C29" s="3" t="s">
        <v>72</v>
      </c>
      <c r="D29" s="3" t="s">
        <v>75</v>
      </c>
      <c r="F29" s="50"/>
      <c r="G29" s="3" t="s">
        <v>25</v>
      </c>
      <c r="H29" s="3">
        <v>7</v>
      </c>
      <c r="I29" s="12">
        <f t="shared" si="6"/>
        <v>9</v>
      </c>
      <c r="J29" s="3">
        <v>0</v>
      </c>
      <c r="L29" s="13">
        <f t="shared" si="7"/>
        <v>22</v>
      </c>
      <c r="M29" s="14" t="str">
        <f t="shared" si="8"/>
        <v>nn</v>
      </c>
      <c r="N29" s="14">
        <f>IF(M29="","",COUNTIF($M$4:M29,M29))</f>
        <v>3</v>
      </c>
      <c r="O29" s="14" t="str">
        <f t="shared" si="0"/>
        <v>nn3</v>
      </c>
      <c r="P29" s="24"/>
      <c r="Q29" s="2" t="str">
        <f t="shared" si="1"/>
        <v>Minnesota Vikings</v>
      </c>
      <c r="R29" s="5">
        <f t="shared" si="2"/>
        <v>0.43807000000000001</v>
      </c>
      <c r="T29" s="2">
        <v>26</v>
      </c>
      <c r="U29" s="2">
        <f t="shared" ca="1" si="9"/>
        <v>0</v>
      </c>
      <c r="V29" s="2" t="str">
        <f t="shared" ca="1" si="3"/>
        <v>Chicago Bears</v>
      </c>
      <c r="W29" s="5">
        <f t="shared" ca="1" si="4"/>
        <v>0.31302999999999997</v>
      </c>
      <c r="X29" s="14" t="str">
        <f t="shared" ca="1" si="5"/>
        <v>n</v>
      </c>
      <c r="Z29" s="62"/>
      <c r="AA29" s="14" t="s">
        <v>98</v>
      </c>
      <c r="AB29" s="2">
        <f t="shared" ca="1" si="28"/>
        <v>0</v>
      </c>
      <c r="AC29" s="2" t="str">
        <f t="shared" ca="1" si="29"/>
        <v>Oakland Raiders</v>
      </c>
      <c r="AD29" s="5">
        <f t="shared" ca="1" si="30"/>
        <v>0.18818000000000001</v>
      </c>
      <c r="AF29" s="64"/>
      <c r="AG29" s="14" t="s">
        <v>114</v>
      </c>
      <c r="AH29" s="2">
        <f t="shared" ca="1" si="31"/>
        <v>0</v>
      </c>
      <c r="AI29" s="2" t="str">
        <f t="shared" ca="1" si="32"/>
        <v>St. Louis Rams</v>
      </c>
      <c r="AJ29" s="5">
        <f t="shared" ca="1" si="33"/>
        <v>0.37503999999999998</v>
      </c>
    </row>
    <row r="30" spans="1:50" x14ac:dyDescent="0.25">
      <c r="A30" s="3" t="s">
        <v>14</v>
      </c>
      <c r="B30" s="3" t="s">
        <v>48</v>
      </c>
      <c r="C30" s="3" t="s">
        <v>72</v>
      </c>
      <c r="D30" s="3" t="s">
        <v>78</v>
      </c>
      <c r="F30" s="50"/>
      <c r="G30" s="3" t="s">
        <v>7</v>
      </c>
      <c r="H30" s="3">
        <v>6</v>
      </c>
      <c r="I30" s="12">
        <f t="shared" si="6"/>
        <v>10</v>
      </c>
      <c r="J30" s="3">
        <v>0</v>
      </c>
      <c r="L30" s="13">
        <f t="shared" si="7"/>
        <v>23</v>
      </c>
      <c r="M30" s="14" t="str">
        <f t="shared" si="8"/>
        <v>ne</v>
      </c>
      <c r="N30" s="14">
        <f>IF(M30="","",COUNTIF($M$4:M30,M30))</f>
        <v>3</v>
      </c>
      <c r="O30" s="14" t="str">
        <f t="shared" si="0"/>
        <v>ne3</v>
      </c>
      <c r="P30" s="24"/>
      <c r="Q30" s="2" t="str">
        <f t="shared" si="1"/>
        <v>New York Giants</v>
      </c>
      <c r="R30" s="5">
        <f t="shared" si="2"/>
        <v>0.37506</v>
      </c>
      <c r="T30" s="2">
        <v>27</v>
      </c>
      <c r="U30" s="2">
        <f t="shared" ca="1" si="9"/>
        <v>0</v>
      </c>
      <c r="V30" s="2" t="str">
        <f t="shared" ca="1" si="3"/>
        <v>New York Jets</v>
      </c>
      <c r="W30" s="5">
        <f t="shared" ca="1" si="4"/>
        <v>0.25019999999999998</v>
      </c>
      <c r="X30" s="14" t="str">
        <f t="shared" ca="1" si="5"/>
        <v>a</v>
      </c>
    </row>
    <row r="31" spans="1:50" x14ac:dyDescent="0.25">
      <c r="A31" s="3" t="s">
        <v>21</v>
      </c>
      <c r="B31" s="3" t="s">
        <v>54</v>
      </c>
      <c r="C31" s="3" t="s">
        <v>72</v>
      </c>
      <c r="D31" s="3" t="s">
        <v>73</v>
      </c>
      <c r="F31" s="50"/>
      <c r="G31" s="3" t="s">
        <v>9</v>
      </c>
      <c r="H31" s="3">
        <v>6</v>
      </c>
      <c r="I31" s="12">
        <f t="shared" si="6"/>
        <v>10</v>
      </c>
      <c r="J31" s="3">
        <v>0</v>
      </c>
      <c r="L31" s="13">
        <f t="shared" si="7"/>
        <v>24</v>
      </c>
      <c r="M31" s="14" t="str">
        <f t="shared" si="8"/>
        <v>ns</v>
      </c>
      <c r="N31" s="14">
        <f>IF(M31="","",COUNTIF($M$4:M31,M31))</f>
        <v>3</v>
      </c>
      <c r="O31" s="14" t="str">
        <f t="shared" si="0"/>
        <v>ns3</v>
      </c>
      <c r="P31" s="24"/>
      <c r="Q31" s="2" t="str">
        <f t="shared" si="1"/>
        <v>Atlanta Falcons</v>
      </c>
      <c r="R31" s="5">
        <f t="shared" si="2"/>
        <v>0.37504999999999999</v>
      </c>
      <c r="T31" s="2">
        <v>28</v>
      </c>
      <c r="U31" s="2">
        <f t="shared" ca="1" si="9"/>
        <v>0</v>
      </c>
      <c r="V31" s="2" t="str">
        <f t="shared" ca="1" si="3"/>
        <v>Washington Redskins</v>
      </c>
      <c r="W31" s="5">
        <f t="shared" ca="1" si="4"/>
        <v>0.25002000000000002</v>
      </c>
      <c r="X31" s="14" t="str">
        <f t="shared" ca="1" si="5"/>
        <v>n</v>
      </c>
    </row>
    <row r="32" spans="1:50" x14ac:dyDescent="0.25">
      <c r="A32" s="3" t="s">
        <v>5</v>
      </c>
      <c r="B32" s="3" t="s">
        <v>39</v>
      </c>
      <c r="C32" s="3" t="s">
        <v>74</v>
      </c>
      <c r="D32" s="3" t="s">
        <v>77</v>
      </c>
      <c r="F32" s="50"/>
      <c r="G32" s="3" t="s">
        <v>22</v>
      </c>
      <c r="H32" s="3">
        <v>6</v>
      </c>
      <c r="I32" s="12">
        <f t="shared" si="6"/>
        <v>10</v>
      </c>
      <c r="J32" s="3">
        <v>0</v>
      </c>
      <c r="L32" s="13">
        <f t="shared" si="7"/>
        <v>25</v>
      </c>
      <c r="M32" s="14" t="str">
        <f t="shared" si="8"/>
        <v>nw</v>
      </c>
      <c r="N32" s="14">
        <f>IF(M32="","",COUNTIF($M$4:M32,M32))</f>
        <v>4</v>
      </c>
      <c r="O32" s="14" t="str">
        <f t="shared" si="0"/>
        <v>nw4</v>
      </c>
      <c r="P32" s="24"/>
      <c r="Q32" s="2" t="str">
        <f t="shared" si="1"/>
        <v>St. Louis Rams</v>
      </c>
      <c r="R32" s="5">
        <f t="shared" si="2"/>
        <v>0.37503999999999998</v>
      </c>
      <c r="T32" s="2">
        <v>29</v>
      </c>
      <c r="U32" s="2">
        <f t="shared" ca="1" si="9"/>
        <v>0</v>
      </c>
      <c r="V32" s="2" t="str">
        <f t="shared" ca="1" si="3"/>
        <v>Jacksonville Jaguars</v>
      </c>
      <c r="W32" s="5">
        <f t="shared" ca="1" si="4"/>
        <v>0.18819</v>
      </c>
      <c r="X32" s="14" t="str">
        <f t="shared" ca="1" si="5"/>
        <v>a</v>
      </c>
    </row>
    <row r="33" spans="1:24" x14ac:dyDescent="0.25">
      <c r="A33" s="3" t="s">
        <v>29</v>
      </c>
      <c r="B33" s="3" t="s">
        <v>62</v>
      </c>
      <c r="C33" s="3" t="s">
        <v>74</v>
      </c>
      <c r="D33" s="3" t="s">
        <v>78</v>
      </c>
      <c r="F33" s="50"/>
      <c r="G33" s="3" t="s">
        <v>28</v>
      </c>
      <c r="H33" s="3">
        <v>5</v>
      </c>
      <c r="I33" s="12">
        <f t="shared" si="6"/>
        <v>11</v>
      </c>
      <c r="J33" s="3">
        <v>0</v>
      </c>
      <c r="L33" s="13">
        <f t="shared" si="7"/>
        <v>26</v>
      </c>
      <c r="M33" s="14" t="str">
        <f t="shared" si="8"/>
        <v>nn</v>
      </c>
      <c r="N33" s="14">
        <f>IF(M33="","",COUNTIF($M$4:M33,M33))</f>
        <v>4</v>
      </c>
      <c r="O33" s="14" t="str">
        <f t="shared" si="0"/>
        <v>nn4</v>
      </c>
      <c r="P33" s="24"/>
      <c r="Q33" s="2" t="str">
        <f t="shared" si="1"/>
        <v>Chicago Bears</v>
      </c>
      <c r="R33" s="5">
        <f t="shared" si="2"/>
        <v>0.31302999999999997</v>
      </c>
      <c r="T33" s="2">
        <v>30</v>
      </c>
      <c r="U33" s="2">
        <f t="shared" ca="1" si="9"/>
        <v>0</v>
      </c>
      <c r="V33" s="2" t="str">
        <f t="shared" ca="1" si="3"/>
        <v>Oakland Raiders</v>
      </c>
      <c r="W33" s="5">
        <f t="shared" ca="1" si="4"/>
        <v>0.18818000000000001</v>
      </c>
      <c r="X33" s="14" t="str">
        <f t="shared" ca="1" si="5"/>
        <v>a</v>
      </c>
    </row>
    <row r="34" spans="1:24" x14ac:dyDescent="0.25">
      <c r="A34" s="3" t="s">
        <v>4</v>
      </c>
      <c r="B34" s="3" t="s">
        <v>38</v>
      </c>
      <c r="C34" s="3" t="s">
        <v>74</v>
      </c>
      <c r="D34" s="3" t="s">
        <v>78</v>
      </c>
      <c r="F34" s="50"/>
      <c r="G34" s="3" t="s">
        <v>23</v>
      </c>
      <c r="H34" s="3">
        <v>4</v>
      </c>
      <c r="I34" s="12">
        <f t="shared" si="6"/>
        <v>12</v>
      </c>
      <c r="J34" s="3">
        <v>0</v>
      </c>
      <c r="L34" s="13">
        <f t="shared" si="7"/>
        <v>28</v>
      </c>
      <c r="M34" s="14" t="str">
        <f t="shared" si="8"/>
        <v>ne</v>
      </c>
      <c r="N34" s="14">
        <f>IF(M34="","",COUNTIF($M$4:M34,M34))</f>
        <v>4</v>
      </c>
      <c r="O34" s="14" t="str">
        <f t="shared" si="0"/>
        <v>ne4</v>
      </c>
      <c r="P34" s="24"/>
      <c r="Q34" s="2" t="str">
        <f t="shared" si="1"/>
        <v>Washington Redskins</v>
      </c>
      <c r="R34" s="5">
        <f t="shared" si="2"/>
        <v>0.25002000000000002</v>
      </c>
      <c r="T34" s="2">
        <v>31</v>
      </c>
      <c r="U34" s="2">
        <f t="shared" ca="1" si="9"/>
        <v>0</v>
      </c>
      <c r="V34" s="2" t="str">
        <f t="shared" ca="1" si="3"/>
        <v>Tennessee Titans</v>
      </c>
      <c r="W34" s="5">
        <f t="shared" ca="1" si="4"/>
        <v>0.12517</v>
      </c>
      <c r="X34" s="14" t="str">
        <f t="shared" ca="1" si="5"/>
        <v>a</v>
      </c>
    </row>
    <row r="35" spans="1:24" x14ac:dyDescent="0.25">
      <c r="A35" s="3" t="s">
        <v>25</v>
      </c>
      <c r="B35" s="3" t="s">
        <v>58</v>
      </c>
      <c r="C35" s="3" t="s">
        <v>72</v>
      </c>
      <c r="D35" s="3" t="s">
        <v>77</v>
      </c>
      <c r="F35" s="51"/>
      <c r="G35" s="3" t="s">
        <v>2</v>
      </c>
      <c r="H35" s="3">
        <v>2</v>
      </c>
      <c r="I35" s="12">
        <f t="shared" si="6"/>
        <v>14</v>
      </c>
      <c r="J35" s="3">
        <v>0</v>
      </c>
      <c r="L35" s="13">
        <f t="shared" si="7"/>
        <v>32</v>
      </c>
      <c r="M35" s="14" t="str">
        <f t="shared" si="8"/>
        <v>ns</v>
      </c>
      <c r="N35" s="14">
        <f>IF(M35="","",COUNTIF($M$4:M35,M35))</f>
        <v>4</v>
      </c>
      <c r="O35" s="14" t="str">
        <f t="shared" si="0"/>
        <v>ns4</v>
      </c>
      <c r="P35" s="24"/>
      <c r="Q35" s="2" t="str">
        <f t="shared" si="1"/>
        <v>Tampa Bay Buccaneers</v>
      </c>
      <c r="R35" s="5">
        <f t="shared" si="2"/>
        <v>0.12501000000000001</v>
      </c>
      <c r="T35" s="2">
        <v>32</v>
      </c>
      <c r="U35" s="2">
        <f t="shared" ca="1" si="9"/>
        <v>0</v>
      </c>
      <c r="V35" s="2" t="str">
        <f t="shared" ca="1" si="3"/>
        <v>Tampa Bay Buccaneers</v>
      </c>
      <c r="W35" s="5">
        <f t="shared" ca="1" si="4"/>
        <v>0.12501000000000001</v>
      </c>
      <c r="X35" s="14" t="str">
        <f t="shared" ca="1" si="5"/>
        <v>n</v>
      </c>
    </row>
  </sheetData>
  <mergeCells count="27">
    <mergeCell ref="F20:F35"/>
    <mergeCell ref="AA24:AD24"/>
    <mergeCell ref="AG24:AJ24"/>
    <mergeCell ref="F4:F19"/>
    <mergeCell ref="AL4:AL10"/>
    <mergeCell ref="AL13:AL19"/>
    <mergeCell ref="AR13:AR19"/>
    <mergeCell ref="AX13:AX19"/>
    <mergeCell ref="BD1:BG1"/>
    <mergeCell ref="Z3:Z29"/>
    <mergeCell ref="AA3:AD3"/>
    <mergeCell ref="AF3:AF29"/>
    <mergeCell ref="AG3:AJ3"/>
    <mergeCell ref="AL3:BB3"/>
    <mergeCell ref="AA17:AD17"/>
    <mergeCell ref="AG17:AJ17"/>
    <mergeCell ref="AL1:BB1"/>
    <mergeCell ref="AR4:AR10"/>
    <mergeCell ref="AX4:AX10"/>
    <mergeCell ref="AA10:AD10"/>
    <mergeCell ref="AG10:AJ10"/>
    <mergeCell ref="AL12:BB12"/>
    <mergeCell ref="A1:D1"/>
    <mergeCell ref="G1:J1"/>
    <mergeCell ref="L1:R1"/>
    <mergeCell ref="T1:W1"/>
    <mergeCell ref="Z1:AJ1"/>
  </mergeCells>
  <conditionalFormatting sqref="U4:X35">
    <cfRule type="expression" dxfId="181" priority="13">
      <formula>AND($U4&gt;=5,$U4&lt;=6)</formula>
    </cfRule>
    <cfRule type="expression" dxfId="180" priority="14">
      <formula>AND($U4&gt;=1,$U4&lt;=4)</formula>
    </cfRule>
  </conditionalFormatting>
  <conditionalFormatting sqref="X4:X35">
    <cfRule type="expression" dxfId="179" priority="1">
      <formula>X4="n"</formula>
    </cfRule>
    <cfRule type="expression" dxfId="178" priority="2">
      <formula>X4="a"</formula>
    </cfRule>
  </conditionalFormatting>
  <conditionalFormatting sqref="AB4:AD35">
    <cfRule type="expression" dxfId="177" priority="11">
      <formula>AND($AB4&gt;=5,$AB4&lt;=6)</formula>
    </cfRule>
    <cfRule type="expression" dxfId="176" priority="12">
      <formula>AND($AB4&gt;=1,$AB4&lt;=4)</formula>
    </cfRule>
  </conditionalFormatting>
  <conditionalFormatting sqref="AH4:AJ29">
    <cfRule type="expression" dxfId="175" priority="7">
      <formula>AND($AG4&gt;=5,$AG4&lt;=6)</formula>
    </cfRule>
    <cfRule type="expression" dxfId="174" priority="8">
      <formula>AND($AG4&gt;=1,$AG4&lt;=4)</formula>
    </cfRule>
    <cfRule type="expression" dxfId="173" priority="9">
      <formula>AND($AH4&gt;=5,$AH4&lt;=6)</formula>
    </cfRule>
    <cfRule type="expression" dxfId="172" priority="10">
      <formula>AND($AH4&gt;=1,$AH4&lt;=4)</formula>
    </cfRule>
  </conditionalFormatting>
  <conditionalFormatting sqref="AM5:AO18">
    <cfRule type="expression" dxfId="171" priority="6">
      <formula>$AP5&lt;&gt;""</formula>
    </cfRule>
  </conditionalFormatting>
  <conditionalFormatting sqref="AS5:AU18">
    <cfRule type="expression" dxfId="170" priority="5">
      <formula>$AV5&lt;&gt;""</formula>
    </cfRule>
  </conditionalFormatting>
  <conditionalFormatting sqref="AY6:BA16">
    <cfRule type="expression" dxfId="169" priority="4">
      <formula>$BB6&lt;&gt;""</formula>
    </cfRule>
  </conditionalFormatting>
  <conditionalFormatting sqref="BD10:BF11">
    <cfRule type="expression" dxfId="168" priority="3">
      <formula>$BG10&lt;&gt;""</formula>
    </cfRule>
  </conditionalFormatting>
  <pageMargins left="0.7" right="0.7" top="0.78740157499999996" bottom="0.78740157499999996" header="0.3" footer="0.3"/>
  <pageSetup paperSize="9" orientation="portrait" horizont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G35"/>
  <sheetViews>
    <sheetView topLeftCell="Z1" workbookViewId="0">
      <selection activeCell="BG11" sqref="BG11"/>
    </sheetView>
  </sheetViews>
  <sheetFormatPr baseColWidth="10" defaultColWidth="11.42578125" defaultRowHeight="15" outlineLevelCol="1" x14ac:dyDescent="0.25"/>
  <cols>
    <col min="1" max="4" width="12.7109375" style="2" hidden="1" customWidth="1" outlineLevel="1"/>
    <col min="5" max="5" width="6.7109375" style="2" customWidth="1" collapsed="1"/>
    <col min="6" max="6" width="2.7109375" style="2" customWidth="1" outlineLevel="1"/>
    <col min="7" max="7" width="12.7109375" style="2" customWidth="1" outlineLevel="1"/>
    <col min="8" max="10" width="3.7109375" style="2" customWidth="1" outlineLevel="1"/>
    <col min="11" max="11" width="6.7109375" style="2" customWidth="1"/>
    <col min="12" max="14" width="3.7109375" style="2" hidden="1" customWidth="1" outlineLevel="1"/>
    <col min="15" max="15" width="4.7109375" style="2" hidden="1" customWidth="1" outlineLevel="1"/>
    <col min="16" max="16" width="2.7109375" style="2" hidden="1" customWidth="1" outlineLevel="1"/>
    <col min="17" max="17" width="24.7109375" style="2" hidden="1" customWidth="1" outlineLevel="1"/>
    <col min="18" max="18" width="6.7109375" style="2" hidden="1" customWidth="1" outlineLevel="1"/>
    <col min="19" max="19" width="6.7109375" style="2" customWidth="1" collapsed="1"/>
    <col min="20" max="20" width="3.7109375" style="2" customWidth="1" outlineLevel="1"/>
    <col min="21" max="21" width="2.7109375" style="2" customWidth="1" outlineLevel="1"/>
    <col min="22" max="22" width="24.7109375" style="2" customWidth="1" outlineLevel="1"/>
    <col min="23" max="23" width="6.7109375" style="2" customWidth="1" outlineLevel="1"/>
    <col min="24" max="24" width="2.7109375" style="2" customWidth="1" outlineLevel="1"/>
    <col min="25" max="25" width="6.7109375" style="2" customWidth="1"/>
    <col min="26" max="26" width="2.7109375" style="2" customWidth="1" outlineLevel="1"/>
    <col min="27" max="27" width="4.7109375" style="2" customWidth="1" outlineLevel="1"/>
    <col min="28" max="28" width="2.7109375" style="2" customWidth="1" outlineLevel="1"/>
    <col min="29" max="29" width="24.7109375" style="2" customWidth="1" outlineLevel="1"/>
    <col min="30" max="30" width="6.7109375" style="2" customWidth="1" outlineLevel="1"/>
    <col min="31" max="31" width="3.7109375" style="2" customWidth="1" outlineLevel="1"/>
    <col min="32" max="32" width="2.7109375" style="2" customWidth="1" outlineLevel="1"/>
    <col min="33" max="33" width="4.7109375" style="2" customWidth="1" outlineLevel="1"/>
    <col min="34" max="34" width="2.7109375" style="2" customWidth="1" outlineLevel="1"/>
    <col min="35" max="35" width="24.7109375" style="2" customWidth="1" outlineLevel="1"/>
    <col min="36" max="36" width="6.7109375" style="2" customWidth="1" outlineLevel="1"/>
    <col min="37" max="37" width="6.7109375" style="2" customWidth="1"/>
    <col min="38" max="39" width="2.7109375" style="2" customWidth="1"/>
    <col min="40" max="40" width="24.7109375" style="2" customWidth="1"/>
    <col min="41" max="41" width="4.7109375" style="2" customWidth="1"/>
    <col min="42" max="42" width="2.7109375" style="2" customWidth="1"/>
    <col min="43" max="43" width="3.7109375" style="2" customWidth="1"/>
    <col min="44" max="45" width="2.7109375" style="2" customWidth="1"/>
    <col min="46" max="46" width="24.7109375" style="2" customWidth="1"/>
    <col min="47" max="47" width="4.7109375" style="2" customWidth="1"/>
    <col min="48" max="48" width="2.7109375" style="2" customWidth="1"/>
    <col min="49" max="49" width="3.7109375" style="2" customWidth="1"/>
    <col min="50" max="51" width="2.7109375" style="2" customWidth="1"/>
    <col min="52" max="52" width="24.7109375" style="2" customWidth="1"/>
    <col min="53" max="53" width="4.7109375" style="2" customWidth="1"/>
    <col min="54" max="54" width="2.7109375" style="2" customWidth="1"/>
    <col min="55" max="55" width="3.7109375" style="2" customWidth="1"/>
    <col min="56" max="56" width="2.7109375" style="2" customWidth="1"/>
    <col min="57" max="57" width="24.7109375" style="2" customWidth="1"/>
    <col min="58" max="58" width="4.7109375" style="2" customWidth="1"/>
    <col min="59" max="59" width="12.7109375" style="2" customWidth="1"/>
    <col min="60" max="16384" width="11.42578125" style="2"/>
  </cols>
  <sheetData>
    <row r="1" spans="1:59" s="11" customFormat="1" ht="21" x14ac:dyDescent="0.25">
      <c r="A1" s="60" t="s">
        <v>80</v>
      </c>
      <c r="B1" s="60"/>
      <c r="C1" s="60"/>
      <c r="D1" s="60"/>
      <c r="G1" s="60" t="s">
        <v>118</v>
      </c>
      <c r="H1" s="60"/>
      <c r="I1" s="60"/>
      <c r="J1" s="60"/>
      <c r="L1" s="60" t="s">
        <v>82</v>
      </c>
      <c r="M1" s="60"/>
      <c r="N1" s="60"/>
      <c r="O1" s="60"/>
      <c r="P1" s="60"/>
      <c r="Q1" s="60"/>
      <c r="R1" s="60"/>
      <c r="T1" s="60" t="s">
        <v>81</v>
      </c>
      <c r="U1" s="60"/>
      <c r="V1" s="60"/>
      <c r="W1" s="60"/>
      <c r="X1" s="10"/>
      <c r="Z1" s="60" t="s">
        <v>127</v>
      </c>
      <c r="AA1" s="60"/>
      <c r="AB1" s="60"/>
      <c r="AC1" s="60"/>
      <c r="AD1" s="60"/>
      <c r="AE1" s="60"/>
      <c r="AF1" s="60"/>
      <c r="AG1" s="60"/>
      <c r="AH1" s="60"/>
      <c r="AI1" s="60"/>
      <c r="AJ1" s="60"/>
      <c r="AL1" s="60" t="s">
        <v>129</v>
      </c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D1" s="60" t="s">
        <v>125</v>
      </c>
      <c r="BE1" s="60"/>
      <c r="BF1" s="60"/>
      <c r="BG1" s="60"/>
    </row>
    <row r="2" spans="1:59" x14ac:dyDescent="0.25">
      <c r="A2" s="3">
        <v>16</v>
      </c>
      <c r="BD2" s="6" t="s">
        <v>126</v>
      </c>
    </row>
    <row r="3" spans="1:59" ht="15" customHeight="1" x14ac:dyDescent="0.25">
      <c r="A3" s="1" t="s">
        <v>32</v>
      </c>
      <c r="B3" s="1" t="s">
        <v>33</v>
      </c>
      <c r="C3" s="1" t="s">
        <v>70</v>
      </c>
      <c r="D3" s="1" t="s">
        <v>71</v>
      </c>
      <c r="G3" s="1" t="s">
        <v>32</v>
      </c>
      <c r="H3" s="4" t="s">
        <v>65</v>
      </c>
      <c r="I3" s="4" t="s">
        <v>66</v>
      </c>
      <c r="J3" s="4" t="s">
        <v>67</v>
      </c>
      <c r="L3" s="4" t="s">
        <v>119</v>
      </c>
      <c r="M3" s="4" t="s">
        <v>76</v>
      </c>
      <c r="N3" s="4" t="s">
        <v>120</v>
      </c>
      <c r="O3" s="4" t="s">
        <v>69</v>
      </c>
      <c r="P3" s="4"/>
      <c r="Q3" s="4" t="s">
        <v>79</v>
      </c>
      <c r="R3" s="4" t="s">
        <v>68</v>
      </c>
      <c r="T3" s="1"/>
      <c r="U3" s="1"/>
      <c r="V3" s="4" t="s">
        <v>79</v>
      </c>
      <c r="W3" s="4" t="s">
        <v>68</v>
      </c>
      <c r="X3" s="1"/>
      <c r="Z3" s="54" t="s">
        <v>115</v>
      </c>
      <c r="AA3" s="52" t="s">
        <v>75</v>
      </c>
      <c r="AB3" s="52"/>
      <c r="AC3" s="52"/>
      <c r="AD3" s="53"/>
      <c r="AF3" s="49" t="s">
        <v>116</v>
      </c>
      <c r="AG3" s="47" t="s">
        <v>75</v>
      </c>
      <c r="AH3" s="47"/>
      <c r="AI3" s="47"/>
      <c r="AJ3" s="48"/>
      <c r="AL3" s="70" t="s">
        <v>115</v>
      </c>
      <c r="AM3" s="74"/>
      <c r="AN3" s="74"/>
      <c r="AO3" s="74"/>
      <c r="AP3" s="74"/>
      <c r="AQ3" s="74"/>
      <c r="AR3" s="71"/>
      <c r="AS3" s="74"/>
      <c r="AT3" s="74"/>
      <c r="AU3" s="74"/>
      <c r="AV3" s="74"/>
      <c r="AW3" s="74"/>
      <c r="AX3" s="71"/>
      <c r="AY3" s="74"/>
      <c r="AZ3" s="74"/>
      <c r="BA3" s="74"/>
      <c r="BB3" s="75"/>
    </row>
    <row r="4" spans="1:59" ht="15" customHeight="1" x14ac:dyDescent="0.25">
      <c r="A4" s="3" t="s">
        <v>8</v>
      </c>
      <c r="B4" s="3" t="s">
        <v>42</v>
      </c>
      <c r="C4" s="3" t="s">
        <v>72</v>
      </c>
      <c r="D4" s="3" t="s">
        <v>73</v>
      </c>
      <c r="F4" s="54" t="s">
        <v>115</v>
      </c>
      <c r="G4" s="3" t="s">
        <v>11</v>
      </c>
      <c r="H4" s="3">
        <v>13</v>
      </c>
      <c r="I4" s="12">
        <f>$A$2-H4-J4</f>
        <v>3</v>
      </c>
      <c r="J4" s="3">
        <v>0</v>
      </c>
      <c r="L4" s="13">
        <f>IF(G4="","",_xlfn.RANK.EQ(R4,$R$4:$R$35,0))</f>
        <v>1</v>
      </c>
      <c r="M4" s="14" t="str">
        <f>IF(G4="","",LOWER(LEFT(VLOOKUP(G4,$A$4:$D$35,3),1))&amp;LOWER(LEFT(VLOOKUP(G4,$A$4:$D$35,4),1)))</f>
        <v>aw</v>
      </c>
      <c r="N4" s="14">
        <f>IF(M4="","",COUNTIF($M$4:M4,M4))</f>
        <v>1</v>
      </c>
      <c r="O4" s="14" t="str">
        <f t="shared" ref="O4:O35" si="0">M4&amp;N4</f>
        <v>aw1</v>
      </c>
      <c r="P4" s="2">
        <v>1</v>
      </c>
      <c r="Q4" s="2" t="str">
        <f t="shared" ref="Q4:Q35" si="1">IF(G4="","",VLOOKUP(G4,$A$4:$D$35,2)&amp;" "&amp;G4)</f>
        <v>Denver Broncos</v>
      </c>
      <c r="R4" s="5">
        <f t="shared" ref="R4:R35" si="2">IF(G4="","",ROUND((H4+J4/2)/SUM(H4:J4),3)+(36-ROW())/100000)</f>
        <v>0.81331999999999993</v>
      </c>
      <c r="T4" s="2">
        <v>1</v>
      </c>
      <c r="U4" s="2">
        <f ca="1">IF(L4="","",OFFSET($P$3,MATCH(T4,$L$4:$L$35,0),0))</f>
        <v>1</v>
      </c>
      <c r="V4" s="2" t="str">
        <f t="shared" ref="V4:V35" ca="1" si="3">IF(L4="","",OFFSET($Q$3,MATCH(T4,$L$4:$L$35,0),0))</f>
        <v>Denver Broncos</v>
      </c>
      <c r="W4" s="5">
        <f t="shared" ref="W4:W35" ca="1" si="4">IF(L4="","",OFFSET($R$3,MATCH(T4,$L$4:$L$35,0),0))</f>
        <v>0.81331999999999993</v>
      </c>
      <c r="X4" s="14" t="str">
        <f t="shared" ref="X4:X35" ca="1" si="5">IF(L4="","",LEFT(OFFSET($M$3,MATCH(T4,$L$4:$L$35,0),0),1))</f>
        <v>a</v>
      </c>
      <c r="Z4" s="61"/>
      <c r="AA4" s="1"/>
      <c r="AB4" s="1"/>
      <c r="AC4" s="4" t="s">
        <v>79</v>
      </c>
      <c r="AD4" s="4" t="s">
        <v>68</v>
      </c>
      <c r="AF4" s="63"/>
      <c r="AG4" s="1"/>
      <c r="AH4" s="1"/>
      <c r="AI4" s="4" t="s">
        <v>79</v>
      </c>
      <c r="AJ4" s="4" t="s">
        <v>68</v>
      </c>
      <c r="AL4" s="61" t="s">
        <v>121</v>
      </c>
      <c r="AR4" s="61" t="s">
        <v>122</v>
      </c>
      <c r="AX4" s="61" t="s">
        <v>124</v>
      </c>
    </row>
    <row r="5" spans="1:59" x14ac:dyDescent="0.25">
      <c r="A5" s="3" t="s">
        <v>28</v>
      </c>
      <c r="B5" s="3" t="s">
        <v>61</v>
      </c>
      <c r="C5" s="3" t="s">
        <v>72</v>
      </c>
      <c r="D5" s="3" t="s">
        <v>77</v>
      </c>
      <c r="F5" s="55"/>
      <c r="G5" s="3" t="s">
        <v>13</v>
      </c>
      <c r="H5" s="3">
        <v>12</v>
      </c>
      <c r="I5" s="12">
        <f t="shared" ref="I5:I35" si="6">$A$2-H5-J5</f>
        <v>4</v>
      </c>
      <c r="J5" s="3">
        <v>0</v>
      </c>
      <c r="L5" s="13">
        <f t="shared" ref="L5:L35" si="7">IF(G5="","",_xlfn.RANK.EQ(R5,$R$4:$R$35,0))</f>
        <v>3</v>
      </c>
      <c r="M5" s="14" t="str">
        <f t="shared" ref="M5:M35" si="8">IF(G5="","",LOWER(LEFT(VLOOKUP(G5,$A$4:$D$35,3),1))&amp;LOWER(LEFT(VLOOKUP(G5,$A$4:$D$35,4),1)))</f>
        <v>ae</v>
      </c>
      <c r="N5" s="14">
        <f>IF(M5="","",COUNTIF($M$4:M5,M5))</f>
        <v>1</v>
      </c>
      <c r="O5" s="14" t="str">
        <f t="shared" si="0"/>
        <v>ae1</v>
      </c>
      <c r="P5" s="2">
        <v>2</v>
      </c>
      <c r="Q5" s="2" t="str">
        <f t="shared" si="1"/>
        <v>New England Patriots</v>
      </c>
      <c r="R5" s="5">
        <f t="shared" si="2"/>
        <v>0.75031000000000003</v>
      </c>
      <c r="T5" s="2">
        <v>2</v>
      </c>
      <c r="U5" s="2">
        <f t="shared" ref="U5:U35" ca="1" si="9">IF(L5="","",OFFSET($P$3,MATCH(T5,$L$4:$L$35,0),0))</f>
        <v>1</v>
      </c>
      <c r="V5" s="2" t="str">
        <f t="shared" ca="1" si="3"/>
        <v>Seattle Seahawks</v>
      </c>
      <c r="W5" s="5">
        <f t="shared" ca="1" si="4"/>
        <v>0.81315999999999999</v>
      </c>
      <c r="X5" s="14" t="str">
        <f t="shared" ca="1" si="5"/>
        <v>n</v>
      </c>
      <c r="Z5" s="61"/>
      <c r="AA5" s="14" t="s">
        <v>87</v>
      </c>
      <c r="AB5" s="2">
        <f ca="1">IF(COUNTIF($O$4:$O$35,AA5)=0,"",OFFSET($P$3,MATCH(AA5,$O$4:$O$35,0),0))</f>
        <v>2</v>
      </c>
      <c r="AC5" s="2" t="str">
        <f ca="1">IF(COUNTIF($O$4:$O$35,AA5)=0,"",OFFSET($Q$3,MATCH(AA5,$O$4:$O$35,0),0))</f>
        <v>New England Patriots</v>
      </c>
      <c r="AD5" s="5">
        <f ca="1">IF(COUNTIF($O$4:$O$35,AA5)=0,"",OFFSET($R$3,MATCH(AA5,$O$4:$O$35,0),0))</f>
        <v>0.75031000000000003</v>
      </c>
      <c r="AF5" s="63"/>
      <c r="AG5" s="14" t="s">
        <v>99</v>
      </c>
      <c r="AH5" s="2">
        <f ca="1">IF(COUNTIF($O$4:$O$35,AG5)=0,"",OFFSET($P$3,MATCH(AG5,$O$4:$O$35,0),0))</f>
        <v>3</v>
      </c>
      <c r="AI5" s="2" t="str">
        <f ca="1">IF(COUNTIF($O$4:$O$35,AG5)=0,"",OFFSET($Q$3,MATCH(AG5,$O$4:$O$35,0),0))</f>
        <v>Philadelphia Eagles</v>
      </c>
      <c r="AJ5" s="5">
        <f ca="1">IF(COUNTIF($O$4:$O$35,AG5)=0,"",OFFSET($R$3,MATCH(AG5,$O$4:$O$35,0),0))</f>
        <v>0.62514000000000003</v>
      </c>
      <c r="AL5" s="55"/>
      <c r="AM5" s="16">
        <v>5</v>
      </c>
      <c r="AN5" s="17" t="str">
        <f>IF(Q8="","tbd",Q8)</f>
        <v>Kansas City Chiefs</v>
      </c>
      <c r="AO5" s="18">
        <v>44</v>
      </c>
      <c r="AP5" s="14" t="str">
        <f>IF(AO5&gt;AO6,AM5,"")</f>
        <v/>
      </c>
      <c r="AR5" s="55"/>
      <c r="AS5" s="16">
        <f>IF(COUNT(AP5:AP9)&lt;&gt;2,"",MIN(AP5:AP9))</f>
        <v>4</v>
      </c>
      <c r="AT5" s="17" t="str">
        <f ca="1">IF(AS5="","tbd",OFFSET($Q$3,AS5,0))</f>
        <v>Indianapolis Colts</v>
      </c>
      <c r="AU5" s="18">
        <v>22</v>
      </c>
      <c r="AV5" s="14" t="str">
        <f>IF(AU5&gt;AU6,AS5,"")</f>
        <v/>
      </c>
      <c r="AX5" s="61"/>
    </row>
    <row r="6" spans="1:59" x14ac:dyDescent="0.25">
      <c r="A6" s="3" t="s">
        <v>31</v>
      </c>
      <c r="B6" s="3" t="s">
        <v>64</v>
      </c>
      <c r="C6" s="3" t="s">
        <v>74</v>
      </c>
      <c r="D6" s="3" t="s">
        <v>77</v>
      </c>
      <c r="F6" s="55"/>
      <c r="G6" s="3" t="s">
        <v>31</v>
      </c>
      <c r="H6" s="3">
        <v>11</v>
      </c>
      <c r="I6" s="12">
        <f t="shared" si="6"/>
        <v>5</v>
      </c>
      <c r="J6" s="3">
        <v>0</v>
      </c>
      <c r="L6" s="13">
        <f t="shared" si="7"/>
        <v>6</v>
      </c>
      <c r="M6" s="14" t="str">
        <f t="shared" si="8"/>
        <v>an</v>
      </c>
      <c r="N6" s="14">
        <f>IF(M6="","",COUNTIF($M$4:M6,M6))</f>
        <v>1</v>
      </c>
      <c r="O6" s="14" t="str">
        <f t="shared" si="0"/>
        <v>an1</v>
      </c>
      <c r="P6" s="2">
        <v>3</v>
      </c>
      <c r="Q6" s="2" t="str">
        <f t="shared" si="1"/>
        <v>Cincinnati Bengals</v>
      </c>
      <c r="R6" s="5">
        <f t="shared" si="2"/>
        <v>0.68829999999999991</v>
      </c>
      <c r="T6" s="2">
        <v>3</v>
      </c>
      <c r="U6" s="2">
        <f t="shared" ca="1" si="9"/>
        <v>2</v>
      </c>
      <c r="V6" s="2" t="str">
        <f t="shared" ca="1" si="3"/>
        <v>New England Patriots</v>
      </c>
      <c r="W6" s="5">
        <f t="shared" ca="1" si="4"/>
        <v>0.75031000000000003</v>
      </c>
      <c r="X6" s="14" t="str">
        <f t="shared" ca="1" si="5"/>
        <v>a</v>
      </c>
      <c r="Z6" s="61"/>
      <c r="AA6" s="14" t="s">
        <v>88</v>
      </c>
      <c r="AB6" s="2">
        <f t="shared" ref="AB6:AB8" ca="1" si="10">IF(COUNTIF($O$4:$O$35,AA6)=0,"",OFFSET($P$3,MATCH(AA6,$O$4:$O$35,0),0))</f>
        <v>0</v>
      </c>
      <c r="AC6" s="2" t="str">
        <f t="shared" ref="AC6:AC8" ca="1" si="11">IF(COUNTIF($O$4:$O$35,AA6)=0,"",OFFSET($Q$3,MATCH(AA6,$O$4:$O$35,0),0))</f>
        <v>New York Jets</v>
      </c>
      <c r="AD6" s="5">
        <f t="shared" ref="AD6:AD8" ca="1" si="12">IF(COUNTIF($O$4:$O$35,AA6)=0,"",OFFSET($R$3,MATCH(AA6,$O$4:$O$35,0),0))</f>
        <v>0.50024000000000002</v>
      </c>
      <c r="AF6" s="63"/>
      <c r="AG6" s="14" t="s">
        <v>100</v>
      </c>
      <c r="AH6" s="2">
        <f t="shared" ref="AH6:AH8" ca="1" si="13">IF(COUNTIF($O$4:$O$35,AG6)=0,"",OFFSET($P$3,MATCH(AG6,$O$4:$O$35,0),0))</f>
        <v>0</v>
      </c>
      <c r="AI6" s="2" t="str">
        <f t="shared" ref="AI6:AI8" ca="1" si="14">IF(COUNTIF($O$4:$O$35,AG6)=0,"",OFFSET($Q$3,MATCH(AG6,$O$4:$O$35,0),0))</f>
        <v>Dallas Cowboys</v>
      </c>
      <c r="AJ6" s="5">
        <f t="shared" ref="AJ6:AJ8" ca="1" si="15">IF(COUNTIF($O$4:$O$35,AG6)=0,"",OFFSET($R$3,MATCH(AG6,$O$4:$O$35,0),0))</f>
        <v>0.50007999999999997</v>
      </c>
      <c r="AL6" s="55"/>
      <c r="AM6" s="19">
        <v>4</v>
      </c>
      <c r="AN6" s="20" t="str">
        <f>IF(Q7="","tbd",Q7)</f>
        <v>Indianapolis Colts</v>
      </c>
      <c r="AO6" s="21">
        <v>45</v>
      </c>
      <c r="AP6" s="14">
        <f>IF(AO6&gt;AO5,AM6,"")</f>
        <v>4</v>
      </c>
      <c r="AR6" s="55"/>
      <c r="AS6" s="19">
        <v>2</v>
      </c>
      <c r="AT6" s="20" t="str">
        <f>IF(Q5="","tbd",Q5)</f>
        <v>New England Patriots</v>
      </c>
      <c r="AU6" s="21">
        <v>43</v>
      </c>
      <c r="AV6" s="14">
        <f>IF(AU6&gt;AU5,AS6,"")</f>
        <v>2</v>
      </c>
      <c r="AX6" s="55"/>
      <c r="AY6" s="16">
        <f>IF(COUNT(AV5:AV9)&lt;&gt;2,"",MAX(AV5:AV9))</f>
        <v>2</v>
      </c>
      <c r="AZ6" s="17" t="str">
        <f ca="1">IF(AY6="","tbd",OFFSET($Q$3,AY6,0))</f>
        <v>New England Patriots</v>
      </c>
      <c r="BA6" s="18">
        <v>16</v>
      </c>
      <c r="BB6" s="14" t="str">
        <f>IF(BA6&gt;BA7,AY6,"")</f>
        <v/>
      </c>
    </row>
    <row r="7" spans="1:59" x14ac:dyDescent="0.25">
      <c r="A7" s="3" t="s">
        <v>16</v>
      </c>
      <c r="B7" s="3" t="s">
        <v>49</v>
      </c>
      <c r="C7" s="3" t="s">
        <v>74</v>
      </c>
      <c r="D7" s="3" t="s">
        <v>75</v>
      </c>
      <c r="F7" s="55"/>
      <c r="G7" s="3" t="s">
        <v>6</v>
      </c>
      <c r="H7" s="3">
        <v>11</v>
      </c>
      <c r="I7" s="12">
        <f t="shared" si="6"/>
        <v>5</v>
      </c>
      <c r="J7" s="3">
        <v>0</v>
      </c>
      <c r="L7" s="13">
        <f t="shared" si="7"/>
        <v>7</v>
      </c>
      <c r="M7" s="14" t="str">
        <f t="shared" si="8"/>
        <v>as</v>
      </c>
      <c r="N7" s="14">
        <f>IF(M7="","",COUNTIF($M$4:M7,M7))</f>
        <v>1</v>
      </c>
      <c r="O7" s="14" t="str">
        <f t="shared" si="0"/>
        <v>as1</v>
      </c>
      <c r="P7" s="2">
        <v>4</v>
      </c>
      <c r="Q7" s="2" t="str">
        <f t="shared" si="1"/>
        <v>Indianapolis Colts</v>
      </c>
      <c r="R7" s="5">
        <f t="shared" si="2"/>
        <v>0.68828999999999996</v>
      </c>
      <c r="T7" s="2">
        <v>4</v>
      </c>
      <c r="U7" s="2">
        <f t="shared" ca="1" si="9"/>
        <v>2</v>
      </c>
      <c r="V7" s="2" t="str">
        <f t="shared" ca="1" si="3"/>
        <v>Carolina Panthers</v>
      </c>
      <c r="W7" s="5">
        <f t="shared" ca="1" si="4"/>
        <v>0.75014999999999998</v>
      </c>
      <c r="X7" s="14" t="str">
        <f t="shared" ca="1" si="5"/>
        <v>n</v>
      </c>
      <c r="Z7" s="61"/>
      <c r="AA7" s="14" t="s">
        <v>89</v>
      </c>
      <c r="AB7" s="2">
        <f t="shared" ca="1" si="10"/>
        <v>0</v>
      </c>
      <c r="AC7" s="2" t="str">
        <f t="shared" ca="1" si="11"/>
        <v>Miami Dolphins</v>
      </c>
      <c r="AD7" s="5">
        <f t="shared" ca="1" si="12"/>
        <v>0.50022999999999995</v>
      </c>
      <c r="AF7" s="63"/>
      <c r="AG7" s="14" t="s">
        <v>101</v>
      </c>
      <c r="AH7" s="2">
        <f t="shared" ca="1" si="13"/>
        <v>0</v>
      </c>
      <c r="AI7" s="2" t="str">
        <f t="shared" ca="1" si="14"/>
        <v>New York Giants</v>
      </c>
      <c r="AJ7" s="5">
        <f t="shared" ca="1" si="15"/>
        <v>0.43807000000000001</v>
      </c>
      <c r="AL7" s="61"/>
      <c r="AR7" s="61"/>
      <c r="AX7" s="55"/>
      <c r="AY7" s="19">
        <f>IF(COUNT(AV5:AV9)&lt;&gt;2,"",MIN(AV5:AV9))</f>
        <v>1</v>
      </c>
      <c r="AZ7" s="20" t="str">
        <f ca="1">IF(AY7="","tbd",OFFSET($Q$3,AY7,0))</f>
        <v>Denver Broncos</v>
      </c>
      <c r="BA7" s="21">
        <v>26</v>
      </c>
      <c r="BB7" s="14">
        <f>IF(BA7&gt;BA6,AY7,"")</f>
        <v>1</v>
      </c>
    </row>
    <row r="8" spans="1:59" x14ac:dyDescent="0.25">
      <c r="A8" s="3" t="s">
        <v>11</v>
      </c>
      <c r="B8" s="3" t="s">
        <v>45</v>
      </c>
      <c r="C8" s="3" t="s">
        <v>74</v>
      </c>
      <c r="D8" s="3" t="s">
        <v>73</v>
      </c>
      <c r="F8" s="55"/>
      <c r="G8" s="3" t="s">
        <v>17</v>
      </c>
      <c r="H8" s="3">
        <v>11</v>
      </c>
      <c r="I8" s="12">
        <f t="shared" si="6"/>
        <v>5</v>
      </c>
      <c r="J8" s="3">
        <v>0</v>
      </c>
      <c r="L8" s="13">
        <f t="shared" si="7"/>
        <v>8</v>
      </c>
      <c r="M8" s="14" t="str">
        <f t="shared" si="8"/>
        <v>aw</v>
      </c>
      <c r="N8" s="14">
        <f>IF(M8="","",COUNTIF($M$4:M8,M8))</f>
        <v>2</v>
      </c>
      <c r="O8" s="14" t="str">
        <f t="shared" si="0"/>
        <v>aw2</v>
      </c>
      <c r="P8" s="2">
        <v>5</v>
      </c>
      <c r="Q8" s="2" t="str">
        <f t="shared" si="1"/>
        <v>Kansas City Chiefs</v>
      </c>
      <c r="R8" s="5">
        <f t="shared" si="2"/>
        <v>0.68827999999999989</v>
      </c>
      <c r="T8" s="2">
        <v>5</v>
      </c>
      <c r="U8" s="2">
        <f t="shared" ca="1" si="9"/>
        <v>5</v>
      </c>
      <c r="V8" s="2" t="str">
        <f t="shared" ca="1" si="3"/>
        <v>San Francisco 49ers</v>
      </c>
      <c r="W8" s="5">
        <f t="shared" ca="1" si="4"/>
        <v>0.75012000000000001</v>
      </c>
      <c r="X8" s="14" t="str">
        <f t="shared" ca="1" si="5"/>
        <v>n</v>
      </c>
      <c r="Z8" s="61"/>
      <c r="AA8" s="14" t="s">
        <v>90</v>
      </c>
      <c r="AB8" s="2">
        <f t="shared" ca="1" si="10"/>
        <v>0</v>
      </c>
      <c r="AC8" s="2" t="str">
        <f t="shared" ca="1" si="11"/>
        <v>Buffalo Bills</v>
      </c>
      <c r="AD8" s="5">
        <f t="shared" ca="1" si="12"/>
        <v>0.37520999999999999</v>
      </c>
      <c r="AF8" s="63"/>
      <c r="AG8" s="14" t="s">
        <v>102</v>
      </c>
      <c r="AH8" s="2">
        <f t="shared" ca="1" si="13"/>
        <v>0</v>
      </c>
      <c r="AI8" s="2" t="str">
        <f t="shared" ca="1" si="14"/>
        <v>Washington Redskins</v>
      </c>
      <c r="AJ8" s="5">
        <f t="shared" ca="1" si="15"/>
        <v>0.18801000000000001</v>
      </c>
      <c r="AL8" s="55"/>
      <c r="AM8" s="16">
        <v>6</v>
      </c>
      <c r="AN8" s="17" t="str">
        <f>IF(Q9="","tbd",Q9)</f>
        <v>San Diego Chargers</v>
      </c>
      <c r="AO8" s="18">
        <v>27</v>
      </c>
      <c r="AP8" s="14">
        <f>IF(AO8&gt;AO9,AM8,"")</f>
        <v>6</v>
      </c>
      <c r="AR8" s="55"/>
      <c r="AS8" s="16">
        <f>IF(COUNT(AP5:AP9)&lt;&gt;2,"",MAX(AP5:AP9))</f>
        <v>6</v>
      </c>
      <c r="AT8" s="17" t="str">
        <f ca="1">IF(AS8="","tbd",OFFSET($Q$3,AS8,0))</f>
        <v>San Diego Chargers</v>
      </c>
      <c r="AU8" s="18">
        <v>17</v>
      </c>
      <c r="AV8" s="14" t="str">
        <f>IF(AU8&gt;AU9,AS8,"")</f>
        <v/>
      </c>
      <c r="AX8" s="61"/>
    </row>
    <row r="9" spans="1:59" x14ac:dyDescent="0.25">
      <c r="A9" s="3" t="s">
        <v>10</v>
      </c>
      <c r="B9" s="3" t="s">
        <v>44</v>
      </c>
      <c r="C9" s="3" t="s">
        <v>74</v>
      </c>
      <c r="D9" s="3" t="s">
        <v>77</v>
      </c>
      <c r="F9" s="55"/>
      <c r="G9" s="3" t="s">
        <v>18</v>
      </c>
      <c r="H9" s="3">
        <v>9</v>
      </c>
      <c r="I9" s="12">
        <f t="shared" si="6"/>
        <v>7</v>
      </c>
      <c r="J9" s="3">
        <v>0</v>
      </c>
      <c r="L9" s="13">
        <f t="shared" si="7"/>
        <v>12</v>
      </c>
      <c r="M9" s="14" t="str">
        <f t="shared" si="8"/>
        <v>aw</v>
      </c>
      <c r="N9" s="14">
        <f>IF(M9="","",COUNTIF($M$4:M9,M9))</f>
        <v>3</v>
      </c>
      <c r="O9" s="14" t="str">
        <f t="shared" si="0"/>
        <v>aw3</v>
      </c>
      <c r="P9" s="2">
        <v>6</v>
      </c>
      <c r="Q9" s="2" t="str">
        <f t="shared" si="1"/>
        <v>San Diego Chargers</v>
      </c>
      <c r="R9" s="5">
        <f t="shared" si="2"/>
        <v>0.56326999999999994</v>
      </c>
      <c r="T9" s="2">
        <v>6</v>
      </c>
      <c r="U9" s="2">
        <f t="shared" ca="1" si="9"/>
        <v>3</v>
      </c>
      <c r="V9" s="2" t="str">
        <f t="shared" ca="1" si="3"/>
        <v>Cincinnati Bengals</v>
      </c>
      <c r="W9" s="5">
        <f t="shared" ca="1" si="4"/>
        <v>0.68829999999999991</v>
      </c>
      <c r="X9" s="14" t="str">
        <f t="shared" ca="1" si="5"/>
        <v>a</v>
      </c>
      <c r="Z9" s="61"/>
      <c r="AF9" s="63"/>
      <c r="AL9" s="55"/>
      <c r="AM9" s="19">
        <v>3</v>
      </c>
      <c r="AN9" s="20" t="str">
        <f>IF(Q6="","tbd",Q6)</f>
        <v>Cincinnati Bengals</v>
      </c>
      <c r="AO9" s="21">
        <v>10</v>
      </c>
      <c r="AP9" s="14" t="str">
        <f>IF(AO9&gt;AO8,AM9,"")</f>
        <v/>
      </c>
      <c r="AR9" s="55"/>
      <c r="AS9" s="19">
        <v>1</v>
      </c>
      <c r="AT9" s="20" t="str">
        <f>IF(Q4="","tbd",Q4)</f>
        <v>Denver Broncos</v>
      </c>
      <c r="AU9" s="21">
        <v>24</v>
      </c>
      <c r="AV9" s="14">
        <f>IF(AU9&gt;AU8,AS9,"")</f>
        <v>1</v>
      </c>
      <c r="AX9" s="61"/>
    </row>
    <row r="10" spans="1:59" x14ac:dyDescent="0.25">
      <c r="A10" s="3" t="s">
        <v>2</v>
      </c>
      <c r="B10" s="3" t="s">
        <v>36</v>
      </c>
      <c r="C10" s="3" t="s">
        <v>72</v>
      </c>
      <c r="D10" s="3" t="s">
        <v>78</v>
      </c>
      <c r="F10" s="55"/>
      <c r="G10" s="3" t="s">
        <v>5</v>
      </c>
      <c r="H10" s="3">
        <v>8</v>
      </c>
      <c r="I10" s="12">
        <f t="shared" si="6"/>
        <v>8</v>
      </c>
      <c r="J10" s="3">
        <v>0</v>
      </c>
      <c r="L10" s="13">
        <f t="shared" si="7"/>
        <v>14</v>
      </c>
      <c r="M10" s="14" t="str">
        <f t="shared" si="8"/>
        <v>an</v>
      </c>
      <c r="N10" s="14">
        <f>IF(M10="","",COUNTIF($M$4:M10,M10))</f>
        <v>2</v>
      </c>
      <c r="O10" s="14" t="str">
        <f t="shared" si="0"/>
        <v>an2</v>
      </c>
      <c r="P10" s="24"/>
      <c r="Q10" s="2" t="str">
        <f t="shared" si="1"/>
        <v>Pittsburgh Steelers</v>
      </c>
      <c r="R10" s="5">
        <f t="shared" si="2"/>
        <v>0.50026000000000004</v>
      </c>
      <c r="T10" s="2">
        <v>7</v>
      </c>
      <c r="U10" s="2">
        <f t="shared" ca="1" si="9"/>
        <v>4</v>
      </c>
      <c r="V10" s="2" t="str">
        <f t="shared" ca="1" si="3"/>
        <v>Indianapolis Colts</v>
      </c>
      <c r="W10" s="5">
        <f t="shared" ca="1" si="4"/>
        <v>0.68828999999999996</v>
      </c>
      <c r="X10" s="14" t="str">
        <f t="shared" ca="1" si="5"/>
        <v>a</v>
      </c>
      <c r="Z10" s="55"/>
      <c r="AA10" s="52" t="s">
        <v>77</v>
      </c>
      <c r="AB10" s="52"/>
      <c r="AC10" s="52"/>
      <c r="AD10" s="53"/>
      <c r="AF10" s="50"/>
      <c r="AG10" s="47" t="s">
        <v>77</v>
      </c>
      <c r="AH10" s="47"/>
      <c r="AI10" s="47"/>
      <c r="AJ10" s="48"/>
      <c r="AL10" s="62"/>
      <c r="AR10" s="62"/>
      <c r="AX10" s="62"/>
      <c r="BD10" s="22">
        <f>IF(BD2="@AFC",SUM(BB15:BB16),SUM(BB6:BB7))</f>
        <v>1</v>
      </c>
      <c r="BE10" s="17" t="str">
        <f ca="1">IF(BD10=0,"tbd",OFFSET($Q$3,BD10+IF($BD$2="@AFC",16,0),0))</f>
        <v>Seattle Seahawks</v>
      </c>
      <c r="BF10" s="18">
        <v>43</v>
      </c>
      <c r="BG10" s="9" t="str">
        <f>IF(BF10&gt;BF11," &lt; CHAMPION","")</f>
        <v xml:space="preserve"> &lt; CHAMPION</v>
      </c>
    </row>
    <row r="11" spans="1:59" x14ac:dyDescent="0.25">
      <c r="A11" s="3" t="s">
        <v>26</v>
      </c>
      <c r="B11" s="3" t="s">
        <v>59</v>
      </c>
      <c r="C11" s="3" t="s">
        <v>72</v>
      </c>
      <c r="D11" s="3" t="s">
        <v>73</v>
      </c>
      <c r="F11" s="55"/>
      <c r="G11" s="3" t="s">
        <v>19</v>
      </c>
      <c r="H11" s="3">
        <v>8</v>
      </c>
      <c r="I11" s="12">
        <f t="shared" si="6"/>
        <v>8</v>
      </c>
      <c r="J11" s="3">
        <v>0</v>
      </c>
      <c r="L11" s="13">
        <f t="shared" si="7"/>
        <v>15</v>
      </c>
      <c r="M11" s="14" t="str">
        <f t="shared" si="8"/>
        <v>an</v>
      </c>
      <c r="N11" s="14">
        <f>IF(M11="","",COUNTIF($M$4:M11,M11))</f>
        <v>3</v>
      </c>
      <c r="O11" s="14" t="str">
        <f t="shared" si="0"/>
        <v>an3</v>
      </c>
      <c r="P11" s="24"/>
      <c r="Q11" s="2" t="str">
        <f t="shared" si="1"/>
        <v>Baltimore Ravens</v>
      </c>
      <c r="R11" s="5">
        <f t="shared" si="2"/>
        <v>0.50024999999999997</v>
      </c>
      <c r="T11" s="2">
        <v>8</v>
      </c>
      <c r="U11" s="2">
        <f t="shared" ca="1" si="9"/>
        <v>5</v>
      </c>
      <c r="V11" s="2" t="str">
        <f t="shared" ca="1" si="3"/>
        <v>Kansas City Chiefs</v>
      </c>
      <c r="W11" s="5">
        <f t="shared" ca="1" si="4"/>
        <v>0.68827999999999989</v>
      </c>
      <c r="X11" s="14" t="str">
        <f t="shared" ca="1" si="5"/>
        <v>a</v>
      </c>
      <c r="Z11" s="61"/>
      <c r="AA11" s="1"/>
      <c r="AB11" s="1"/>
      <c r="AC11" s="4" t="s">
        <v>79</v>
      </c>
      <c r="AD11" s="4" t="s">
        <v>68</v>
      </c>
      <c r="AF11" s="63"/>
      <c r="AG11" s="1"/>
      <c r="AH11" s="1"/>
      <c r="AI11" s="4" t="s">
        <v>79</v>
      </c>
      <c r="AJ11" s="4" t="s">
        <v>68</v>
      </c>
      <c r="AL11" s="7"/>
      <c r="AR11" s="7"/>
      <c r="BD11" s="23">
        <f>IF(BD2="@AFC",SUM(BB6:BB7),SUM(BB15:BB16))</f>
        <v>1</v>
      </c>
      <c r="BE11" s="20" t="str">
        <f ca="1">IF(BD11=0,"tbd",OFFSET($Q$3,BD11+IF($BD$2="@AFC",0,16),0))</f>
        <v>Denver Broncos</v>
      </c>
      <c r="BF11" s="21">
        <v>8</v>
      </c>
      <c r="BG11" s="9" t="str">
        <f>IF(BF11&gt;BF10," &lt; CHAMPION","")</f>
        <v/>
      </c>
    </row>
    <row r="12" spans="1:59" x14ac:dyDescent="0.25">
      <c r="A12" s="3" t="s">
        <v>18</v>
      </c>
      <c r="B12" s="3" t="s">
        <v>51</v>
      </c>
      <c r="C12" s="3" t="s">
        <v>74</v>
      </c>
      <c r="D12" s="3" t="s">
        <v>73</v>
      </c>
      <c r="F12" s="55"/>
      <c r="G12" s="3" t="s">
        <v>15</v>
      </c>
      <c r="H12" s="3">
        <v>8</v>
      </c>
      <c r="I12" s="12">
        <f t="shared" si="6"/>
        <v>8</v>
      </c>
      <c r="J12" s="3">
        <v>0</v>
      </c>
      <c r="L12" s="13">
        <f t="shared" si="7"/>
        <v>16</v>
      </c>
      <c r="M12" s="14" t="str">
        <f t="shared" si="8"/>
        <v>ae</v>
      </c>
      <c r="N12" s="14">
        <f>IF(M12="","",COUNTIF($M$4:M12,M12))</f>
        <v>2</v>
      </c>
      <c r="O12" s="14" t="str">
        <f t="shared" si="0"/>
        <v>ae2</v>
      </c>
      <c r="P12" s="24"/>
      <c r="Q12" s="2" t="str">
        <f t="shared" si="1"/>
        <v>New York Jets</v>
      </c>
      <c r="R12" s="5">
        <f t="shared" si="2"/>
        <v>0.50024000000000002</v>
      </c>
      <c r="T12" s="2">
        <v>9</v>
      </c>
      <c r="U12" s="2">
        <f t="shared" ca="1" si="9"/>
        <v>6</v>
      </c>
      <c r="V12" s="2" t="str">
        <f t="shared" ca="1" si="3"/>
        <v>New Orleans Saints</v>
      </c>
      <c r="W12" s="5">
        <f t="shared" ca="1" si="4"/>
        <v>0.68811</v>
      </c>
      <c r="X12" s="14" t="str">
        <f t="shared" ca="1" si="5"/>
        <v>n</v>
      </c>
      <c r="Z12" s="61"/>
      <c r="AA12" s="14" t="s">
        <v>83</v>
      </c>
      <c r="AB12" s="2">
        <f ca="1">IF(COUNTIF($O$4:$O$35,AA12)=0,"",OFFSET($P$3,MATCH(AA12,$O$4:$O$35,0),0))</f>
        <v>3</v>
      </c>
      <c r="AC12" s="2" t="str">
        <f ca="1">IF(COUNTIF($O$4:$O$35,AA12)=0,"",OFFSET($Q$3,MATCH(AA12,$O$4:$O$35,0),0))</f>
        <v>Cincinnati Bengals</v>
      </c>
      <c r="AD12" s="5">
        <f ca="1">IF(COUNTIF($O$4:$O$35,AA12)=0,"",OFFSET($R$3,MATCH(AA12,$O$4:$O$35,0),0))</f>
        <v>0.68829999999999991</v>
      </c>
      <c r="AF12" s="63"/>
      <c r="AG12" s="14" t="s">
        <v>103</v>
      </c>
      <c r="AH12" s="2">
        <f ca="1">IF(COUNTIF($O$4:$O$35,AG12)=0,"",OFFSET($P$3,MATCH(AG12,$O$4:$O$35,0),0))</f>
        <v>4</v>
      </c>
      <c r="AI12" s="2" t="str">
        <f ca="1">IF(COUNTIF($O$4:$O$35,AG12)=0,"",OFFSET($Q$3,MATCH(AG12,$O$4:$O$35,0),0))</f>
        <v>Green Bay Packers</v>
      </c>
      <c r="AJ12" s="5">
        <f ca="1">IF(COUNTIF($O$4:$O$35,AG12)=0,"",OFFSET($R$3,MATCH(AG12,$O$4:$O$35,0),0))</f>
        <v>0.53112999999999999</v>
      </c>
      <c r="AL12" s="76" t="s">
        <v>116</v>
      </c>
      <c r="AM12" s="77"/>
      <c r="AN12" s="77"/>
      <c r="AO12" s="77"/>
      <c r="AP12" s="77"/>
      <c r="AQ12" s="77"/>
      <c r="AR12" s="78"/>
      <c r="AS12" s="77"/>
      <c r="AT12" s="77"/>
      <c r="AU12" s="77"/>
      <c r="AV12" s="77"/>
      <c r="AW12" s="77"/>
      <c r="AX12" s="78"/>
      <c r="AY12" s="77"/>
      <c r="AZ12" s="77"/>
      <c r="BA12" s="77"/>
      <c r="BB12" s="79"/>
    </row>
    <row r="13" spans="1:59" ht="15" customHeight="1" x14ac:dyDescent="0.25">
      <c r="A13" s="3" t="s">
        <v>17</v>
      </c>
      <c r="B13" s="3" t="s">
        <v>50</v>
      </c>
      <c r="C13" s="3" t="s">
        <v>74</v>
      </c>
      <c r="D13" s="3" t="s">
        <v>73</v>
      </c>
      <c r="F13" s="55"/>
      <c r="G13" s="3" t="s">
        <v>12</v>
      </c>
      <c r="H13" s="3">
        <v>8</v>
      </c>
      <c r="I13" s="12">
        <f t="shared" si="6"/>
        <v>8</v>
      </c>
      <c r="J13" s="3">
        <v>0</v>
      </c>
      <c r="L13" s="13">
        <f t="shared" si="7"/>
        <v>17</v>
      </c>
      <c r="M13" s="14" t="str">
        <f t="shared" si="8"/>
        <v>ae</v>
      </c>
      <c r="N13" s="14">
        <f>IF(M13="","",COUNTIF($M$4:M13,M13))</f>
        <v>3</v>
      </c>
      <c r="O13" s="14" t="str">
        <f t="shared" si="0"/>
        <v>ae3</v>
      </c>
      <c r="P13" s="24"/>
      <c r="Q13" s="2" t="str">
        <f t="shared" si="1"/>
        <v>Miami Dolphins</v>
      </c>
      <c r="R13" s="5">
        <f t="shared" si="2"/>
        <v>0.50022999999999995</v>
      </c>
      <c r="T13" s="2">
        <v>10</v>
      </c>
      <c r="U13" s="2">
        <f t="shared" ca="1" si="9"/>
        <v>3</v>
      </c>
      <c r="V13" s="2" t="str">
        <f t="shared" ca="1" si="3"/>
        <v>Philadelphia Eagles</v>
      </c>
      <c r="W13" s="5">
        <f t="shared" ca="1" si="4"/>
        <v>0.62514000000000003</v>
      </c>
      <c r="X13" s="14" t="str">
        <f t="shared" ca="1" si="5"/>
        <v>n</v>
      </c>
      <c r="Z13" s="61"/>
      <c r="AA13" s="14" t="s">
        <v>84</v>
      </c>
      <c r="AB13" s="2">
        <f t="shared" ref="AB13:AB15" ca="1" si="16">IF(COUNTIF($O$4:$O$35,AA13)=0,"",OFFSET($P$3,MATCH(AA13,$O$4:$O$35,0),0))</f>
        <v>0</v>
      </c>
      <c r="AC13" s="2" t="str">
        <f t="shared" ref="AC13:AC15" ca="1" si="17">IF(COUNTIF($O$4:$O$35,AA13)=0,"",OFFSET($Q$3,MATCH(AA13,$O$4:$O$35,0),0))</f>
        <v>Pittsburgh Steelers</v>
      </c>
      <c r="AD13" s="5">
        <f t="shared" ref="AD13:AD15" ca="1" si="18">IF(COUNTIF($O$4:$O$35,AA13)=0,"",OFFSET($R$3,MATCH(AA13,$O$4:$O$35,0),0))</f>
        <v>0.50026000000000004</v>
      </c>
      <c r="AF13" s="63"/>
      <c r="AG13" s="14" t="s">
        <v>104</v>
      </c>
      <c r="AH13" s="2">
        <f t="shared" ref="AH13:AH15" ca="1" si="19">IF(COUNTIF($O$4:$O$35,AG13)=0,"",OFFSET($P$3,MATCH(AG13,$O$4:$O$35,0),0))</f>
        <v>0</v>
      </c>
      <c r="AI13" s="2" t="str">
        <f t="shared" ref="AI13:AI15" ca="1" si="20">IF(COUNTIF($O$4:$O$35,AG13)=0,"",OFFSET($Q$3,MATCH(AG13,$O$4:$O$35,0),0))</f>
        <v>Chicago Bears</v>
      </c>
      <c r="AJ13" s="5">
        <f t="shared" ref="AJ13:AJ15" ca="1" si="21">IF(COUNTIF($O$4:$O$35,AG13)=0,"",OFFSET($R$3,MATCH(AG13,$O$4:$O$35,0),0))</f>
        <v>0.50009000000000003</v>
      </c>
      <c r="AL13" s="63" t="s">
        <v>121</v>
      </c>
      <c r="AR13" s="63" t="s">
        <v>122</v>
      </c>
      <c r="AX13" s="63" t="s">
        <v>124</v>
      </c>
    </row>
    <row r="14" spans="1:59" x14ac:dyDescent="0.25">
      <c r="A14" s="3" t="s">
        <v>6</v>
      </c>
      <c r="B14" s="3" t="s">
        <v>40</v>
      </c>
      <c r="C14" s="3" t="s">
        <v>74</v>
      </c>
      <c r="D14" s="3" t="s">
        <v>78</v>
      </c>
      <c r="F14" s="55"/>
      <c r="G14" s="3" t="s">
        <v>4</v>
      </c>
      <c r="H14" s="6">
        <v>7</v>
      </c>
      <c r="I14" s="12">
        <f t="shared" si="6"/>
        <v>9</v>
      </c>
      <c r="J14" s="3">
        <v>0</v>
      </c>
      <c r="L14" s="13">
        <f t="shared" si="7"/>
        <v>20</v>
      </c>
      <c r="M14" s="14" t="str">
        <f t="shared" si="8"/>
        <v>as</v>
      </c>
      <c r="N14" s="14">
        <f>IF(M14="","",COUNTIF($M$4:M14,M14))</f>
        <v>2</v>
      </c>
      <c r="O14" s="14" t="str">
        <f t="shared" si="0"/>
        <v>as2</v>
      </c>
      <c r="P14" s="24"/>
      <c r="Q14" s="2" t="str">
        <f t="shared" si="1"/>
        <v>Tennessee Titans</v>
      </c>
      <c r="R14" s="5">
        <f t="shared" si="2"/>
        <v>0.43822</v>
      </c>
      <c r="T14" s="2">
        <v>11</v>
      </c>
      <c r="U14" s="2">
        <f t="shared" ca="1" si="9"/>
        <v>0</v>
      </c>
      <c r="V14" s="2" t="str">
        <f t="shared" ca="1" si="3"/>
        <v>Arizona Cardinals</v>
      </c>
      <c r="W14" s="5">
        <f t="shared" ca="1" si="4"/>
        <v>0.62509999999999999</v>
      </c>
      <c r="X14" s="14" t="str">
        <f t="shared" ca="1" si="5"/>
        <v>n</v>
      </c>
      <c r="Z14" s="61"/>
      <c r="AA14" s="14" t="s">
        <v>85</v>
      </c>
      <c r="AB14" s="2">
        <f t="shared" ca="1" si="16"/>
        <v>0</v>
      </c>
      <c r="AC14" s="2" t="str">
        <f t="shared" ca="1" si="17"/>
        <v>Baltimore Ravens</v>
      </c>
      <c r="AD14" s="5">
        <f t="shared" ca="1" si="18"/>
        <v>0.50024999999999997</v>
      </c>
      <c r="AF14" s="63"/>
      <c r="AG14" s="14" t="s">
        <v>105</v>
      </c>
      <c r="AH14" s="2">
        <f t="shared" ca="1" si="19"/>
        <v>0</v>
      </c>
      <c r="AI14" s="2" t="str">
        <f t="shared" ca="1" si="20"/>
        <v>Detroit Lions</v>
      </c>
      <c r="AJ14" s="5">
        <f t="shared" ca="1" si="21"/>
        <v>0.43806</v>
      </c>
      <c r="AL14" s="50"/>
      <c r="AM14" s="16">
        <v>6</v>
      </c>
      <c r="AN14" s="17" t="str">
        <f>IF(Q25="","tbd",Q25)</f>
        <v>New Orleans Saints</v>
      </c>
      <c r="AO14" s="18">
        <v>26</v>
      </c>
      <c r="AP14" s="14">
        <f>IF(AO14&gt;AO15,AM14,"")</f>
        <v>6</v>
      </c>
      <c r="AR14" s="50"/>
      <c r="AS14" s="16">
        <f>IF(COUNT(AP14:AP18)&lt;&gt;2,"",MAX(AP14:AP18))</f>
        <v>6</v>
      </c>
      <c r="AT14" s="17" t="str">
        <f ca="1">IF(AS14="","tbd",OFFSET($Q$19,AS14,0))</f>
        <v>New Orleans Saints</v>
      </c>
      <c r="AU14" s="18">
        <v>15</v>
      </c>
      <c r="AV14" s="14" t="str">
        <f>IF(AU14&gt;AU15,AS14,"")</f>
        <v/>
      </c>
      <c r="AX14" s="63"/>
    </row>
    <row r="15" spans="1:59" x14ac:dyDescent="0.25">
      <c r="A15" s="3" t="s">
        <v>27</v>
      </c>
      <c r="B15" s="3" t="s">
        <v>60</v>
      </c>
      <c r="C15" s="3" t="s">
        <v>72</v>
      </c>
      <c r="D15" s="3" t="s">
        <v>75</v>
      </c>
      <c r="F15" s="55"/>
      <c r="G15" s="3" t="s">
        <v>16</v>
      </c>
      <c r="H15" s="6">
        <v>6</v>
      </c>
      <c r="I15" s="12">
        <f t="shared" si="6"/>
        <v>10</v>
      </c>
      <c r="J15" s="3">
        <v>0</v>
      </c>
      <c r="L15" s="13">
        <f t="shared" si="7"/>
        <v>24</v>
      </c>
      <c r="M15" s="14" t="str">
        <f t="shared" si="8"/>
        <v>ae</v>
      </c>
      <c r="N15" s="14">
        <f>IF(M15="","",COUNTIF($M$4:M15,M15))</f>
        <v>4</v>
      </c>
      <c r="O15" s="14" t="str">
        <f t="shared" si="0"/>
        <v>ae4</v>
      </c>
      <c r="P15" s="24"/>
      <c r="Q15" s="2" t="str">
        <f t="shared" si="1"/>
        <v>Buffalo Bills</v>
      </c>
      <c r="R15" s="5">
        <f t="shared" si="2"/>
        <v>0.37520999999999999</v>
      </c>
      <c r="T15" s="2">
        <v>12</v>
      </c>
      <c r="U15" s="2">
        <f t="shared" ca="1" si="9"/>
        <v>6</v>
      </c>
      <c r="V15" s="2" t="str">
        <f t="shared" ca="1" si="3"/>
        <v>San Diego Chargers</v>
      </c>
      <c r="W15" s="5">
        <f t="shared" ca="1" si="4"/>
        <v>0.56326999999999994</v>
      </c>
      <c r="X15" s="14" t="str">
        <f t="shared" ca="1" si="5"/>
        <v>a</v>
      </c>
      <c r="Z15" s="61"/>
      <c r="AA15" s="14" t="s">
        <v>86</v>
      </c>
      <c r="AB15" s="2">
        <f t="shared" ca="1" si="16"/>
        <v>0</v>
      </c>
      <c r="AC15" s="2" t="str">
        <f t="shared" ca="1" si="17"/>
        <v>Cleveland Browns</v>
      </c>
      <c r="AD15" s="5">
        <f t="shared" ca="1" si="18"/>
        <v>0.25018000000000001</v>
      </c>
      <c r="AF15" s="63"/>
      <c r="AG15" s="14" t="s">
        <v>106</v>
      </c>
      <c r="AH15" s="2">
        <f t="shared" ca="1" si="19"/>
        <v>0</v>
      </c>
      <c r="AI15" s="2" t="str">
        <f t="shared" ca="1" si="20"/>
        <v>Minnesota Vikings</v>
      </c>
      <c r="AJ15" s="5">
        <f t="shared" ca="1" si="21"/>
        <v>0.34403999999999996</v>
      </c>
      <c r="AL15" s="50"/>
      <c r="AM15" s="19">
        <v>3</v>
      </c>
      <c r="AN15" s="20" t="str">
        <f>IF(Q22="","tbd",Q22)</f>
        <v>Philadelphia Eagles</v>
      </c>
      <c r="AO15" s="21">
        <v>24</v>
      </c>
      <c r="AP15" s="14" t="str">
        <f>IF(AO15&gt;AO14,AM15,"")</f>
        <v/>
      </c>
      <c r="AR15" s="50"/>
      <c r="AS15" s="19">
        <v>1</v>
      </c>
      <c r="AT15" s="20" t="str">
        <f>IF(Q20="","tbd",Q20)</f>
        <v>Seattle Seahawks</v>
      </c>
      <c r="AU15" s="21">
        <v>23</v>
      </c>
      <c r="AV15" s="14">
        <f>IF(AU15&gt;AU14,AS15,"")</f>
        <v>1</v>
      </c>
      <c r="AX15" s="50"/>
      <c r="AY15" s="16">
        <f>IF(COUNT(AV14:AV18)&lt;&gt;2,"",MAX(AV14:AV18))</f>
        <v>5</v>
      </c>
      <c r="AZ15" s="17" t="str">
        <f ca="1">IF(AY15="","tbd",OFFSET($Q$19,AY15,0))</f>
        <v>San Francisco 49ers</v>
      </c>
      <c r="BA15" s="18">
        <v>17</v>
      </c>
      <c r="BB15" s="14" t="str">
        <f>IF(BA15&gt;BA16,AY15,"")</f>
        <v/>
      </c>
    </row>
    <row r="16" spans="1:59" ht="15" customHeight="1" x14ac:dyDescent="0.25">
      <c r="A16" s="3" t="s">
        <v>12</v>
      </c>
      <c r="B16" s="3" t="s">
        <v>46</v>
      </c>
      <c r="C16" s="3" t="s">
        <v>74</v>
      </c>
      <c r="D16" s="3" t="s">
        <v>75</v>
      </c>
      <c r="F16" s="55"/>
      <c r="G16" s="3" t="s">
        <v>3</v>
      </c>
      <c r="H16" s="3">
        <v>4</v>
      </c>
      <c r="I16" s="12">
        <f t="shared" si="6"/>
        <v>12</v>
      </c>
      <c r="J16" s="3">
        <v>0</v>
      </c>
      <c r="L16" s="13">
        <f t="shared" si="7"/>
        <v>26</v>
      </c>
      <c r="M16" s="14" t="str">
        <f t="shared" si="8"/>
        <v>aw</v>
      </c>
      <c r="N16" s="14">
        <f>IF(M16="","",COUNTIF($M$4:M16,M16))</f>
        <v>4</v>
      </c>
      <c r="O16" s="14" t="str">
        <f t="shared" si="0"/>
        <v>aw4</v>
      </c>
      <c r="P16" s="24"/>
      <c r="Q16" s="2" t="str">
        <f t="shared" si="1"/>
        <v>Oakland Raiders</v>
      </c>
      <c r="R16" s="5">
        <f t="shared" si="2"/>
        <v>0.25019999999999998</v>
      </c>
      <c r="T16" s="2">
        <v>13</v>
      </c>
      <c r="U16" s="2">
        <f t="shared" ca="1" si="9"/>
        <v>4</v>
      </c>
      <c r="V16" s="2" t="str">
        <f t="shared" ca="1" si="3"/>
        <v>Green Bay Packers</v>
      </c>
      <c r="W16" s="5">
        <f t="shared" ca="1" si="4"/>
        <v>0.53112999999999999</v>
      </c>
      <c r="X16" s="14" t="str">
        <f t="shared" ca="1" si="5"/>
        <v>n</v>
      </c>
      <c r="Z16" s="61"/>
      <c r="AF16" s="63"/>
      <c r="AL16" s="63"/>
      <c r="AR16" s="63"/>
      <c r="AX16" s="50"/>
      <c r="AY16" s="19">
        <f>IF(COUNT(AV14:AV18)&lt;&gt;2,"",MIN(AV14:AV18))</f>
        <v>1</v>
      </c>
      <c r="AZ16" s="20" t="str">
        <f ca="1">IF(AY16="","tbd",OFFSET($Q$19,AY16,0))</f>
        <v>Seattle Seahawks</v>
      </c>
      <c r="BA16" s="21">
        <v>23</v>
      </c>
      <c r="BB16" s="14">
        <f>IF(BA16&gt;BA15,AY16,"")</f>
        <v>1</v>
      </c>
    </row>
    <row r="17" spans="1:50" x14ac:dyDescent="0.25">
      <c r="A17" s="3" t="s">
        <v>1</v>
      </c>
      <c r="B17" s="3" t="s">
        <v>35</v>
      </c>
      <c r="C17" s="3" t="s">
        <v>72</v>
      </c>
      <c r="D17" s="3" t="s">
        <v>75</v>
      </c>
      <c r="F17" s="55"/>
      <c r="G17" s="3" t="s">
        <v>24</v>
      </c>
      <c r="H17" s="3">
        <v>4</v>
      </c>
      <c r="I17" s="12">
        <f t="shared" si="6"/>
        <v>12</v>
      </c>
      <c r="J17" s="3">
        <v>0</v>
      </c>
      <c r="L17" s="13">
        <f t="shared" si="7"/>
        <v>27</v>
      </c>
      <c r="M17" s="14" t="str">
        <f t="shared" si="8"/>
        <v>as</v>
      </c>
      <c r="N17" s="14">
        <f>IF(M17="","",COUNTIF($M$4:M17,M17))</f>
        <v>3</v>
      </c>
      <c r="O17" s="14" t="str">
        <f t="shared" si="0"/>
        <v>as3</v>
      </c>
      <c r="P17" s="24"/>
      <c r="Q17" s="2" t="str">
        <f t="shared" si="1"/>
        <v>Jacksonville Jaguars</v>
      </c>
      <c r="R17" s="5">
        <f t="shared" si="2"/>
        <v>0.25019000000000002</v>
      </c>
      <c r="T17" s="2">
        <v>14</v>
      </c>
      <c r="U17" s="2">
        <f t="shared" ca="1" si="9"/>
        <v>0</v>
      </c>
      <c r="V17" s="2" t="str">
        <f t="shared" ca="1" si="3"/>
        <v>Pittsburgh Steelers</v>
      </c>
      <c r="W17" s="5">
        <f t="shared" ca="1" si="4"/>
        <v>0.50026000000000004</v>
      </c>
      <c r="X17" s="14" t="str">
        <f t="shared" ca="1" si="5"/>
        <v>a</v>
      </c>
      <c r="Z17" s="55"/>
      <c r="AA17" s="52" t="s">
        <v>78</v>
      </c>
      <c r="AB17" s="52"/>
      <c r="AC17" s="52"/>
      <c r="AD17" s="53"/>
      <c r="AF17" s="50"/>
      <c r="AG17" s="47" t="s">
        <v>78</v>
      </c>
      <c r="AH17" s="47"/>
      <c r="AI17" s="47"/>
      <c r="AJ17" s="48"/>
      <c r="AL17" s="50"/>
      <c r="AM17" s="16">
        <v>5</v>
      </c>
      <c r="AN17" s="17" t="str">
        <f>IF(Q24="","tbd",Q24)</f>
        <v>San Francisco 49ers</v>
      </c>
      <c r="AO17" s="18">
        <v>23</v>
      </c>
      <c r="AP17" s="14">
        <f>IF(AO17&gt;AO18,AM17,"")</f>
        <v>5</v>
      </c>
      <c r="AR17" s="50"/>
      <c r="AS17" s="16">
        <f>IF(COUNT(AP14:AP18)&lt;&gt;2,"",MIN(AP14:AP18))</f>
        <v>5</v>
      </c>
      <c r="AT17" s="17" t="str">
        <f ca="1">IF(AS17="","tbd",OFFSET($Q$19,AS17,0))</f>
        <v>San Francisco 49ers</v>
      </c>
      <c r="AU17" s="18">
        <v>23</v>
      </c>
      <c r="AV17" s="14">
        <f>IF(AU17&gt;AU18,AS17,"")</f>
        <v>5</v>
      </c>
      <c r="AX17" s="63"/>
    </row>
    <row r="18" spans="1:50" x14ac:dyDescent="0.25">
      <c r="A18" s="3" t="s">
        <v>9</v>
      </c>
      <c r="B18" s="3" t="s">
        <v>43</v>
      </c>
      <c r="C18" s="3" t="s">
        <v>72</v>
      </c>
      <c r="D18" s="3" t="s">
        <v>78</v>
      </c>
      <c r="F18" s="55"/>
      <c r="G18" s="3" t="s">
        <v>10</v>
      </c>
      <c r="H18" s="3">
        <v>4</v>
      </c>
      <c r="I18" s="12">
        <f t="shared" si="6"/>
        <v>12</v>
      </c>
      <c r="J18" s="3">
        <v>0</v>
      </c>
      <c r="L18" s="13">
        <f t="shared" si="7"/>
        <v>28</v>
      </c>
      <c r="M18" s="14" t="str">
        <f t="shared" si="8"/>
        <v>an</v>
      </c>
      <c r="N18" s="14">
        <f>IF(M18="","",COUNTIF($M$4:M18,M18))</f>
        <v>4</v>
      </c>
      <c r="O18" s="14" t="str">
        <f t="shared" si="0"/>
        <v>an4</v>
      </c>
      <c r="P18" s="24"/>
      <c r="Q18" s="2" t="str">
        <f t="shared" si="1"/>
        <v>Cleveland Browns</v>
      </c>
      <c r="R18" s="5">
        <f t="shared" si="2"/>
        <v>0.25018000000000001</v>
      </c>
      <c r="T18" s="2">
        <v>15</v>
      </c>
      <c r="U18" s="2">
        <f t="shared" ca="1" si="9"/>
        <v>0</v>
      </c>
      <c r="V18" s="2" t="str">
        <f t="shared" ca="1" si="3"/>
        <v>Baltimore Ravens</v>
      </c>
      <c r="W18" s="5">
        <f t="shared" ca="1" si="4"/>
        <v>0.50024999999999997</v>
      </c>
      <c r="X18" s="14" t="str">
        <f t="shared" ca="1" si="5"/>
        <v>a</v>
      </c>
      <c r="Z18" s="61"/>
      <c r="AA18" s="1"/>
      <c r="AB18" s="1"/>
      <c r="AC18" s="4" t="s">
        <v>79</v>
      </c>
      <c r="AD18" s="4" t="s">
        <v>68</v>
      </c>
      <c r="AF18" s="63"/>
      <c r="AG18" s="1"/>
      <c r="AH18" s="1"/>
      <c r="AI18" s="4" t="s">
        <v>79</v>
      </c>
      <c r="AJ18" s="4" t="s">
        <v>68</v>
      </c>
      <c r="AL18" s="50"/>
      <c r="AM18" s="19">
        <v>4</v>
      </c>
      <c r="AN18" s="20" t="str">
        <f>IF(Q23="","tbd",Q23)</f>
        <v>Green Bay Packers</v>
      </c>
      <c r="AO18" s="21">
        <v>20</v>
      </c>
      <c r="AP18" s="14" t="str">
        <f>IF(AO18&gt;AO17,AM18,"")</f>
        <v/>
      </c>
      <c r="AR18" s="50"/>
      <c r="AS18" s="19">
        <v>2</v>
      </c>
      <c r="AT18" s="20" t="str">
        <f>IF(Q21="","tbd",Q21)</f>
        <v>Carolina Panthers</v>
      </c>
      <c r="AU18" s="21">
        <v>10</v>
      </c>
      <c r="AV18" s="14" t="str">
        <f>IF(AU18&gt;AU17,AS18,"")</f>
        <v/>
      </c>
      <c r="AX18" s="63"/>
    </row>
    <row r="19" spans="1:50" x14ac:dyDescent="0.25">
      <c r="A19" s="3" t="s">
        <v>7</v>
      </c>
      <c r="B19" s="3" t="s">
        <v>41</v>
      </c>
      <c r="C19" s="3" t="s">
        <v>72</v>
      </c>
      <c r="D19" s="3" t="s">
        <v>75</v>
      </c>
      <c r="F19" s="56"/>
      <c r="G19" s="3" t="s">
        <v>29</v>
      </c>
      <c r="H19" s="3">
        <v>2</v>
      </c>
      <c r="I19" s="12">
        <f t="shared" si="6"/>
        <v>14</v>
      </c>
      <c r="J19" s="3">
        <v>0</v>
      </c>
      <c r="L19" s="13">
        <f t="shared" si="7"/>
        <v>32</v>
      </c>
      <c r="M19" s="14" t="str">
        <f t="shared" si="8"/>
        <v>as</v>
      </c>
      <c r="N19" s="14">
        <f>IF(M19="","",COUNTIF($M$4:M19,M19))</f>
        <v>4</v>
      </c>
      <c r="O19" s="14" t="str">
        <f t="shared" si="0"/>
        <v>as4</v>
      </c>
      <c r="P19" s="24"/>
      <c r="Q19" s="2" t="str">
        <f t="shared" si="1"/>
        <v>Houston Texans</v>
      </c>
      <c r="R19" s="5">
        <f t="shared" si="2"/>
        <v>0.12517</v>
      </c>
      <c r="T19" s="2">
        <v>16</v>
      </c>
      <c r="U19" s="2">
        <f t="shared" ca="1" si="9"/>
        <v>0</v>
      </c>
      <c r="V19" s="2" t="str">
        <f t="shared" ca="1" si="3"/>
        <v>New York Jets</v>
      </c>
      <c r="W19" s="5">
        <f t="shared" ca="1" si="4"/>
        <v>0.50024000000000002</v>
      </c>
      <c r="X19" s="14" t="str">
        <f t="shared" ca="1" si="5"/>
        <v>a</v>
      </c>
      <c r="Z19" s="61"/>
      <c r="AA19" s="14" t="s">
        <v>91</v>
      </c>
      <c r="AB19" s="2">
        <f ca="1">IF(COUNTIF($O$4:$O$35,AA19)=0,"",OFFSET($P$3,MATCH(AA19,$O$4:$O$35,0),0))</f>
        <v>4</v>
      </c>
      <c r="AC19" s="2" t="str">
        <f ca="1">IF(COUNTIF($O$4:$O$35,AA19)=0,"",OFFSET($Q$3,MATCH(AA19,$O$4:$O$35,0),0))</f>
        <v>Indianapolis Colts</v>
      </c>
      <c r="AD19" s="5">
        <f ca="1">IF(COUNTIF($O$4:$O$35,AA19)=0,"",OFFSET($R$3,MATCH(AA19,$O$4:$O$35,0),0))</f>
        <v>0.68828999999999996</v>
      </c>
      <c r="AF19" s="63"/>
      <c r="AG19" s="14" t="s">
        <v>107</v>
      </c>
      <c r="AH19" s="2">
        <f ca="1">IF(COUNTIF($O$4:$O$35,AG19)=0,"",OFFSET($P$3,MATCH(AG19,$O$4:$O$35,0),0))</f>
        <v>2</v>
      </c>
      <c r="AI19" s="2" t="str">
        <f ca="1">IF(COUNTIF($O$4:$O$35,AG19)=0,"",OFFSET($Q$3,MATCH(AG19,$O$4:$O$35,0),0))</f>
        <v>Carolina Panthers</v>
      </c>
      <c r="AJ19" s="5">
        <f ca="1">IF(COUNTIF($O$4:$O$35,AG19)=0,"",OFFSET($R$3,MATCH(AG19,$O$4:$O$35,0),0))</f>
        <v>0.75014999999999998</v>
      </c>
      <c r="AL19" s="64"/>
      <c r="AR19" s="64"/>
      <c r="AX19" s="64"/>
    </row>
    <row r="20" spans="1:50" x14ac:dyDescent="0.25">
      <c r="A20" s="3" t="s">
        <v>24</v>
      </c>
      <c r="B20" s="3" t="s">
        <v>57</v>
      </c>
      <c r="C20" s="3" t="s">
        <v>74</v>
      </c>
      <c r="D20" s="3" t="s">
        <v>78</v>
      </c>
      <c r="F20" s="49" t="s">
        <v>116</v>
      </c>
      <c r="G20" s="3" t="s">
        <v>21</v>
      </c>
      <c r="H20" s="3">
        <v>13</v>
      </c>
      <c r="I20" s="12">
        <f t="shared" si="6"/>
        <v>3</v>
      </c>
      <c r="J20" s="3">
        <v>0</v>
      </c>
      <c r="L20" s="13">
        <f t="shared" si="7"/>
        <v>2</v>
      </c>
      <c r="M20" s="14" t="str">
        <f t="shared" si="8"/>
        <v>nw</v>
      </c>
      <c r="N20" s="14">
        <f>IF(M20="","",COUNTIF($M$4:M20,M20))</f>
        <v>1</v>
      </c>
      <c r="O20" s="14" t="str">
        <f t="shared" si="0"/>
        <v>nw1</v>
      </c>
      <c r="P20" s="2">
        <v>1</v>
      </c>
      <c r="Q20" s="2" t="str">
        <f t="shared" si="1"/>
        <v>Seattle Seahawks</v>
      </c>
      <c r="R20" s="5">
        <f t="shared" si="2"/>
        <v>0.81315999999999999</v>
      </c>
      <c r="T20" s="2">
        <v>17</v>
      </c>
      <c r="U20" s="2">
        <f t="shared" ca="1" si="9"/>
        <v>0</v>
      </c>
      <c r="V20" s="2" t="str">
        <f t="shared" ca="1" si="3"/>
        <v>Miami Dolphins</v>
      </c>
      <c r="W20" s="5">
        <f t="shared" ca="1" si="4"/>
        <v>0.50022999999999995</v>
      </c>
      <c r="X20" s="14" t="str">
        <f t="shared" ca="1" si="5"/>
        <v>a</v>
      </c>
      <c r="Z20" s="61"/>
      <c r="AA20" s="14" t="s">
        <v>92</v>
      </c>
      <c r="AB20" s="2">
        <f t="shared" ref="AB20:AB22" ca="1" si="22">IF(COUNTIF($O$4:$O$35,AA20)=0,"",OFFSET($P$3,MATCH(AA20,$O$4:$O$35,0),0))</f>
        <v>0</v>
      </c>
      <c r="AC20" s="2" t="str">
        <f t="shared" ref="AC20:AC22" ca="1" si="23">IF(COUNTIF($O$4:$O$35,AA20)=0,"",OFFSET($Q$3,MATCH(AA20,$O$4:$O$35,0),0))</f>
        <v>Tennessee Titans</v>
      </c>
      <c r="AD20" s="5">
        <f t="shared" ref="AD20:AD22" ca="1" si="24">IF(COUNTIF($O$4:$O$35,AA20)=0,"",OFFSET($R$3,MATCH(AA20,$O$4:$O$35,0),0))</f>
        <v>0.43822</v>
      </c>
      <c r="AF20" s="63"/>
      <c r="AG20" s="14" t="s">
        <v>108</v>
      </c>
      <c r="AH20" s="2">
        <f t="shared" ref="AH20:AH22" ca="1" si="25">IF(COUNTIF($O$4:$O$35,AG20)=0,"",OFFSET($P$3,MATCH(AG20,$O$4:$O$35,0),0))</f>
        <v>6</v>
      </c>
      <c r="AI20" s="2" t="str">
        <f t="shared" ref="AI20:AI22" ca="1" si="26">IF(COUNTIF($O$4:$O$35,AG20)=0,"",OFFSET($Q$3,MATCH(AG20,$O$4:$O$35,0),0))</f>
        <v>New Orleans Saints</v>
      </c>
      <c r="AJ20" s="5">
        <f t="shared" ref="AJ20:AJ22" ca="1" si="27">IF(COUNTIF($O$4:$O$35,AG20)=0,"",OFFSET($R$3,MATCH(AG20,$O$4:$O$35,0),0))</f>
        <v>0.68811</v>
      </c>
      <c r="AL20" s="8"/>
    </row>
    <row r="21" spans="1:50" x14ac:dyDescent="0.25">
      <c r="A21" s="3" t="s">
        <v>15</v>
      </c>
      <c r="B21" s="3" t="s">
        <v>41</v>
      </c>
      <c r="C21" s="3" t="s">
        <v>74</v>
      </c>
      <c r="D21" s="3" t="s">
        <v>75</v>
      </c>
      <c r="F21" s="50"/>
      <c r="G21" s="3" t="s">
        <v>20</v>
      </c>
      <c r="H21" s="3">
        <v>12</v>
      </c>
      <c r="I21" s="12">
        <f t="shared" si="6"/>
        <v>4</v>
      </c>
      <c r="J21" s="3">
        <v>0</v>
      </c>
      <c r="L21" s="13">
        <f t="shared" si="7"/>
        <v>4</v>
      </c>
      <c r="M21" s="14" t="str">
        <f t="shared" si="8"/>
        <v>ns</v>
      </c>
      <c r="N21" s="14">
        <f>IF(M21="","",COUNTIF($M$4:M21,M21))</f>
        <v>1</v>
      </c>
      <c r="O21" s="14" t="str">
        <f t="shared" si="0"/>
        <v>ns1</v>
      </c>
      <c r="P21" s="2">
        <v>2</v>
      </c>
      <c r="Q21" s="2" t="str">
        <f t="shared" si="1"/>
        <v>Carolina Panthers</v>
      </c>
      <c r="R21" s="5">
        <f t="shared" si="2"/>
        <v>0.75014999999999998</v>
      </c>
      <c r="T21" s="2">
        <v>18</v>
      </c>
      <c r="U21" s="2">
        <f t="shared" ca="1" si="9"/>
        <v>0</v>
      </c>
      <c r="V21" s="2" t="str">
        <f t="shared" ca="1" si="3"/>
        <v>Chicago Bears</v>
      </c>
      <c r="W21" s="5">
        <f t="shared" ca="1" si="4"/>
        <v>0.50009000000000003</v>
      </c>
      <c r="X21" s="14" t="str">
        <f t="shared" ca="1" si="5"/>
        <v>n</v>
      </c>
      <c r="Z21" s="61"/>
      <c r="AA21" s="14" t="s">
        <v>93</v>
      </c>
      <c r="AB21" s="2">
        <f t="shared" ca="1" si="22"/>
        <v>0</v>
      </c>
      <c r="AC21" s="2" t="str">
        <f t="shared" ca="1" si="23"/>
        <v>Jacksonville Jaguars</v>
      </c>
      <c r="AD21" s="5">
        <f t="shared" ca="1" si="24"/>
        <v>0.25019000000000002</v>
      </c>
      <c r="AF21" s="63"/>
      <c r="AG21" s="14" t="s">
        <v>109</v>
      </c>
      <c r="AH21" s="2">
        <f t="shared" ca="1" si="25"/>
        <v>0</v>
      </c>
      <c r="AI21" s="2" t="str">
        <f t="shared" ca="1" si="26"/>
        <v>Atlanta Falcons</v>
      </c>
      <c r="AJ21" s="5">
        <f t="shared" ca="1" si="27"/>
        <v>0.25002999999999997</v>
      </c>
      <c r="AL21" s="7"/>
    </row>
    <row r="22" spans="1:50" x14ac:dyDescent="0.25">
      <c r="A22" s="3" t="s">
        <v>30</v>
      </c>
      <c r="B22" s="3" t="s">
        <v>63</v>
      </c>
      <c r="C22" s="3" t="s">
        <v>72</v>
      </c>
      <c r="D22" s="3" t="s">
        <v>77</v>
      </c>
      <c r="F22" s="50"/>
      <c r="G22" s="6" t="s">
        <v>1</v>
      </c>
      <c r="H22" s="3">
        <v>10</v>
      </c>
      <c r="I22" s="12">
        <f t="shared" si="6"/>
        <v>6</v>
      </c>
      <c r="J22" s="3">
        <v>0</v>
      </c>
      <c r="L22" s="13">
        <f t="shared" si="7"/>
        <v>10</v>
      </c>
      <c r="M22" s="14" t="str">
        <f t="shared" si="8"/>
        <v>ne</v>
      </c>
      <c r="N22" s="14">
        <f>IF(M22="","",COUNTIF($M$4:M22,M22))</f>
        <v>1</v>
      </c>
      <c r="O22" s="14" t="str">
        <f t="shared" si="0"/>
        <v>ne1</v>
      </c>
      <c r="P22" s="2">
        <v>3</v>
      </c>
      <c r="Q22" s="2" t="str">
        <f t="shared" si="1"/>
        <v>Philadelphia Eagles</v>
      </c>
      <c r="R22" s="5">
        <f t="shared" si="2"/>
        <v>0.62514000000000003</v>
      </c>
      <c r="T22" s="2">
        <v>19</v>
      </c>
      <c r="U22" s="2">
        <f t="shared" ca="1" si="9"/>
        <v>0</v>
      </c>
      <c r="V22" s="2" t="str">
        <f t="shared" ca="1" si="3"/>
        <v>Dallas Cowboys</v>
      </c>
      <c r="W22" s="5">
        <f t="shared" ca="1" si="4"/>
        <v>0.50007999999999997</v>
      </c>
      <c r="X22" s="14" t="str">
        <f t="shared" ca="1" si="5"/>
        <v>n</v>
      </c>
      <c r="Z22" s="61"/>
      <c r="AA22" s="14" t="s">
        <v>94</v>
      </c>
      <c r="AB22" s="2">
        <f t="shared" ca="1" si="22"/>
        <v>0</v>
      </c>
      <c r="AC22" s="2" t="str">
        <f t="shared" ca="1" si="23"/>
        <v>Houston Texans</v>
      </c>
      <c r="AD22" s="5">
        <f t="shared" ca="1" si="24"/>
        <v>0.12517</v>
      </c>
      <c r="AF22" s="63"/>
      <c r="AG22" s="14" t="s">
        <v>110</v>
      </c>
      <c r="AH22" s="2">
        <f t="shared" ca="1" si="25"/>
        <v>0</v>
      </c>
      <c r="AI22" s="2" t="str">
        <f t="shared" ca="1" si="26"/>
        <v>Tampa Bay Buccaneers</v>
      </c>
      <c r="AJ22" s="5">
        <f t="shared" ca="1" si="27"/>
        <v>0.25002000000000002</v>
      </c>
      <c r="AL22" s="7"/>
    </row>
    <row r="23" spans="1:50" x14ac:dyDescent="0.25">
      <c r="A23" s="3" t="s">
        <v>0</v>
      </c>
      <c r="B23" s="3" t="s">
        <v>34</v>
      </c>
      <c r="C23" s="3" t="s">
        <v>72</v>
      </c>
      <c r="D23" s="3" t="s">
        <v>77</v>
      </c>
      <c r="F23" s="50"/>
      <c r="G23" s="3" t="s">
        <v>0</v>
      </c>
      <c r="H23" s="3">
        <v>8</v>
      </c>
      <c r="I23" s="12">
        <f t="shared" si="6"/>
        <v>7</v>
      </c>
      <c r="J23" s="3">
        <v>1</v>
      </c>
      <c r="L23" s="13">
        <f t="shared" si="7"/>
        <v>13</v>
      </c>
      <c r="M23" s="14" t="str">
        <f t="shared" si="8"/>
        <v>nn</v>
      </c>
      <c r="N23" s="14">
        <f>IF(M23="","",COUNTIF($M$4:M23,M23))</f>
        <v>1</v>
      </c>
      <c r="O23" s="14" t="str">
        <f t="shared" si="0"/>
        <v>nn1</v>
      </c>
      <c r="P23" s="2">
        <v>4</v>
      </c>
      <c r="Q23" s="2" t="str">
        <f t="shared" si="1"/>
        <v>Green Bay Packers</v>
      </c>
      <c r="R23" s="5">
        <f t="shared" si="2"/>
        <v>0.53112999999999999</v>
      </c>
      <c r="T23" s="2">
        <v>20</v>
      </c>
      <c r="U23" s="2">
        <f t="shared" ca="1" si="9"/>
        <v>0</v>
      </c>
      <c r="V23" s="2" t="str">
        <f t="shared" ca="1" si="3"/>
        <v>Tennessee Titans</v>
      </c>
      <c r="W23" s="5">
        <f t="shared" ca="1" si="4"/>
        <v>0.43822</v>
      </c>
      <c r="X23" s="14" t="str">
        <f t="shared" ca="1" si="5"/>
        <v>a</v>
      </c>
      <c r="Z23" s="61"/>
      <c r="AF23" s="63"/>
      <c r="AL23" s="7"/>
    </row>
    <row r="24" spans="1:50" x14ac:dyDescent="0.25">
      <c r="A24" s="3" t="s">
        <v>20</v>
      </c>
      <c r="B24" s="3" t="s">
        <v>53</v>
      </c>
      <c r="C24" s="3" t="s">
        <v>72</v>
      </c>
      <c r="D24" s="3" t="s">
        <v>78</v>
      </c>
      <c r="F24" s="50"/>
      <c r="G24" s="3" t="s">
        <v>8</v>
      </c>
      <c r="H24" s="3">
        <v>12</v>
      </c>
      <c r="I24" s="12">
        <f t="shared" si="6"/>
        <v>4</v>
      </c>
      <c r="J24" s="3">
        <v>0</v>
      </c>
      <c r="L24" s="13">
        <f t="shared" si="7"/>
        <v>5</v>
      </c>
      <c r="M24" s="14" t="str">
        <f t="shared" si="8"/>
        <v>nw</v>
      </c>
      <c r="N24" s="14">
        <f>IF(M24="","",COUNTIF($M$4:M24,M24))</f>
        <v>2</v>
      </c>
      <c r="O24" s="14" t="str">
        <f t="shared" si="0"/>
        <v>nw2</v>
      </c>
      <c r="P24" s="2">
        <v>5</v>
      </c>
      <c r="Q24" s="2" t="str">
        <f t="shared" si="1"/>
        <v>San Francisco 49ers</v>
      </c>
      <c r="R24" s="5">
        <f t="shared" si="2"/>
        <v>0.75012000000000001</v>
      </c>
      <c r="T24" s="2">
        <v>21</v>
      </c>
      <c r="U24" s="2">
        <f t="shared" ca="1" si="9"/>
        <v>0</v>
      </c>
      <c r="V24" s="2" t="str">
        <f t="shared" ca="1" si="3"/>
        <v>New York Giants</v>
      </c>
      <c r="W24" s="5">
        <f t="shared" ca="1" si="4"/>
        <v>0.43807000000000001</v>
      </c>
      <c r="X24" s="14" t="str">
        <f t="shared" ca="1" si="5"/>
        <v>n</v>
      </c>
      <c r="Z24" s="55"/>
      <c r="AA24" s="52" t="s">
        <v>73</v>
      </c>
      <c r="AB24" s="52"/>
      <c r="AC24" s="52"/>
      <c r="AD24" s="53"/>
      <c r="AF24" s="50"/>
      <c r="AG24" s="47" t="s">
        <v>73</v>
      </c>
      <c r="AH24" s="47"/>
      <c r="AI24" s="47"/>
      <c r="AJ24" s="48"/>
    </row>
    <row r="25" spans="1:50" x14ac:dyDescent="0.25">
      <c r="A25" s="3" t="s">
        <v>13</v>
      </c>
      <c r="B25" s="3" t="s">
        <v>47</v>
      </c>
      <c r="C25" s="3" t="s">
        <v>74</v>
      </c>
      <c r="D25" s="3" t="s">
        <v>75</v>
      </c>
      <c r="F25" s="50"/>
      <c r="G25" s="3" t="s">
        <v>14</v>
      </c>
      <c r="H25" s="3">
        <v>11</v>
      </c>
      <c r="I25" s="12">
        <f t="shared" si="6"/>
        <v>5</v>
      </c>
      <c r="J25" s="3">
        <v>0</v>
      </c>
      <c r="L25" s="13">
        <f t="shared" si="7"/>
        <v>9</v>
      </c>
      <c r="M25" s="14" t="str">
        <f t="shared" si="8"/>
        <v>ns</v>
      </c>
      <c r="N25" s="14">
        <f>IF(M25="","",COUNTIF($M$4:M25,M25))</f>
        <v>2</v>
      </c>
      <c r="O25" s="14" t="str">
        <f t="shared" si="0"/>
        <v>ns2</v>
      </c>
      <c r="P25" s="2">
        <v>6</v>
      </c>
      <c r="Q25" s="2" t="str">
        <f t="shared" si="1"/>
        <v>New Orleans Saints</v>
      </c>
      <c r="R25" s="5">
        <f t="shared" si="2"/>
        <v>0.68811</v>
      </c>
      <c r="T25" s="2">
        <v>22</v>
      </c>
      <c r="U25" s="2">
        <f t="shared" ca="1" si="9"/>
        <v>0</v>
      </c>
      <c r="V25" s="2" t="str">
        <f t="shared" ca="1" si="3"/>
        <v>Detroit Lions</v>
      </c>
      <c r="W25" s="5">
        <f t="shared" ca="1" si="4"/>
        <v>0.43806</v>
      </c>
      <c r="X25" s="14" t="str">
        <f t="shared" ca="1" si="5"/>
        <v>n</v>
      </c>
      <c r="Z25" s="61"/>
      <c r="AA25" s="1"/>
      <c r="AB25" s="1"/>
      <c r="AC25" s="4" t="s">
        <v>79</v>
      </c>
      <c r="AD25" s="4" t="s">
        <v>68</v>
      </c>
      <c r="AF25" s="63"/>
      <c r="AG25" s="1"/>
      <c r="AH25" s="1"/>
      <c r="AI25" s="4" t="s">
        <v>79</v>
      </c>
      <c r="AJ25" s="4" t="s">
        <v>68</v>
      </c>
    </row>
    <row r="26" spans="1:50" x14ac:dyDescent="0.25">
      <c r="A26" s="3" t="s">
        <v>3</v>
      </c>
      <c r="B26" s="3" t="s">
        <v>37</v>
      </c>
      <c r="C26" s="3" t="s">
        <v>74</v>
      </c>
      <c r="D26" s="3" t="s">
        <v>73</v>
      </c>
      <c r="F26" s="50"/>
      <c r="G26" s="3" t="s">
        <v>26</v>
      </c>
      <c r="H26" s="3">
        <v>10</v>
      </c>
      <c r="I26" s="12">
        <f t="shared" si="6"/>
        <v>6</v>
      </c>
      <c r="J26" s="3">
        <v>0</v>
      </c>
      <c r="L26" s="13">
        <f t="shared" si="7"/>
        <v>11</v>
      </c>
      <c r="M26" s="14" t="str">
        <f t="shared" si="8"/>
        <v>nw</v>
      </c>
      <c r="N26" s="14">
        <f>IF(M26="","",COUNTIF($M$4:M26,M26))</f>
        <v>3</v>
      </c>
      <c r="O26" s="14" t="str">
        <f t="shared" si="0"/>
        <v>nw3</v>
      </c>
      <c r="P26" s="24"/>
      <c r="Q26" s="2" t="str">
        <f t="shared" si="1"/>
        <v>Arizona Cardinals</v>
      </c>
      <c r="R26" s="5">
        <f t="shared" si="2"/>
        <v>0.62509999999999999</v>
      </c>
      <c r="T26" s="2">
        <v>23</v>
      </c>
      <c r="U26" s="2">
        <f t="shared" ca="1" si="9"/>
        <v>0</v>
      </c>
      <c r="V26" s="2" t="str">
        <f t="shared" ca="1" si="3"/>
        <v>St. Louis Rams</v>
      </c>
      <c r="W26" s="5">
        <f t="shared" ca="1" si="4"/>
        <v>0.43804999999999999</v>
      </c>
      <c r="X26" s="14" t="str">
        <f t="shared" ca="1" si="5"/>
        <v>n</v>
      </c>
      <c r="Z26" s="61"/>
      <c r="AA26" s="14" t="s">
        <v>95</v>
      </c>
      <c r="AB26" s="2">
        <f ca="1">IF(COUNTIF($O$4:$O$35,AA26)=0,"",OFFSET($P$3,MATCH(AA26,$O$4:$O$35,0),0))</f>
        <v>1</v>
      </c>
      <c r="AC26" s="2" t="str">
        <f ca="1">IF(COUNTIF($O$4:$O$35,AA26)=0,"",OFFSET($Q$3,MATCH(AA26,$O$4:$O$35,0),0))</f>
        <v>Denver Broncos</v>
      </c>
      <c r="AD26" s="5">
        <f ca="1">IF(COUNTIF($O$4:$O$35,AA26)=0,"",OFFSET($R$3,MATCH(AA26,$O$4:$O$35,0),0))</f>
        <v>0.81331999999999993</v>
      </c>
      <c r="AF26" s="63"/>
      <c r="AG26" s="14" t="s">
        <v>111</v>
      </c>
      <c r="AH26" s="2">
        <f ca="1">IF(COUNTIF($O$4:$O$35,AG26)=0,"",OFFSET($P$3,MATCH(AG26,$O$4:$O$35,0),0))</f>
        <v>1</v>
      </c>
      <c r="AI26" s="2" t="str">
        <f ca="1">IF(COUNTIF($O$4:$O$35,AG26)=0,"",OFFSET($Q$3,MATCH(AG26,$O$4:$O$35,0),0))</f>
        <v>Seattle Seahawks</v>
      </c>
      <c r="AJ26" s="5">
        <f ca="1">IF(COUNTIF($O$4:$O$35,AG26)=0,"",OFFSET($R$3,MATCH(AG26,$O$4:$O$35,0),0))</f>
        <v>0.81315999999999999</v>
      </c>
    </row>
    <row r="27" spans="1:50" x14ac:dyDescent="0.25">
      <c r="A27" s="3" t="s">
        <v>22</v>
      </c>
      <c r="B27" s="3" t="s">
        <v>55</v>
      </c>
      <c r="C27" s="3" t="s">
        <v>72</v>
      </c>
      <c r="D27" s="3" t="s">
        <v>73</v>
      </c>
      <c r="F27" s="50"/>
      <c r="G27" s="3" t="s">
        <v>28</v>
      </c>
      <c r="H27" s="3">
        <v>8</v>
      </c>
      <c r="I27" s="12">
        <f t="shared" si="6"/>
        <v>8</v>
      </c>
      <c r="J27" s="3">
        <v>0</v>
      </c>
      <c r="L27" s="13">
        <f t="shared" si="7"/>
        <v>18</v>
      </c>
      <c r="M27" s="14" t="str">
        <f t="shared" si="8"/>
        <v>nn</v>
      </c>
      <c r="N27" s="14">
        <f>IF(M27="","",COUNTIF($M$4:M27,M27))</f>
        <v>2</v>
      </c>
      <c r="O27" s="14" t="str">
        <f t="shared" si="0"/>
        <v>nn2</v>
      </c>
      <c r="P27" s="24"/>
      <c r="Q27" s="2" t="str">
        <f t="shared" si="1"/>
        <v>Chicago Bears</v>
      </c>
      <c r="R27" s="5">
        <f t="shared" si="2"/>
        <v>0.50009000000000003</v>
      </c>
      <c r="T27" s="2">
        <v>24</v>
      </c>
      <c r="U27" s="2">
        <f t="shared" ca="1" si="9"/>
        <v>0</v>
      </c>
      <c r="V27" s="2" t="str">
        <f t="shared" ca="1" si="3"/>
        <v>Buffalo Bills</v>
      </c>
      <c r="W27" s="5">
        <f t="shared" ca="1" si="4"/>
        <v>0.37520999999999999</v>
      </c>
      <c r="X27" s="14" t="str">
        <f t="shared" ca="1" si="5"/>
        <v>a</v>
      </c>
      <c r="Z27" s="61"/>
      <c r="AA27" s="14" t="s">
        <v>96</v>
      </c>
      <c r="AB27" s="2">
        <f t="shared" ref="AB27:AB29" ca="1" si="28">IF(COUNTIF($O$4:$O$35,AA27)=0,"",OFFSET($P$3,MATCH(AA27,$O$4:$O$35,0),0))</f>
        <v>5</v>
      </c>
      <c r="AC27" s="2" t="str">
        <f t="shared" ref="AC27:AC29" ca="1" si="29">IF(COUNTIF($O$4:$O$35,AA27)=0,"",OFFSET($Q$3,MATCH(AA27,$O$4:$O$35,0),0))</f>
        <v>Kansas City Chiefs</v>
      </c>
      <c r="AD27" s="5">
        <f t="shared" ref="AD27:AD29" ca="1" si="30">IF(COUNTIF($O$4:$O$35,AA27)=0,"",OFFSET($R$3,MATCH(AA27,$O$4:$O$35,0),0))</f>
        <v>0.68827999999999989</v>
      </c>
      <c r="AF27" s="63"/>
      <c r="AG27" s="14" t="s">
        <v>112</v>
      </c>
      <c r="AH27" s="2">
        <f t="shared" ref="AH27:AH29" ca="1" si="31">IF(COUNTIF($O$4:$O$35,AG27)=0,"",OFFSET($P$3,MATCH(AG27,$O$4:$O$35,0),0))</f>
        <v>5</v>
      </c>
      <c r="AI27" s="2" t="str">
        <f t="shared" ref="AI27:AI29" ca="1" si="32">IF(COUNTIF($O$4:$O$35,AG27)=0,"",OFFSET($Q$3,MATCH(AG27,$O$4:$O$35,0),0))</f>
        <v>San Francisco 49ers</v>
      </c>
      <c r="AJ27" s="5">
        <f t="shared" ref="AJ27:AJ29" ca="1" si="33">IF(COUNTIF($O$4:$O$35,AG27)=0,"",OFFSET($R$3,MATCH(AG27,$O$4:$O$35,0),0))</f>
        <v>0.75012000000000001</v>
      </c>
    </row>
    <row r="28" spans="1:50" x14ac:dyDescent="0.25">
      <c r="A28" s="3" t="s">
        <v>19</v>
      </c>
      <c r="B28" s="3" t="s">
        <v>52</v>
      </c>
      <c r="C28" s="3" t="s">
        <v>74</v>
      </c>
      <c r="D28" s="3" t="s">
        <v>77</v>
      </c>
      <c r="F28" s="50"/>
      <c r="G28" s="3" t="s">
        <v>27</v>
      </c>
      <c r="H28" s="3">
        <v>8</v>
      </c>
      <c r="I28" s="12">
        <f t="shared" si="6"/>
        <v>8</v>
      </c>
      <c r="J28" s="3">
        <v>0</v>
      </c>
      <c r="L28" s="13">
        <f t="shared" si="7"/>
        <v>19</v>
      </c>
      <c r="M28" s="14" t="str">
        <f t="shared" si="8"/>
        <v>ne</v>
      </c>
      <c r="N28" s="14">
        <f>IF(M28="","",COUNTIF($M$4:M28,M28))</f>
        <v>2</v>
      </c>
      <c r="O28" s="14" t="str">
        <f t="shared" si="0"/>
        <v>ne2</v>
      </c>
      <c r="P28" s="24"/>
      <c r="Q28" s="2" t="str">
        <f t="shared" si="1"/>
        <v>Dallas Cowboys</v>
      </c>
      <c r="R28" s="5">
        <f t="shared" si="2"/>
        <v>0.50007999999999997</v>
      </c>
      <c r="T28" s="2">
        <v>25</v>
      </c>
      <c r="U28" s="2">
        <f t="shared" ca="1" si="9"/>
        <v>0</v>
      </c>
      <c r="V28" s="2" t="str">
        <f t="shared" ca="1" si="3"/>
        <v>Minnesota Vikings</v>
      </c>
      <c r="W28" s="5">
        <f t="shared" ca="1" si="4"/>
        <v>0.34403999999999996</v>
      </c>
      <c r="X28" s="14" t="str">
        <f t="shared" ca="1" si="5"/>
        <v>n</v>
      </c>
      <c r="Z28" s="61"/>
      <c r="AA28" s="14" t="s">
        <v>97</v>
      </c>
      <c r="AB28" s="2">
        <f t="shared" ca="1" si="28"/>
        <v>6</v>
      </c>
      <c r="AC28" s="2" t="str">
        <f t="shared" ca="1" si="29"/>
        <v>San Diego Chargers</v>
      </c>
      <c r="AD28" s="5">
        <f t="shared" ca="1" si="30"/>
        <v>0.56326999999999994</v>
      </c>
      <c r="AF28" s="63"/>
      <c r="AG28" s="14" t="s">
        <v>113</v>
      </c>
      <c r="AH28" s="2">
        <f t="shared" ca="1" si="31"/>
        <v>0</v>
      </c>
      <c r="AI28" s="2" t="str">
        <f t="shared" ca="1" si="32"/>
        <v>Arizona Cardinals</v>
      </c>
      <c r="AJ28" s="5">
        <f t="shared" ca="1" si="33"/>
        <v>0.62509999999999999</v>
      </c>
    </row>
    <row r="29" spans="1:50" x14ac:dyDescent="0.25">
      <c r="A29" s="3" t="s">
        <v>23</v>
      </c>
      <c r="B29" s="3" t="s">
        <v>56</v>
      </c>
      <c r="C29" s="3" t="s">
        <v>72</v>
      </c>
      <c r="D29" s="3" t="s">
        <v>75</v>
      </c>
      <c r="F29" s="50"/>
      <c r="G29" s="3" t="s">
        <v>7</v>
      </c>
      <c r="H29" s="3">
        <v>7</v>
      </c>
      <c r="I29" s="12">
        <f t="shared" si="6"/>
        <v>9</v>
      </c>
      <c r="J29" s="3">
        <v>0</v>
      </c>
      <c r="L29" s="13">
        <f t="shared" si="7"/>
        <v>21</v>
      </c>
      <c r="M29" s="14" t="str">
        <f t="shared" si="8"/>
        <v>ne</v>
      </c>
      <c r="N29" s="14">
        <f>IF(M29="","",COUNTIF($M$4:M29,M29))</f>
        <v>3</v>
      </c>
      <c r="O29" s="14" t="str">
        <f t="shared" si="0"/>
        <v>ne3</v>
      </c>
      <c r="P29" s="24"/>
      <c r="Q29" s="2" t="str">
        <f t="shared" si="1"/>
        <v>New York Giants</v>
      </c>
      <c r="R29" s="5">
        <f t="shared" si="2"/>
        <v>0.43807000000000001</v>
      </c>
      <c r="T29" s="2">
        <v>26</v>
      </c>
      <c r="U29" s="2">
        <f t="shared" ca="1" si="9"/>
        <v>0</v>
      </c>
      <c r="V29" s="2" t="str">
        <f t="shared" ca="1" si="3"/>
        <v>Oakland Raiders</v>
      </c>
      <c r="W29" s="5">
        <f t="shared" ca="1" si="4"/>
        <v>0.25019999999999998</v>
      </c>
      <c r="X29" s="14" t="str">
        <f t="shared" ca="1" si="5"/>
        <v>a</v>
      </c>
      <c r="Z29" s="62"/>
      <c r="AA29" s="14" t="s">
        <v>98</v>
      </c>
      <c r="AB29" s="2">
        <f t="shared" ca="1" si="28"/>
        <v>0</v>
      </c>
      <c r="AC29" s="2" t="str">
        <f t="shared" ca="1" si="29"/>
        <v>Oakland Raiders</v>
      </c>
      <c r="AD29" s="5">
        <f t="shared" ca="1" si="30"/>
        <v>0.25019999999999998</v>
      </c>
      <c r="AF29" s="64"/>
      <c r="AG29" s="14" t="s">
        <v>114</v>
      </c>
      <c r="AH29" s="2">
        <f t="shared" ca="1" si="31"/>
        <v>0</v>
      </c>
      <c r="AI29" s="2" t="str">
        <f t="shared" ca="1" si="32"/>
        <v>St. Louis Rams</v>
      </c>
      <c r="AJ29" s="5">
        <f t="shared" ca="1" si="33"/>
        <v>0.43804999999999999</v>
      </c>
    </row>
    <row r="30" spans="1:50" x14ac:dyDescent="0.25">
      <c r="A30" s="3" t="s">
        <v>14</v>
      </c>
      <c r="B30" s="3" t="s">
        <v>48</v>
      </c>
      <c r="C30" s="3" t="s">
        <v>72</v>
      </c>
      <c r="D30" s="3" t="s">
        <v>78</v>
      </c>
      <c r="F30" s="50"/>
      <c r="G30" s="3" t="s">
        <v>30</v>
      </c>
      <c r="H30" s="3">
        <v>7</v>
      </c>
      <c r="I30" s="12">
        <f t="shared" si="6"/>
        <v>9</v>
      </c>
      <c r="J30" s="3">
        <v>0</v>
      </c>
      <c r="L30" s="13">
        <f t="shared" si="7"/>
        <v>22</v>
      </c>
      <c r="M30" s="14" t="str">
        <f t="shared" si="8"/>
        <v>nn</v>
      </c>
      <c r="N30" s="14">
        <f>IF(M30="","",COUNTIF($M$4:M30,M30))</f>
        <v>3</v>
      </c>
      <c r="O30" s="14" t="str">
        <f t="shared" si="0"/>
        <v>nn3</v>
      </c>
      <c r="P30" s="24"/>
      <c r="Q30" s="2" t="str">
        <f t="shared" si="1"/>
        <v>Detroit Lions</v>
      </c>
      <c r="R30" s="5">
        <f t="shared" si="2"/>
        <v>0.43806</v>
      </c>
      <c r="T30" s="2">
        <v>27</v>
      </c>
      <c r="U30" s="2">
        <f t="shared" ca="1" si="9"/>
        <v>0</v>
      </c>
      <c r="V30" s="2" t="str">
        <f t="shared" ca="1" si="3"/>
        <v>Jacksonville Jaguars</v>
      </c>
      <c r="W30" s="5">
        <f t="shared" ca="1" si="4"/>
        <v>0.25019000000000002</v>
      </c>
      <c r="X30" s="14" t="str">
        <f t="shared" ca="1" si="5"/>
        <v>a</v>
      </c>
    </row>
    <row r="31" spans="1:50" x14ac:dyDescent="0.25">
      <c r="A31" s="3" t="s">
        <v>21</v>
      </c>
      <c r="B31" s="3" t="s">
        <v>54</v>
      </c>
      <c r="C31" s="3" t="s">
        <v>72</v>
      </c>
      <c r="D31" s="3" t="s">
        <v>73</v>
      </c>
      <c r="F31" s="50"/>
      <c r="G31" s="3" t="s">
        <v>22</v>
      </c>
      <c r="H31" s="3">
        <v>7</v>
      </c>
      <c r="I31" s="12">
        <f t="shared" si="6"/>
        <v>9</v>
      </c>
      <c r="J31" s="3">
        <v>0</v>
      </c>
      <c r="L31" s="13">
        <f t="shared" si="7"/>
        <v>23</v>
      </c>
      <c r="M31" s="14" t="str">
        <f t="shared" si="8"/>
        <v>nw</v>
      </c>
      <c r="N31" s="14">
        <f>IF(M31="","",COUNTIF($M$4:M31,M31))</f>
        <v>4</v>
      </c>
      <c r="O31" s="14" t="str">
        <f t="shared" si="0"/>
        <v>nw4</v>
      </c>
      <c r="P31" s="24"/>
      <c r="Q31" s="2" t="str">
        <f t="shared" si="1"/>
        <v>St. Louis Rams</v>
      </c>
      <c r="R31" s="5">
        <f t="shared" si="2"/>
        <v>0.43804999999999999</v>
      </c>
      <c r="T31" s="2">
        <v>28</v>
      </c>
      <c r="U31" s="2">
        <f t="shared" ca="1" si="9"/>
        <v>0</v>
      </c>
      <c r="V31" s="2" t="str">
        <f t="shared" ca="1" si="3"/>
        <v>Cleveland Browns</v>
      </c>
      <c r="W31" s="5">
        <f t="shared" ca="1" si="4"/>
        <v>0.25018000000000001</v>
      </c>
      <c r="X31" s="14" t="str">
        <f t="shared" ca="1" si="5"/>
        <v>a</v>
      </c>
    </row>
    <row r="32" spans="1:50" x14ac:dyDescent="0.25">
      <c r="A32" s="3" t="s">
        <v>5</v>
      </c>
      <c r="B32" s="3" t="s">
        <v>39</v>
      </c>
      <c r="C32" s="3" t="s">
        <v>74</v>
      </c>
      <c r="D32" s="3" t="s">
        <v>77</v>
      </c>
      <c r="F32" s="50"/>
      <c r="G32" s="3" t="s">
        <v>25</v>
      </c>
      <c r="H32" s="3">
        <v>5</v>
      </c>
      <c r="I32" s="12">
        <f t="shared" si="6"/>
        <v>10</v>
      </c>
      <c r="J32" s="3">
        <v>1</v>
      </c>
      <c r="L32" s="13">
        <f t="shared" si="7"/>
        <v>25</v>
      </c>
      <c r="M32" s="14" t="str">
        <f t="shared" si="8"/>
        <v>nn</v>
      </c>
      <c r="N32" s="14">
        <f>IF(M32="","",COUNTIF($M$4:M32,M32))</f>
        <v>4</v>
      </c>
      <c r="O32" s="14" t="str">
        <f t="shared" si="0"/>
        <v>nn4</v>
      </c>
      <c r="P32" s="24"/>
      <c r="Q32" s="2" t="str">
        <f t="shared" si="1"/>
        <v>Minnesota Vikings</v>
      </c>
      <c r="R32" s="5">
        <f t="shared" si="2"/>
        <v>0.34403999999999996</v>
      </c>
      <c r="T32" s="2">
        <v>29</v>
      </c>
      <c r="U32" s="2">
        <f t="shared" ca="1" si="9"/>
        <v>0</v>
      </c>
      <c r="V32" s="2" t="str">
        <f t="shared" ca="1" si="3"/>
        <v>Atlanta Falcons</v>
      </c>
      <c r="W32" s="5">
        <f t="shared" ca="1" si="4"/>
        <v>0.25002999999999997</v>
      </c>
      <c r="X32" s="14" t="str">
        <f t="shared" ca="1" si="5"/>
        <v>n</v>
      </c>
    </row>
    <row r="33" spans="1:24" x14ac:dyDescent="0.25">
      <c r="A33" s="3" t="s">
        <v>29</v>
      </c>
      <c r="B33" s="3" t="s">
        <v>62</v>
      </c>
      <c r="C33" s="3" t="s">
        <v>74</v>
      </c>
      <c r="D33" s="3" t="s">
        <v>78</v>
      </c>
      <c r="F33" s="50"/>
      <c r="G33" s="3" t="s">
        <v>9</v>
      </c>
      <c r="H33" s="3">
        <v>4</v>
      </c>
      <c r="I33" s="12">
        <f t="shared" si="6"/>
        <v>12</v>
      </c>
      <c r="J33" s="3">
        <v>0</v>
      </c>
      <c r="L33" s="13">
        <f t="shared" si="7"/>
        <v>29</v>
      </c>
      <c r="M33" s="14" t="str">
        <f t="shared" si="8"/>
        <v>ns</v>
      </c>
      <c r="N33" s="14">
        <f>IF(M33="","",COUNTIF($M$4:M33,M33))</f>
        <v>3</v>
      </c>
      <c r="O33" s="14" t="str">
        <f t="shared" si="0"/>
        <v>ns3</v>
      </c>
      <c r="P33" s="24"/>
      <c r="Q33" s="2" t="str">
        <f t="shared" si="1"/>
        <v>Atlanta Falcons</v>
      </c>
      <c r="R33" s="5">
        <f t="shared" si="2"/>
        <v>0.25002999999999997</v>
      </c>
      <c r="T33" s="2">
        <v>30</v>
      </c>
      <c r="U33" s="2">
        <f t="shared" ca="1" si="9"/>
        <v>0</v>
      </c>
      <c r="V33" s="2" t="str">
        <f t="shared" ca="1" si="3"/>
        <v>Tampa Bay Buccaneers</v>
      </c>
      <c r="W33" s="5">
        <f t="shared" ca="1" si="4"/>
        <v>0.25002000000000002</v>
      </c>
      <c r="X33" s="14" t="str">
        <f t="shared" ca="1" si="5"/>
        <v>n</v>
      </c>
    </row>
    <row r="34" spans="1:24" x14ac:dyDescent="0.25">
      <c r="A34" s="3" t="s">
        <v>4</v>
      </c>
      <c r="B34" s="3" t="s">
        <v>38</v>
      </c>
      <c r="C34" s="3" t="s">
        <v>74</v>
      </c>
      <c r="D34" s="3" t="s">
        <v>78</v>
      </c>
      <c r="F34" s="50"/>
      <c r="G34" s="3" t="s">
        <v>2</v>
      </c>
      <c r="H34" s="3">
        <v>4</v>
      </c>
      <c r="I34" s="12">
        <f t="shared" si="6"/>
        <v>12</v>
      </c>
      <c r="J34" s="3">
        <v>0</v>
      </c>
      <c r="L34" s="13">
        <f t="shared" si="7"/>
        <v>30</v>
      </c>
      <c r="M34" s="14" t="str">
        <f t="shared" si="8"/>
        <v>ns</v>
      </c>
      <c r="N34" s="14">
        <f>IF(M34="","",COUNTIF($M$4:M34,M34))</f>
        <v>4</v>
      </c>
      <c r="O34" s="14" t="str">
        <f t="shared" si="0"/>
        <v>ns4</v>
      </c>
      <c r="P34" s="24"/>
      <c r="Q34" s="2" t="str">
        <f t="shared" si="1"/>
        <v>Tampa Bay Buccaneers</v>
      </c>
      <c r="R34" s="5">
        <f t="shared" si="2"/>
        <v>0.25002000000000002</v>
      </c>
      <c r="T34" s="2">
        <v>31</v>
      </c>
      <c r="U34" s="2">
        <f t="shared" ca="1" si="9"/>
        <v>0</v>
      </c>
      <c r="V34" s="2" t="str">
        <f t="shared" ca="1" si="3"/>
        <v>Washington Redskins</v>
      </c>
      <c r="W34" s="5">
        <f t="shared" ca="1" si="4"/>
        <v>0.18801000000000001</v>
      </c>
      <c r="X34" s="14" t="str">
        <f t="shared" ca="1" si="5"/>
        <v>n</v>
      </c>
    </row>
    <row r="35" spans="1:24" x14ac:dyDescent="0.25">
      <c r="A35" s="3" t="s">
        <v>25</v>
      </c>
      <c r="B35" s="3" t="s">
        <v>58</v>
      </c>
      <c r="C35" s="3" t="s">
        <v>72</v>
      </c>
      <c r="D35" s="3" t="s">
        <v>77</v>
      </c>
      <c r="F35" s="51"/>
      <c r="G35" s="3" t="s">
        <v>23</v>
      </c>
      <c r="H35" s="3">
        <v>3</v>
      </c>
      <c r="I35" s="12">
        <f t="shared" si="6"/>
        <v>13</v>
      </c>
      <c r="J35" s="3">
        <v>0</v>
      </c>
      <c r="L35" s="13">
        <f t="shared" si="7"/>
        <v>31</v>
      </c>
      <c r="M35" s="14" t="str">
        <f t="shared" si="8"/>
        <v>ne</v>
      </c>
      <c r="N35" s="14">
        <f>IF(M35="","",COUNTIF($M$4:M35,M35))</f>
        <v>4</v>
      </c>
      <c r="O35" s="14" t="str">
        <f t="shared" si="0"/>
        <v>ne4</v>
      </c>
      <c r="P35" s="24"/>
      <c r="Q35" s="2" t="str">
        <f t="shared" si="1"/>
        <v>Washington Redskins</v>
      </c>
      <c r="R35" s="5">
        <f t="shared" si="2"/>
        <v>0.18801000000000001</v>
      </c>
      <c r="T35" s="2">
        <v>32</v>
      </c>
      <c r="U35" s="2">
        <f t="shared" ca="1" si="9"/>
        <v>0</v>
      </c>
      <c r="V35" s="2" t="str">
        <f t="shared" ca="1" si="3"/>
        <v>Houston Texans</v>
      </c>
      <c r="W35" s="5">
        <f t="shared" ca="1" si="4"/>
        <v>0.12517</v>
      </c>
      <c r="X35" s="14" t="str">
        <f t="shared" ca="1" si="5"/>
        <v>a</v>
      </c>
    </row>
  </sheetData>
  <mergeCells count="27">
    <mergeCell ref="F20:F35"/>
    <mergeCell ref="AA24:AD24"/>
    <mergeCell ref="AG24:AJ24"/>
    <mergeCell ref="F4:F19"/>
    <mergeCell ref="AL4:AL10"/>
    <mergeCell ref="AL13:AL19"/>
    <mergeCell ref="AR13:AR19"/>
    <mergeCell ref="AX13:AX19"/>
    <mergeCell ref="BD1:BG1"/>
    <mergeCell ref="Z3:Z29"/>
    <mergeCell ref="AA3:AD3"/>
    <mergeCell ref="AF3:AF29"/>
    <mergeCell ref="AG3:AJ3"/>
    <mergeCell ref="AL3:BB3"/>
    <mergeCell ref="AA17:AD17"/>
    <mergeCell ref="AG17:AJ17"/>
    <mergeCell ref="AL1:BB1"/>
    <mergeCell ref="AR4:AR10"/>
    <mergeCell ref="AX4:AX10"/>
    <mergeCell ref="AA10:AD10"/>
    <mergeCell ref="AG10:AJ10"/>
    <mergeCell ref="AL12:BB12"/>
    <mergeCell ref="A1:D1"/>
    <mergeCell ref="G1:J1"/>
    <mergeCell ref="L1:R1"/>
    <mergeCell ref="T1:W1"/>
    <mergeCell ref="Z1:AJ1"/>
  </mergeCells>
  <conditionalFormatting sqref="U4:X35">
    <cfRule type="expression" dxfId="167" priority="13">
      <formula>AND($U4&gt;=5,$U4&lt;=6)</formula>
    </cfRule>
    <cfRule type="expression" dxfId="166" priority="14">
      <formula>AND($U4&gt;=1,$U4&lt;=4)</formula>
    </cfRule>
  </conditionalFormatting>
  <conditionalFormatting sqref="X4:X35">
    <cfRule type="expression" dxfId="165" priority="1">
      <formula>X4="n"</formula>
    </cfRule>
    <cfRule type="expression" dxfId="164" priority="2">
      <formula>X4="a"</formula>
    </cfRule>
  </conditionalFormatting>
  <conditionalFormatting sqref="AB4:AD35">
    <cfRule type="expression" dxfId="163" priority="11">
      <formula>AND($AB4&gt;=5,$AB4&lt;=6)</formula>
    </cfRule>
    <cfRule type="expression" dxfId="162" priority="12">
      <formula>AND($AB4&gt;=1,$AB4&lt;=4)</formula>
    </cfRule>
  </conditionalFormatting>
  <conditionalFormatting sqref="AH4:AJ29">
    <cfRule type="expression" dxfId="161" priority="7">
      <formula>AND($AG4&gt;=5,$AG4&lt;=6)</formula>
    </cfRule>
    <cfRule type="expression" dxfId="160" priority="8">
      <formula>AND($AG4&gt;=1,$AG4&lt;=4)</formula>
    </cfRule>
    <cfRule type="expression" dxfId="159" priority="9">
      <formula>AND($AH4&gt;=5,$AH4&lt;=6)</formula>
    </cfRule>
    <cfRule type="expression" dxfId="158" priority="10">
      <formula>AND($AH4&gt;=1,$AH4&lt;=4)</formula>
    </cfRule>
  </conditionalFormatting>
  <conditionalFormatting sqref="AM5:AO18">
    <cfRule type="expression" dxfId="157" priority="6">
      <formula>$AP5&lt;&gt;""</formula>
    </cfRule>
  </conditionalFormatting>
  <conditionalFormatting sqref="AS5:AU18">
    <cfRule type="expression" dxfId="156" priority="5">
      <formula>$AV5&lt;&gt;""</formula>
    </cfRule>
  </conditionalFormatting>
  <conditionalFormatting sqref="AY6:BA16">
    <cfRule type="expression" dxfId="155" priority="4">
      <formula>$BB6&lt;&gt;""</formula>
    </cfRule>
  </conditionalFormatting>
  <conditionalFormatting sqref="BD10:BF11">
    <cfRule type="expression" dxfId="154" priority="3">
      <formula>$BG10&lt;&gt;""</formula>
    </cfRule>
  </conditionalFormatting>
  <pageMargins left="0.7" right="0.7" top="0.78740157499999996" bottom="0.78740157499999996" header="0.3" footer="0.3"/>
  <pageSetup paperSize="9" orientation="portrait" horizontalDpi="4294967294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G35"/>
  <sheetViews>
    <sheetView topLeftCell="Z1" workbookViewId="0">
      <selection activeCell="BG11" sqref="BG11"/>
    </sheetView>
  </sheetViews>
  <sheetFormatPr baseColWidth="10" defaultColWidth="11.42578125" defaultRowHeight="15" outlineLevelCol="1" x14ac:dyDescent="0.25"/>
  <cols>
    <col min="1" max="4" width="12.7109375" style="2" hidden="1" customWidth="1" outlineLevel="1"/>
    <col min="5" max="5" width="6.7109375" style="2" customWidth="1" collapsed="1"/>
    <col min="6" max="6" width="2.7109375" style="2" customWidth="1" outlineLevel="1"/>
    <col min="7" max="7" width="12.7109375" style="2" customWidth="1" outlineLevel="1"/>
    <col min="8" max="10" width="3.7109375" style="2" customWidth="1" outlineLevel="1"/>
    <col min="11" max="11" width="6.7109375" style="2" customWidth="1"/>
    <col min="12" max="14" width="3.7109375" style="2" hidden="1" customWidth="1" outlineLevel="1"/>
    <col min="15" max="15" width="4.7109375" style="2" hidden="1" customWidth="1" outlineLevel="1"/>
    <col min="16" max="16" width="2.7109375" style="2" hidden="1" customWidth="1" outlineLevel="1"/>
    <col min="17" max="17" width="24.7109375" style="2" hidden="1" customWidth="1" outlineLevel="1"/>
    <col min="18" max="18" width="6.7109375" style="2" hidden="1" customWidth="1" outlineLevel="1"/>
    <col min="19" max="19" width="6.7109375" style="2" customWidth="1" collapsed="1"/>
    <col min="20" max="20" width="3.7109375" style="2" customWidth="1" outlineLevel="1"/>
    <col min="21" max="21" width="2.7109375" style="2" customWidth="1" outlineLevel="1"/>
    <col min="22" max="22" width="24.7109375" style="2" customWidth="1" outlineLevel="1"/>
    <col min="23" max="23" width="6.7109375" style="2" customWidth="1" outlineLevel="1"/>
    <col min="24" max="24" width="2.7109375" style="2" customWidth="1" outlineLevel="1"/>
    <col min="25" max="25" width="6.7109375" style="2" customWidth="1"/>
    <col min="26" max="26" width="2.7109375" style="2" customWidth="1" outlineLevel="1"/>
    <col min="27" max="27" width="4.7109375" style="2" customWidth="1" outlineLevel="1"/>
    <col min="28" max="28" width="2.7109375" style="2" customWidth="1" outlineLevel="1"/>
    <col min="29" max="29" width="24.7109375" style="2" customWidth="1" outlineLevel="1"/>
    <col min="30" max="30" width="6.7109375" style="2" customWidth="1" outlineLevel="1"/>
    <col min="31" max="31" width="3.7109375" style="2" customWidth="1" outlineLevel="1"/>
    <col min="32" max="32" width="2.7109375" style="2" customWidth="1" outlineLevel="1"/>
    <col min="33" max="33" width="4.7109375" style="2" customWidth="1" outlineLevel="1"/>
    <col min="34" max="34" width="2.7109375" style="2" customWidth="1" outlineLevel="1"/>
    <col min="35" max="35" width="24.7109375" style="2" customWidth="1" outlineLevel="1"/>
    <col min="36" max="36" width="6.7109375" style="2" customWidth="1" outlineLevel="1"/>
    <col min="37" max="37" width="6.7109375" style="2" customWidth="1"/>
    <col min="38" max="39" width="2.7109375" style="2" customWidth="1"/>
    <col min="40" max="40" width="24.7109375" style="2" customWidth="1"/>
    <col min="41" max="41" width="4.7109375" style="2" customWidth="1"/>
    <col min="42" max="42" width="2.7109375" style="2" customWidth="1"/>
    <col min="43" max="43" width="3.7109375" style="2" customWidth="1"/>
    <col min="44" max="45" width="2.7109375" style="2" customWidth="1"/>
    <col min="46" max="46" width="24.7109375" style="2" customWidth="1"/>
    <col min="47" max="47" width="4.7109375" style="2" customWidth="1"/>
    <col min="48" max="48" width="2.7109375" style="2" customWidth="1"/>
    <col min="49" max="49" width="3.7109375" style="2" customWidth="1"/>
    <col min="50" max="51" width="2.7109375" style="2" customWidth="1"/>
    <col min="52" max="52" width="24.7109375" style="2" customWidth="1"/>
    <col min="53" max="53" width="4.7109375" style="2" customWidth="1"/>
    <col min="54" max="54" width="2.7109375" style="2" customWidth="1"/>
    <col min="55" max="55" width="3.7109375" style="2" customWidth="1"/>
    <col min="56" max="56" width="2.7109375" style="2" customWidth="1"/>
    <col min="57" max="57" width="24.7109375" style="2" customWidth="1"/>
    <col min="58" max="58" width="4.7109375" style="2" customWidth="1"/>
    <col min="59" max="59" width="12.7109375" style="2" customWidth="1"/>
    <col min="60" max="16384" width="11.42578125" style="2"/>
  </cols>
  <sheetData>
    <row r="1" spans="1:59" s="11" customFormat="1" ht="21" x14ac:dyDescent="0.25">
      <c r="A1" s="60" t="s">
        <v>80</v>
      </c>
      <c r="B1" s="60"/>
      <c r="C1" s="60"/>
      <c r="D1" s="60"/>
      <c r="G1" s="60" t="s">
        <v>118</v>
      </c>
      <c r="H1" s="60"/>
      <c r="I1" s="60"/>
      <c r="J1" s="60"/>
      <c r="L1" s="60" t="s">
        <v>82</v>
      </c>
      <c r="M1" s="60"/>
      <c r="N1" s="60"/>
      <c r="O1" s="60"/>
      <c r="P1" s="60"/>
      <c r="Q1" s="60"/>
      <c r="R1" s="60"/>
      <c r="T1" s="60" t="s">
        <v>81</v>
      </c>
      <c r="U1" s="60"/>
      <c r="V1" s="60"/>
      <c r="W1" s="60"/>
      <c r="X1" s="10"/>
      <c r="Z1" s="60" t="s">
        <v>127</v>
      </c>
      <c r="AA1" s="60"/>
      <c r="AB1" s="60"/>
      <c r="AC1" s="60"/>
      <c r="AD1" s="60"/>
      <c r="AE1" s="60"/>
      <c r="AF1" s="60"/>
      <c r="AG1" s="60"/>
      <c r="AH1" s="60"/>
      <c r="AI1" s="60"/>
      <c r="AJ1" s="60"/>
      <c r="AL1" s="60" t="s">
        <v>129</v>
      </c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D1" s="60" t="s">
        <v>125</v>
      </c>
      <c r="BE1" s="60"/>
      <c r="BF1" s="60"/>
      <c r="BG1" s="60"/>
    </row>
    <row r="2" spans="1:59" x14ac:dyDescent="0.25">
      <c r="A2" s="3">
        <v>16</v>
      </c>
      <c r="BD2" s="6" t="s">
        <v>130</v>
      </c>
    </row>
    <row r="3" spans="1:59" ht="15" customHeight="1" x14ac:dyDescent="0.25">
      <c r="A3" s="1" t="s">
        <v>32</v>
      </c>
      <c r="B3" s="1" t="s">
        <v>33</v>
      </c>
      <c r="C3" s="1" t="s">
        <v>70</v>
      </c>
      <c r="D3" s="1" t="s">
        <v>71</v>
      </c>
      <c r="G3" s="1" t="s">
        <v>32</v>
      </c>
      <c r="H3" s="4" t="s">
        <v>65</v>
      </c>
      <c r="I3" s="4" t="s">
        <v>66</v>
      </c>
      <c r="J3" s="4" t="s">
        <v>67</v>
      </c>
      <c r="L3" s="4" t="s">
        <v>119</v>
      </c>
      <c r="M3" s="4" t="s">
        <v>76</v>
      </c>
      <c r="N3" s="4" t="s">
        <v>120</v>
      </c>
      <c r="O3" s="4" t="s">
        <v>69</v>
      </c>
      <c r="P3" s="4"/>
      <c r="Q3" s="4" t="s">
        <v>79</v>
      </c>
      <c r="R3" s="4" t="s">
        <v>68</v>
      </c>
      <c r="T3" s="1"/>
      <c r="U3" s="1"/>
      <c r="V3" s="4" t="s">
        <v>79</v>
      </c>
      <c r="W3" s="4" t="s">
        <v>68</v>
      </c>
      <c r="X3" s="1"/>
      <c r="Z3" s="54" t="s">
        <v>115</v>
      </c>
      <c r="AA3" s="52" t="s">
        <v>75</v>
      </c>
      <c r="AB3" s="52"/>
      <c r="AC3" s="52"/>
      <c r="AD3" s="53"/>
      <c r="AF3" s="49" t="s">
        <v>116</v>
      </c>
      <c r="AG3" s="47" t="s">
        <v>75</v>
      </c>
      <c r="AH3" s="47"/>
      <c r="AI3" s="47"/>
      <c r="AJ3" s="48"/>
      <c r="AL3" s="70" t="s">
        <v>115</v>
      </c>
      <c r="AM3" s="74"/>
      <c r="AN3" s="74"/>
      <c r="AO3" s="74"/>
      <c r="AP3" s="74"/>
      <c r="AQ3" s="74"/>
      <c r="AR3" s="71"/>
      <c r="AS3" s="74"/>
      <c r="AT3" s="74"/>
      <c r="AU3" s="74"/>
      <c r="AV3" s="74"/>
      <c r="AW3" s="74"/>
      <c r="AX3" s="71"/>
      <c r="AY3" s="74"/>
      <c r="AZ3" s="74"/>
      <c r="BA3" s="74"/>
      <c r="BB3" s="75"/>
    </row>
    <row r="4" spans="1:59" ht="15" customHeight="1" x14ac:dyDescent="0.25">
      <c r="A4" s="3" t="s">
        <v>8</v>
      </c>
      <c r="B4" s="3" t="s">
        <v>42</v>
      </c>
      <c r="C4" s="3" t="s">
        <v>72</v>
      </c>
      <c r="D4" s="3" t="s">
        <v>73</v>
      </c>
      <c r="F4" s="54" t="s">
        <v>115</v>
      </c>
      <c r="G4" s="3" t="s">
        <v>11</v>
      </c>
      <c r="H4" s="3">
        <v>13</v>
      </c>
      <c r="I4" s="12">
        <f>$A$2-H4-J4</f>
        <v>3</v>
      </c>
      <c r="J4" s="3">
        <v>0</v>
      </c>
      <c r="L4" s="13">
        <f>IF(G4="","",_xlfn.RANK.EQ(R4,$R$4:$R$35,0))</f>
        <v>1</v>
      </c>
      <c r="M4" s="14" t="str">
        <f>IF(G4="","",LOWER(LEFT(VLOOKUP(G4,$A$4:$D$35,3),1))&amp;LOWER(LEFT(VLOOKUP(G4,$A$4:$D$35,4),1)))</f>
        <v>aw</v>
      </c>
      <c r="N4" s="14">
        <f>IF(M4="","",COUNTIF($M$4:M4,M4))</f>
        <v>1</v>
      </c>
      <c r="O4" s="14" t="str">
        <f t="shared" ref="O4:O35" si="0">M4&amp;N4</f>
        <v>aw1</v>
      </c>
      <c r="P4" s="2">
        <v>1</v>
      </c>
      <c r="Q4" s="2" t="str">
        <f t="shared" ref="Q4:Q35" si="1">IF(G4="","",VLOOKUP(G4,$A$4:$D$35,2)&amp;" "&amp;G4)</f>
        <v>Denver Broncos</v>
      </c>
      <c r="R4" s="5">
        <f t="shared" ref="R4:R35" si="2">IF(G4="","",ROUND((H4+J4/2)/SUM(H4:J4),3)+(36-ROW())/100000)</f>
        <v>0.81331999999999993</v>
      </c>
      <c r="T4" s="2">
        <v>1</v>
      </c>
      <c r="U4" s="2">
        <f ca="1">IF(L4="","",OFFSET($P$3,MATCH(T4,$L$4:$L$35,0),0))</f>
        <v>1</v>
      </c>
      <c r="V4" s="2" t="str">
        <f t="shared" ref="V4:V35" ca="1" si="3">IF(L4="","",OFFSET($Q$3,MATCH(T4,$L$4:$L$35,0),0))</f>
        <v>Denver Broncos</v>
      </c>
      <c r="W4" s="5">
        <f t="shared" ref="W4:W35" ca="1" si="4">IF(L4="","",OFFSET($R$3,MATCH(T4,$L$4:$L$35,0),0))</f>
        <v>0.81331999999999993</v>
      </c>
      <c r="X4" s="14" t="str">
        <f t="shared" ref="X4:X35" ca="1" si="5">IF(L4="","",LEFT(OFFSET($M$3,MATCH(T4,$L$4:$L$35,0),0),1))</f>
        <v>a</v>
      </c>
      <c r="Z4" s="61"/>
      <c r="AA4" s="1"/>
      <c r="AB4" s="1"/>
      <c r="AC4" s="4" t="s">
        <v>79</v>
      </c>
      <c r="AD4" s="4" t="s">
        <v>68</v>
      </c>
      <c r="AF4" s="63"/>
      <c r="AG4" s="1"/>
      <c r="AH4" s="1"/>
      <c r="AI4" s="4" t="s">
        <v>79</v>
      </c>
      <c r="AJ4" s="4" t="s">
        <v>68</v>
      </c>
      <c r="AL4" s="61" t="s">
        <v>121</v>
      </c>
      <c r="AR4" s="61" t="s">
        <v>122</v>
      </c>
      <c r="AX4" s="61" t="s">
        <v>124</v>
      </c>
    </row>
    <row r="5" spans="1:59" x14ac:dyDescent="0.25">
      <c r="A5" s="3" t="s">
        <v>28</v>
      </c>
      <c r="B5" s="3" t="s">
        <v>61</v>
      </c>
      <c r="C5" s="3" t="s">
        <v>72</v>
      </c>
      <c r="D5" s="3" t="s">
        <v>77</v>
      </c>
      <c r="F5" s="55"/>
      <c r="G5" s="3" t="s">
        <v>13</v>
      </c>
      <c r="H5" s="3">
        <v>12</v>
      </c>
      <c r="I5" s="12">
        <f t="shared" ref="I5:I35" si="6">$A$2-H5-J5</f>
        <v>4</v>
      </c>
      <c r="J5" s="3">
        <v>0</v>
      </c>
      <c r="L5" s="13">
        <f t="shared" ref="L5:L35" si="7">IF(G5="","",_xlfn.RANK.EQ(R5,$R$4:$R$35,0))</f>
        <v>3</v>
      </c>
      <c r="M5" s="14" t="str">
        <f t="shared" ref="M5:M35" si="8">IF(G5="","",LOWER(LEFT(VLOOKUP(G5,$A$4:$D$35,3),1))&amp;LOWER(LEFT(VLOOKUP(G5,$A$4:$D$35,4),1)))</f>
        <v>ae</v>
      </c>
      <c r="N5" s="14">
        <f>IF(M5="","",COUNTIF($M$4:M5,M5))</f>
        <v>1</v>
      </c>
      <c r="O5" s="14" t="str">
        <f t="shared" si="0"/>
        <v>ae1</v>
      </c>
      <c r="P5" s="2">
        <v>2</v>
      </c>
      <c r="Q5" s="2" t="str">
        <f t="shared" si="1"/>
        <v>New England Patriots</v>
      </c>
      <c r="R5" s="5">
        <f t="shared" si="2"/>
        <v>0.75031000000000003</v>
      </c>
      <c r="T5" s="2">
        <v>2</v>
      </c>
      <c r="U5" s="2">
        <f t="shared" ref="U5:U35" ca="1" si="9">IF(L5="","",OFFSET($P$3,MATCH(T5,$L$4:$L$35,0),0))</f>
        <v>1</v>
      </c>
      <c r="V5" s="2" t="str">
        <f t="shared" ca="1" si="3"/>
        <v>Atlanta Falcons</v>
      </c>
      <c r="W5" s="5">
        <f t="shared" ca="1" si="4"/>
        <v>0.81315999999999999</v>
      </c>
      <c r="X5" s="14" t="str">
        <f t="shared" ca="1" si="5"/>
        <v>n</v>
      </c>
      <c r="Z5" s="61"/>
      <c r="AA5" s="14" t="s">
        <v>87</v>
      </c>
      <c r="AB5" s="2">
        <f ca="1">IF(COUNTIF($O$4:$O$35,AA5)=0,"",OFFSET($P$3,MATCH(AA5,$O$4:$O$35,0),0))</f>
        <v>2</v>
      </c>
      <c r="AC5" s="2" t="str">
        <f ca="1">IF(COUNTIF($O$4:$O$35,AA5)=0,"",OFFSET($Q$3,MATCH(AA5,$O$4:$O$35,0),0))</f>
        <v>New England Patriots</v>
      </c>
      <c r="AD5" s="5">
        <f ca="1">IF(COUNTIF($O$4:$O$35,AA5)=0,"",OFFSET($R$3,MATCH(AA5,$O$4:$O$35,0),0))</f>
        <v>0.75031000000000003</v>
      </c>
      <c r="AF5" s="63"/>
      <c r="AG5" s="14" t="s">
        <v>99</v>
      </c>
      <c r="AH5" s="2">
        <f ca="1">IF(COUNTIF($O$4:$O$35,AG5)=0,"",OFFSET($P$3,MATCH(AG5,$O$4:$O$35,0),0))</f>
        <v>4</v>
      </c>
      <c r="AI5" s="2" t="str">
        <f ca="1">IF(COUNTIF($O$4:$O$35,AG5)=0,"",OFFSET($Q$3,MATCH(AG5,$O$4:$O$35,0),0))</f>
        <v>Washington Redskins</v>
      </c>
      <c r="AJ5" s="5">
        <f ca="1">IF(COUNTIF($O$4:$O$35,AG5)=0,"",OFFSET($R$3,MATCH(AG5,$O$4:$O$35,0),0))</f>
        <v>0.62512999999999996</v>
      </c>
      <c r="AL5" s="55"/>
      <c r="AM5" s="16">
        <v>5</v>
      </c>
      <c r="AN5" s="17" t="str">
        <f>IF(Q8="","tbd",Q8)</f>
        <v>Indianapolis Colts</v>
      </c>
      <c r="AO5" s="18">
        <v>9</v>
      </c>
      <c r="AP5" s="14" t="str">
        <f>IF(AO5&gt;AO6,AM5,"")</f>
        <v/>
      </c>
      <c r="AR5" s="55"/>
      <c r="AS5" s="16">
        <f>IF(COUNT(AP5:AP9)&lt;&gt;2,"",MIN(AP5:AP9))</f>
        <v>3</v>
      </c>
      <c r="AT5" s="17" t="str">
        <f ca="1">IF(AS5="","tbd",OFFSET($Q$3,AS5,0))</f>
        <v>Houston Texans</v>
      </c>
      <c r="AU5" s="18">
        <v>28</v>
      </c>
      <c r="AV5" s="14" t="str">
        <f>IF(AU5&gt;AU6,AS5,"")</f>
        <v/>
      </c>
      <c r="AX5" s="61"/>
    </row>
    <row r="6" spans="1:59" x14ac:dyDescent="0.25">
      <c r="A6" s="3" t="s">
        <v>31</v>
      </c>
      <c r="B6" s="3" t="s">
        <v>64</v>
      </c>
      <c r="C6" s="3" t="s">
        <v>74</v>
      </c>
      <c r="D6" s="3" t="s">
        <v>77</v>
      </c>
      <c r="F6" s="55"/>
      <c r="G6" s="3" t="s">
        <v>29</v>
      </c>
      <c r="H6" s="3">
        <v>12</v>
      </c>
      <c r="I6" s="12">
        <f t="shared" si="6"/>
        <v>4</v>
      </c>
      <c r="J6" s="3">
        <v>0</v>
      </c>
      <c r="L6" s="13">
        <f t="shared" si="7"/>
        <v>4</v>
      </c>
      <c r="M6" s="14" t="str">
        <f t="shared" si="8"/>
        <v>as</v>
      </c>
      <c r="N6" s="14">
        <f>IF(M6="","",COUNTIF($M$4:M6,M6))</f>
        <v>1</v>
      </c>
      <c r="O6" s="14" t="str">
        <f t="shared" si="0"/>
        <v>as1</v>
      </c>
      <c r="P6" s="2">
        <v>3</v>
      </c>
      <c r="Q6" s="2" t="str">
        <f t="shared" si="1"/>
        <v>Houston Texans</v>
      </c>
      <c r="R6" s="5">
        <f t="shared" si="2"/>
        <v>0.75029999999999997</v>
      </c>
      <c r="T6" s="2">
        <v>3</v>
      </c>
      <c r="U6" s="2">
        <f t="shared" ca="1" si="9"/>
        <v>2</v>
      </c>
      <c r="V6" s="2" t="str">
        <f t="shared" ca="1" si="3"/>
        <v>New England Patriots</v>
      </c>
      <c r="W6" s="5">
        <f t="shared" ca="1" si="4"/>
        <v>0.75031000000000003</v>
      </c>
      <c r="X6" s="14" t="str">
        <f t="shared" ca="1" si="5"/>
        <v>a</v>
      </c>
      <c r="Z6" s="61"/>
      <c r="AA6" s="14" t="s">
        <v>88</v>
      </c>
      <c r="AB6" s="2">
        <f t="shared" ref="AB6:AB8" ca="1" si="10">IF(COUNTIF($O$4:$O$35,AA6)=0,"",OFFSET($P$3,MATCH(AA6,$O$4:$O$35,0),0))</f>
        <v>0</v>
      </c>
      <c r="AC6" s="2" t="str">
        <f t="shared" ref="AC6:AC8" ca="1" si="11">IF(COUNTIF($O$4:$O$35,AA6)=0,"",OFFSET($Q$3,MATCH(AA6,$O$4:$O$35,0),0))</f>
        <v>Miami Dolphins</v>
      </c>
      <c r="AD6" s="5">
        <f t="shared" ref="AD6:AD8" ca="1" si="12">IF(COUNTIF($O$4:$O$35,AA6)=0,"",OFFSET($R$3,MATCH(AA6,$O$4:$O$35,0),0))</f>
        <v>0.43824000000000002</v>
      </c>
      <c r="AF6" s="63"/>
      <c r="AG6" s="14" t="s">
        <v>100</v>
      </c>
      <c r="AH6" s="2">
        <f t="shared" ref="AH6:AH8" ca="1" si="13">IF(COUNTIF($O$4:$O$35,AG6)=0,"",OFFSET($P$3,MATCH(AG6,$O$4:$O$35,0),0))</f>
        <v>0</v>
      </c>
      <c r="AI6" s="2" t="str">
        <f t="shared" ref="AI6:AI8" ca="1" si="14">IF(COUNTIF($O$4:$O$35,AG6)=0,"",OFFSET($Q$3,MATCH(AG6,$O$4:$O$35,0),0))</f>
        <v>New York Giants</v>
      </c>
      <c r="AJ6" s="5">
        <f t="shared" ref="AJ6:AJ8" ca="1" si="15">IF(COUNTIF($O$4:$O$35,AG6)=0,"",OFFSET($R$3,MATCH(AG6,$O$4:$O$35,0),0))</f>
        <v>0.56308999999999998</v>
      </c>
      <c r="AL6" s="55"/>
      <c r="AM6" s="19">
        <v>4</v>
      </c>
      <c r="AN6" s="20" t="str">
        <f>IF(Q7="","tbd",Q7)</f>
        <v>Baltimore Ravens</v>
      </c>
      <c r="AO6" s="21">
        <v>24</v>
      </c>
      <c r="AP6" s="14">
        <f>IF(AO6&gt;AO5,AM6,"")</f>
        <v>4</v>
      </c>
      <c r="AR6" s="55"/>
      <c r="AS6" s="19">
        <v>2</v>
      </c>
      <c r="AT6" s="20" t="str">
        <f>IF(Q5="","tbd",Q5)</f>
        <v>New England Patriots</v>
      </c>
      <c r="AU6" s="21">
        <v>41</v>
      </c>
      <c r="AV6" s="14">
        <f>IF(AU6&gt;AU5,AS6,"")</f>
        <v>2</v>
      </c>
      <c r="AX6" s="55"/>
      <c r="AY6" s="16">
        <f>IF(COUNT(AV5:AV9)&lt;&gt;2,"",MAX(AV5:AV9))</f>
        <v>4</v>
      </c>
      <c r="AZ6" s="17" t="str">
        <f ca="1">IF(AY6="","tbd",OFFSET($Q$3,AY6,0))</f>
        <v>Baltimore Ravens</v>
      </c>
      <c r="BA6" s="18">
        <v>28</v>
      </c>
      <c r="BB6" s="14">
        <f>IF(BA6&gt;BA7,AY6,"")</f>
        <v>4</v>
      </c>
    </row>
    <row r="7" spans="1:59" x14ac:dyDescent="0.25">
      <c r="A7" s="3" t="s">
        <v>16</v>
      </c>
      <c r="B7" s="3" t="s">
        <v>49</v>
      </c>
      <c r="C7" s="3" t="s">
        <v>74</v>
      </c>
      <c r="D7" s="3" t="s">
        <v>75</v>
      </c>
      <c r="F7" s="55"/>
      <c r="G7" s="3" t="s">
        <v>19</v>
      </c>
      <c r="H7" s="3">
        <v>10</v>
      </c>
      <c r="I7" s="12">
        <f t="shared" si="6"/>
        <v>6</v>
      </c>
      <c r="J7" s="3">
        <v>0</v>
      </c>
      <c r="L7" s="13">
        <f t="shared" si="7"/>
        <v>9</v>
      </c>
      <c r="M7" s="14" t="str">
        <f t="shared" si="8"/>
        <v>an</v>
      </c>
      <c r="N7" s="14">
        <f>IF(M7="","",COUNTIF($M$4:M7,M7))</f>
        <v>1</v>
      </c>
      <c r="O7" s="14" t="str">
        <f t="shared" si="0"/>
        <v>an1</v>
      </c>
      <c r="P7" s="2">
        <v>4</v>
      </c>
      <c r="Q7" s="2" t="str">
        <f t="shared" si="1"/>
        <v>Baltimore Ravens</v>
      </c>
      <c r="R7" s="5">
        <f t="shared" si="2"/>
        <v>0.62529000000000001</v>
      </c>
      <c r="T7" s="2">
        <v>4</v>
      </c>
      <c r="U7" s="2">
        <f t="shared" ca="1" si="9"/>
        <v>3</v>
      </c>
      <c r="V7" s="2" t="str">
        <f t="shared" ca="1" si="3"/>
        <v>Houston Texans</v>
      </c>
      <c r="W7" s="5">
        <f t="shared" ca="1" si="4"/>
        <v>0.75029999999999997</v>
      </c>
      <c r="X7" s="14" t="str">
        <f t="shared" ca="1" si="5"/>
        <v>a</v>
      </c>
      <c r="Z7" s="61"/>
      <c r="AA7" s="14" t="s">
        <v>89</v>
      </c>
      <c r="AB7" s="2">
        <f t="shared" ca="1" si="10"/>
        <v>0</v>
      </c>
      <c r="AC7" s="2" t="str">
        <f t="shared" ca="1" si="11"/>
        <v>New York Jets</v>
      </c>
      <c r="AD7" s="5">
        <f t="shared" ca="1" si="12"/>
        <v>0.37522</v>
      </c>
      <c r="AF7" s="63"/>
      <c r="AG7" s="14" t="s">
        <v>101</v>
      </c>
      <c r="AH7" s="2">
        <f t="shared" ca="1" si="13"/>
        <v>0</v>
      </c>
      <c r="AI7" s="2" t="str">
        <f t="shared" ca="1" si="14"/>
        <v>Dallas Cowboys</v>
      </c>
      <c r="AJ7" s="5">
        <f t="shared" ca="1" si="15"/>
        <v>0.50007999999999997</v>
      </c>
      <c r="AL7" s="61"/>
      <c r="AR7" s="61"/>
      <c r="AX7" s="55"/>
      <c r="AY7" s="19">
        <f>IF(COUNT(AV5:AV9)&lt;&gt;2,"",MIN(AV5:AV9))</f>
        <v>2</v>
      </c>
      <c r="AZ7" s="20" t="str">
        <f ca="1">IF(AY7="","tbd",OFFSET($Q$3,AY7,0))</f>
        <v>New England Patriots</v>
      </c>
      <c r="BA7" s="21">
        <v>13</v>
      </c>
      <c r="BB7" s="14" t="str">
        <f>IF(BA7&gt;BA6,AY7,"")</f>
        <v/>
      </c>
    </row>
    <row r="8" spans="1:59" x14ac:dyDescent="0.25">
      <c r="A8" s="3" t="s">
        <v>11</v>
      </c>
      <c r="B8" s="3" t="s">
        <v>45</v>
      </c>
      <c r="C8" s="3" t="s">
        <v>74</v>
      </c>
      <c r="D8" s="3" t="s">
        <v>73</v>
      </c>
      <c r="F8" s="55"/>
      <c r="G8" s="3" t="s">
        <v>6</v>
      </c>
      <c r="H8" s="3">
        <v>11</v>
      </c>
      <c r="I8" s="12">
        <f t="shared" si="6"/>
        <v>5</v>
      </c>
      <c r="J8" s="3">
        <v>0</v>
      </c>
      <c r="L8" s="13">
        <f t="shared" si="7"/>
        <v>6</v>
      </c>
      <c r="M8" s="14" t="str">
        <f t="shared" si="8"/>
        <v>as</v>
      </c>
      <c r="N8" s="14">
        <f>IF(M8="","",COUNTIF($M$4:M8,M8))</f>
        <v>2</v>
      </c>
      <c r="O8" s="14" t="str">
        <f t="shared" si="0"/>
        <v>as2</v>
      </c>
      <c r="P8" s="2">
        <v>5</v>
      </c>
      <c r="Q8" s="2" t="str">
        <f t="shared" si="1"/>
        <v>Indianapolis Colts</v>
      </c>
      <c r="R8" s="5">
        <f t="shared" si="2"/>
        <v>0.68827999999999989</v>
      </c>
      <c r="T8" s="2">
        <v>5</v>
      </c>
      <c r="U8" s="2">
        <f t="shared" ca="1" si="9"/>
        <v>2</v>
      </c>
      <c r="V8" s="2" t="str">
        <f t="shared" ca="1" si="3"/>
        <v>San Francisco 49ers</v>
      </c>
      <c r="W8" s="5">
        <f t="shared" ca="1" si="4"/>
        <v>0.71914999999999996</v>
      </c>
      <c r="X8" s="14" t="str">
        <f t="shared" ca="1" si="5"/>
        <v>n</v>
      </c>
      <c r="Z8" s="61"/>
      <c r="AA8" s="14" t="s">
        <v>90</v>
      </c>
      <c r="AB8" s="2">
        <f t="shared" ca="1" si="10"/>
        <v>0</v>
      </c>
      <c r="AC8" s="2" t="str">
        <f t="shared" ca="1" si="11"/>
        <v>Buffalo Bills</v>
      </c>
      <c r="AD8" s="5">
        <f t="shared" ca="1" si="12"/>
        <v>0.37520999999999999</v>
      </c>
      <c r="AF8" s="63"/>
      <c r="AG8" s="14" t="s">
        <v>102</v>
      </c>
      <c r="AH8" s="2">
        <f t="shared" ca="1" si="13"/>
        <v>0</v>
      </c>
      <c r="AI8" s="2" t="str">
        <f t="shared" ca="1" si="14"/>
        <v>Philadelphia Eagles</v>
      </c>
      <c r="AJ8" s="5">
        <f t="shared" ca="1" si="15"/>
        <v>0.25001000000000001</v>
      </c>
      <c r="AL8" s="55"/>
      <c r="AM8" s="16">
        <v>6</v>
      </c>
      <c r="AN8" s="17" t="str">
        <f>IF(Q9="","tbd",Q9)</f>
        <v>Cincinnati Bengals</v>
      </c>
      <c r="AO8" s="18">
        <v>13</v>
      </c>
      <c r="AP8" s="14" t="str">
        <f>IF(AO8&gt;AO9,AM8,"")</f>
        <v/>
      </c>
      <c r="AR8" s="55"/>
      <c r="AS8" s="16">
        <f>IF(COUNT(AP5:AP9)&lt;&gt;2,"",MAX(AP5:AP9))</f>
        <v>4</v>
      </c>
      <c r="AT8" s="17" t="str">
        <f ca="1">IF(AS8="","tbd",OFFSET($Q$3,AS8,0))</f>
        <v>Baltimore Ravens</v>
      </c>
      <c r="AU8" s="18">
        <v>38</v>
      </c>
      <c r="AV8" s="14">
        <f>IF(AU8&gt;AU9,AS8,"")</f>
        <v>4</v>
      </c>
      <c r="AX8" s="61"/>
    </row>
    <row r="9" spans="1:59" x14ac:dyDescent="0.25">
      <c r="A9" s="3" t="s">
        <v>10</v>
      </c>
      <c r="B9" s="3" t="s">
        <v>44</v>
      </c>
      <c r="C9" s="3" t="s">
        <v>74</v>
      </c>
      <c r="D9" s="3" t="s">
        <v>77</v>
      </c>
      <c r="F9" s="55"/>
      <c r="G9" s="3" t="s">
        <v>31</v>
      </c>
      <c r="H9" s="3">
        <v>10</v>
      </c>
      <c r="I9" s="12">
        <f t="shared" si="6"/>
        <v>6</v>
      </c>
      <c r="J9" s="3">
        <v>0</v>
      </c>
      <c r="L9" s="13">
        <f t="shared" si="7"/>
        <v>10</v>
      </c>
      <c r="M9" s="14" t="str">
        <f t="shared" si="8"/>
        <v>an</v>
      </c>
      <c r="N9" s="14">
        <f>IF(M9="","",COUNTIF($M$4:M9,M9))</f>
        <v>2</v>
      </c>
      <c r="O9" s="14" t="str">
        <f t="shared" si="0"/>
        <v>an2</v>
      </c>
      <c r="P9" s="2">
        <v>6</v>
      </c>
      <c r="Q9" s="2" t="str">
        <f t="shared" si="1"/>
        <v>Cincinnati Bengals</v>
      </c>
      <c r="R9" s="5">
        <f t="shared" si="2"/>
        <v>0.62526999999999999</v>
      </c>
      <c r="T9" s="2">
        <v>6</v>
      </c>
      <c r="U9" s="2">
        <f t="shared" ca="1" si="9"/>
        <v>5</v>
      </c>
      <c r="V9" s="2" t="str">
        <f t="shared" ca="1" si="3"/>
        <v>Indianapolis Colts</v>
      </c>
      <c r="W9" s="5">
        <f t="shared" ca="1" si="4"/>
        <v>0.68827999999999989</v>
      </c>
      <c r="X9" s="14" t="str">
        <f t="shared" ca="1" si="5"/>
        <v>a</v>
      </c>
      <c r="Z9" s="61"/>
      <c r="AF9" s="63"/>
      <c r="AL9" s="55"/>
      <c r="AM9" s="19">
        <v>3</v>
      </c>
      <c r="AN9" s="20" t="str">
        <f>IF(Q6="","tbd",Q6)</f>
        <v>Houston Texans</v>
      </c>
      <c r="AO9" s="21">
        <v>19</v>
      </c>
      <c r="AP9" s="14">
        <f>IF(AO9&gt;AO8,AM9,"")</f>
        <v>3</v>
      </c>
      <c r="AR9" s="55"/>
      <c r="AS9" s="19">
        <v>1</v>
      </c>
      <c r="AT9" s="20" t="str">
        <f>IF(Q4="","tbd",Q4)</f>
        <v>Denver Broncos</v>
      </c>
      <c r="AU9" s="21">
        <v>35</v>
      </c>
      <c r="AV9" s="14" t="str">
        <f>IF(AU9&gt;AU8,AS9,"")</f>
        <v/>
      </c>
      <c r="AX9" s="61"/>
    </row>
    <row r="10" spans="1:59" x14ac:dyDescent="0.25">
      <c r="A10" s="3" t="s">
        <v>2</v>
      </c>
      <c r="B10" s="3" t="s">
        <v>36</v>
      </c>
      <c r="C10" s="3" t="s">
        <v>72</v>
      </c>
      <c r="D10" s="3" t="s">
        <v>78</v>
      </c>
      <c r="F10" s="55"/>
      <c r="G10" s="3" t="s">
        <v>5</v>
      </c>
      <c r="H10" s="3">
        <v>8</v>
      </c>
      <c r="I10" s="12">
        <f t="shared" si="6"/>
        <v>8</v>
      </c>
      <c r="J10" s="3">
        <v>0</v>
      </c>
      <c r="L10" s="13">
        <f t="shared" si="7"/>
        <v>15</v>
      </c>
      <c r="M10" s="14" t="str">
        <f t="shared" si="8"/>
        <v>an</v>
      </c>
      <c r="N10" s="14">
        <f>IF(M10="","",COUNTIF($M$4:M10,M10))</f>
        <v>3</v>
      </c>
      <c r="O10" s="14" t="str">
        <f t="shared" si="0"/>
        <v>an3</v>
      </c>
      <c r="P10" s="24"/>
      <c r="Q10" s="2" t="str">
        <f t="shared" si="1"/>
        <v>Pittsburgh Steelers</v>
      </c>
      <c r="R10" s="5">
        <f t="shared" si="2"/>
        <v>0.50026000000000004</v>
      </c>
      <c r="T10" s="2">
        <v>7</v>
      </c>
      <c r="U10" s="2">
        <f t="shared" ca="1" si="9"/>
        <v>3</v>
      </c>
      <c r="V10" s="2" t="str">
        <f t="shared" ca="1" si="3"/>
        <v>Green Bay Packers</v>
      </c>
      <c r="W10" s="5">
        <f t="shared" ca="1" si="4"/>
        <v>0.68813999999999997</v>
      </c>
      <c r="X10" s="14" t="str">
        <f t="shared" ca="1" si="5"/>
        <v>n</v>
      </c>
      <c r="Z10" s="55"/>
      <c r="AA10" s="52" t="s">
        <v>77</v>
      </c>
      <c r="AB10" s="52"/>
      <c r="AC10" s="52"/>
      <c r="AD10" s="53"/>
      <c r="AF10" s="50"/>
      <c r="AG10" s="47" t="s">
        <v>77</v>
      </c>
      <c r="AH10" s="47"/>
      <c r="AI10" s="47"/>
      <c r="AJ10" s="48"/>
      <c r="AL10" s="62"/>
      <c r="AR10" s="62"/>
      <c r="AX10" s="62"/>
      <c r="BD10" s="22">
        <f>IF(BD2="@AFC",SUM(BB15:BB16),SUM(BB6:BB7))</f>
        <v>4</v>
      </c>
      <c r="BE10" s="17" t="str">
        <f ca="1">IF(BD10=0,"tbd",OFFSET($Q$3,BD10+IF($BD$2="@AFC",16,0),0))</f>
        <v>Baltimore Ravens</v>
      </c>
      <c r="BF10" s="18">
        <v>31</v>
      </c>
      <c r="BG10" s="9" t="str">
        <f>IF(BF10&gt;BF11," &lt; CHAMPION","")</f>
        <v/>
      </c>
    </row>
    <row r="11" spans="1:59" x14ac:dyDescent="0.25">
      <c r="A11" s="3" t="s">
        <v>26</v>
      </c>
      <c r="B11" s="3" t="s">
        <v>59</v>
      </c>
      <c r="C11" s="3" t="s">
        <v>72</v>
      </c>
      <c r="D11" s="3" t="s">
        <v>73</v>
      </c>
      <c r="F11" s="55"/>
      <c r="G11" s="3" t="s">
        <v>18</v>
      </c>
      <c r="H11" s="3">
        <v>7</v>
      </c>
      <c r="I11" s="12">
        <f t="shared" si="6"/>
        <v>9</v>
      </c>
      <c r="J11" s="3">
        <v>0</v>
      </c>
      <c r="L11" s="13">
        <f t="shared" si="7"/>
        <v>17</v>
      </c>
      <c r="M11" s="14" t="str">
        <f t="shared" si="8"/>
        <v>aw</v>
      </c>
      <c r="N11" s="14">
        <f>IF(M11="","",COUNTIF($M$4:M11,M11))</f>
        <v>2</v>
      </c>
      <c r="O11" s="14" t="str">
        <f t="shared" si="0"/>
        <v>aw2</v>
      </c>
      <c r="P11" s="24"/>
      <c r="Q11" s="2" t="str">
        <f t="shared" si="1"/>
        <v>San Diego Chargers</v>
      </c>
      <c r="R11" s="5">
        <f t="shared" si="2"/>
        <v>0.43824999999999997</v>
      </c>
      <c r="T11" s="2">
        <v>8</v>
      </c>
      <c r="U11" s="2">
        <f t="shared" ca="1" si="9"/>
        <v>5</v>
      </c>
      <c r="V11" s="2" t="str">
        <f t="shared" ca="1" si="3"/>
        <v>Seattle Seahawks</v>
      </c>
      <c r="W11" s="5">
        <f t="shared" ca="1" si="4"/>
        <v>0.68811999999999995</v>
      </c>
      <c r="X11" s="14" t="str">
        <f t="shared" ca="1" si="5"/>
        <v>n</v>
      </c>
      <c r="Z11" s="61"/>
      <c r="AA11" s="1"/>
      <c r="AB11" s="1"/>
      <c r="AC11" s="4" t="s">
        <v>79</v>
      </c>
      <c r="AD11" s="4" t="s">
        <v>68</v>
      </c>
      <c r="AF11" s="63"/>
      <c r="AG11" s="1"/>
      <c r="AH11" s="1"/>
      <c r="AI11" s="4" t="s">
        <v>79</v>
      </c>
      <c r="AJ11" s="4" t="s">
        <v>68</v>
      </c>
      <c r="AL11" s="7"/>
      <c r="AR11" s="7"/>
      <c r="BD11" s="23">
        <f>IF(BD2="@AFC",SUM(BB6:BB7),SUM(BB15:BB16))</f>
        <v>2</v>
      </c>
      <c r="BE11" s="20" t="str">
        <f ca="1">IF(BD11=0,"tbd",OFFSET($Q$3,BD11+IF($BD$2="@AFC",0,16),0))</f>
        <v>San Francisco 49ers</v>
      </c>
      <c r="BF11" s="21">
        <v>34</v>
      </c>
      <c r="BG11" s="9" t="str">
        <f>IF(BF11&gt;BF10," &lt; CHAMPION","")</f>
        <v xml:space="preserve"> &lt; CHAMPION</v>
      </c>
    </row>
    <row r="12" spans="1:59" x14ac:dyDescent="0.25">
      <c r="A12" s="3" t="s">
        <v>18</v>
      </c>
      <c r="B12" s="3" t="s">
        <v>51</v>
      </c>
      <c r="C12" s="3" t="s">
        <v>74</v>
      </c>
      <c r="D12" s="3" t="s">
        <v>73</v>
      </c>
      <c r="F12" s="55"/>
      <c r="G12" s="3" t="s">
        <v>12</v>
      </c>
      <c r="H12" s="3">
        <v>7</v>
      </c>
      <c r="I12" s="12">
        <f t="shared" si="6"/>
        <v>9</v>
      </c>
      <c r="J12" s="3">
        <v>0</v>
      </c>
      <c r="L12" s="13">
        <f t="shared" si="7"/>
        <v>18</v>
      </c>
      <c r="M12" s="14" t="str">
        <f t="shared" si="8"/>
        <v>ae</v>
      </c>
      <c r="N12" s="14">
        <f>IF(M12="","",COUNTIF($M$4:M12,M12))</f>
        <v>2</v>
      </c>
      <c r="O12" s="14" t="str">
        <f t="shared" si="0"/>
        <v>ae2</v>
      </c>
      <c r="P12" s="24"/>
      <c r="Q12" s="2" t="str">
        <f t="shared" si="1"/>
        <v>Miami Dolphins</v>
      </c>
      <c r="R12" s="5">
        <f t="shared" si="2"/>
        <v>0.43824000000000002</v>
      </c>
      <c r="T12" s="2">
        <v>9</v>
      </c>
      <c r="U12" s="2">
        <f t="shared" ca="1" si="9"/>
        <v>4</v>
      </c>
      <c r="V12" s="2" t="str">
        <f t="shared" ca="1" si="3"/>
        <v>Baltimore Ravens</v>
      </c>
      <c r="W12" s="5">
        <f t="shared" ca="1" si="4"/>
        <v>0.62529000000000001</v>
      </c>
      <c r="X12" s="14" t="str">
        <f t="shared" ca="1" si="5"/>
        <v>a</v>
      </c>
      <c r="Z12" s="61"/>
      <c r="AA12" s="14" t="s">
        <v>83</v>
      </c>
      <c r="AB12" s="2">
        <f ca="1">IF(COUNTIF($O$4:$O$35,AA12)=0,"",OFFSET($P$3,MATCH(AA12,$O$4:$O$35,0),0))</f>
        <v>4</v>
      </c>
      <c r="AC12" s="2" t="str">
        <f ca="1">IF(COUNTIF($O$4:$O$35,AA12)=0,"",OFFSET($Q$3,MATCH(AA12,$O$4:$O$35,0),0))</f>
        <v>Baltimore Ravens</v>
      </c>
      <c r="AD12" s="5">
        <f ca="1">IF(COUNTIF($O$4:$O$35,AA12)=0,"",OFFSET($R$3,MATCH(AA12,$O$4:$O$35,0),0))</f>
        <v>0.62529000000000001</v>
      </c>
      <c r="AF12" s="63"/>
      <c r="AG12" s="14" t="s">
        <v>103</v>
      </c>
      <c r="AH12" s="2">
        <f ca="1">IF(COUNTIF($O$4:$O$35,AG12)=0,"",OFFSET($P$3,MATCH(AG12,$O$4:$O$35,0),0))</f>
        <v>3</v>
      </c>
      <c r="AI12" s="2" t="str">
        <f ca="1">IF(COUNTIF($O$4:$O$35,AG12)=0,"",OFFSET($Q$3,MATCH(AG12,$O$4:$O$35,0),0))</f>
        <v>Green Bay Packers</v>
      </c>
      <c r="AJ12" s="5">
        <f ca="1">IF(COUNTIF($O$4:$O$35,AG12)=0,"",OFFSET($R$3,MATCH(AG12,$O$4:$O$35,0),0))</f>
        <v>0.68813999999999997</v>
      </c>
      <c r="AL12" s="76" t="s">
        <v>116</v>
      </c>
      <c r="AM12" s="77"/>
      <c r="AN12" s="77"/>
      <c r="AO12" s="77"/>
      <c r="AP12" s="77"/>
      <c r="AQ12" s="77"/>
      <c r="AR12" s="78"/>
      <c r="AS12" s="77"/>
      <c r="AT12" s="77"/>
      <c r="AU12" s="77"/>
      <c r="AV12" s="77"/>
      <c r="AW12" s="77"/>
      <c r="AX12" s="78"/>
      <c r="AY12" s="77"/>
      <c r="AZ12" s="77"/>
      <c r="BA12" s="77"/>
      <c r="BB12" s="79"/>
    </row>
    <row r="13" spans="1:59" ht="15" customHeight="1" x14ac:dyDescent="0.25">
      <c r="A13" s="3" t="s">
        <v>17</v>
      </c>
      <c r="B13" s="3" t="s">
        <v>50</v>
      </c>
      <c r="C13" s="3" t="s">
        <v>74</v>
      </c>
      <c r="D13" s="3" t="s">
        <v>73</v>
      </c>
      <c r="F13" s="55"/>
      <c r="G13" s="3" t="s">
        <v>134</v>
      </c>
      <c r="H13" s="3">
        <v>6</v>
      </c>
      <c r="I13" s="12">
        <f t="shared" si="6"/>
        <v>10</v>
      </c>
      <c r="J13" s="3">
        <v>0</v>
      </c>
      <c r="L13" s="13">
        <f t="shared" si="7"/>
        <v>23</v>
      </c>
      <c r="M13" s="14" t="str">
        <f t="shared" si="8"/>
        <v>as</v>
      </c>
      <c r="N13" s="14">
        <f>IF(M13="","",COUNTIF($M$4:M13,M13))</f>
        <v>3</v>
      </c>
      <c r="O13" s="14" t="str">
        <f t="shared" si="0"/>
        <v>as3</v>
      </c>
      <c r="P13" s="24"/>
      <c r="Q13" s="2" t="str">
        <f t="shared" si="1"/>
        <v>Tennessee titans</v>
      </c>
      <c r="R13" s="5">
        <f t="shared" si="2"/>
        <v>0.37523000000000001</v>
      </c>
      <c r="T13" s="2">
        <v>10</v>
      </c>
      <c r="U13" s="2">
        <f t="shared" ca="1" si="9"/>
        <v>6</v>
      </c>
      <c r="V13" s="2" t="str">
        <f t="shared" ca="1" si="3"/>
        <v>Cincinnati Bengals</v>
      </c>
      <c r="W13" s="5">
        <f t="shared" ca="1" si="4"/>
        <v>0.62526999999999999</v>
      </c>
      <c r="X13" s="14" t="str">
        <f t="shared" ca="1" si="5"/>
        <v>a</v>
      </c>
      <c r="Z13" s="61"/>
      <c r="AA13" s="14" t="s">
        <v>84</v>
      </c>
      <c r="AB13" s="2">
        <f t="shared" ref="AB13:AB15" ca="1" si="16">IF(COUNTIF($O$4:$O$35,AA13)=0,"",OFFSET($P$3,MATCH(AA13,$O$4:$O$35,0),0))</f>
        <v>6</v>
      </c>
      <c r="AC13" s="2" t="str">
        <f t="shared" ref="AC13:AC15" ca="1" si="17">IF(COUNTIF($O$4:$O$35,AA13)=0,"",OFFSET($Q$3,MATCH(AA13,$O$4:$O$35,0),0))</f>
        <v>Cincinnati Bengals</v>
      </c>
      <c r="AD13" s="5">
        <f t="shared" ref="AD13:AD15" ca="1" si="18">IF(COUNTIF($O$4:$O$35,AA13)=0,"",OFFSET($R$3,MATCH(AA13,$O$4:$O$35,0),0))</f>
        <v>0.62526999999999999</v>
      </c>
      <c r="AF13" s="63"/>
      <c r="AG13" s="14" t="s">
        <v>104</v>
      </c>
      <c r="AH13" s="2">
        <f t="shared" ref="AH13:AH15" ca="1" si="19">IF(COUNTIF($O$4:$O$35,AG13)=0,"",OFFSET($P$3,MATCH(AG13,$O$4:$O$35,0),0))</f>
        <v>6</v>
      </c>
      <c r="AI13" s="2" t="str">
        <f t="shared" ref="AI13:AI15" ca="1" si="20">IF(COUNTIF($O$4:$O$35,AG13)=0,"",OFFSET($Q$3,MATCH(AG13,$O$4:$O$35,0),0))</f>
        <v>Minnesota Vikings</v>
      </c>
      <c r="AJ13" s="5">
        <f t="shared" ref="AJ13:AJ15" ca="1" si="21">IF(COUNTIF($O$4:$O$35,AG13)=0,"",OFFSET($R$3,MATCH(AG13,$O$4:$O$35,0),0))</f>
        <v>0.62511000000000005</v>
      </c>
      <c r="AL13" s="63" t="s">
        <v>121</v>
      </c>
      <c r="AR13" s="63" t="s">
        <v>122</v>
      </c>
      <c r="AX13" s="63" t="s">
        <v>124</v>
      </c>
    </row>
    <row r="14" spans="1:59" x14ac:dyDescent="0.25">
      <c r="A14" s="3" t="s">
        <v>6</v>
      </c>
      <c r="B14" s="3" t="s">
        <v>40</v>
      </c>
      <c r="C14" s="3" t="s">
        <v>74</v>
      </c>
      <c r="D14" s="3" t="s">
        <v>78</v>
      </c>
      <c r="F14" s="55"/>
      <c r="G14" s="3" t="s">
        <v>15</v>
      </c>
      <c r="H14" s="6">
        <v>6</v>
      </c>
      <c r="I14" s="12">
        <f t="shared" si="6"/>
        <v>10</v>
      </c>
      <c r="J14" s="3">
        <v>0</v>
      </c>
      <c r="L14" s="13">
        <f t="shared" si="7"/>
        <v>24</v>
      </c>
      <c r="M14" s="14" t="str">
        <f t="shared" si="8"/>
        <v>ae</v>
      </c>
      <c r="N14" s="14">
        <f>IF(M14="","",COUNTIF($M$4:M14,M14))</f>
        <v>3</v>
      </c>
      <c r="O14" s="14" t="str">
        <f t="shared" si="0"/>
        <v>ae3</v>
      </c>
      <c r="P14" s="24"/>
      <c r="Q14" s="2" t="str">
        <f t="shared" si="1"/>
        <v>New York Jets</v>
      </c>
      <c r="R14" s="5">
        <f t="shared" si="2"/>
        <v>0.37522</v>
      </c>
      <c r="T14" s="2">
        <v>11</v>
      </c>
      <c r="U14" s="2">
        <f t="shared" ca="1" si="9"/>
        <v>4</v>
      </c>
      <c r="V14" s="2" t="str">
        <f t="shared" ca="1" si="3"/>
        <v>Washington Redskins</v>
      </c>
      <c r="W14" s="5">
        <f t="shared" ca="1" si="4"/>
        <v>0.62512999999999996</v>
      </c>
      <c r="X14" s="14" t="str">
        <f t="shared" ca="1" si="5"/>
        <v>n</v>
      </c>
      <c r="Z14" s="61"/>
      <c r="AA14" s="14" t="s">
        <v>85</v>
      </c>
      <c r="AB14" s="2">
        <f t="shared" ca="1" si="16"/>
        <v>0</v>
      </c>
      <c r="AC14" s="2" t="str">
        <f t="shared" ca="1" si="17"/>
        <v>Pittsburgh Steelers</v>
      </c>
      <c r="AD14" s="5">
        <f t="shared" ca="1" si="18"/>
        <v>0.50026000000000004</v>
      </c>
      <c r="AF14" s="63"/>
      <c r="AG14" s="14" t="s">
        <v>105</v>
      </c>
      <c r="AH14" s="2">
        <f t="shared" ca="1" si="19"/>
        <v>0</v>
      </c>
      <c r="AI14" s="2" t="str">
        <f t="shared" ca="1" si="20"/>
        <v>Chicago Bears</v>
      </c>
      <c r="AJ14" s="5">
        <f t="shared" ca="1" si="21"/>
        <v>0.62509999999999999</v>
      </c>
      <c r="AL14" s="50"/>
      <c r="AM14" s="16">
        <v>6</v>
      </c>
      <c r="AN14" s="17" t="str">
        <f>IF(Q25="","tbd",Q25)</f>
        <v>Minnesota Vikings</v>
      </c>
      <c r="AO14" s="18">
        <v>10</v>
      </c>
      <c r="AP14" s="14" t="str">
        <f>IF(AO14&gt;AO15,AM14,"")</f>
        <v/>
      </c>
      <c r="AR14" s="50"/>
      <c r="AS14" s="16">
        <f>IF(COUNT(AP14:AP18)&lt;&gt;2,"",MAX(AP14:AP18))</f>
        <v>5</v>
      </c>
      <c r="AT14" s="17" t="str">
        <f ca="1">IF(AS14="","tbd",OFFSET($Q$19,AS14,0))</f>
        <v>Seattle Seahawks</v>
      </c>
      <c r="AU14" s="18">
        <v>28</v>
      </c>
      <c r="AV14" s="14" t="str">
        <f>IF(AU14&gt;AU15,AS14,"")</f>
        <v/>
      </c>
      <c r="AX14" s="63"/>
    </row>
    <row r="15" spans="1:59" x14ac:dyDescent="0.25">
      <c r="A15" s="3" t="s">
        <v>27</v>
      </c>
      <c r="B15" s="3" t="s">
        <v>60</v>
      </c>
      <c r="C15" s="3" t="s">
        <v>72</v>
      </c>
      <c r="D15" s="3" t="s">
        <v>75</v>
      </c>
      <c r="F15" s="55"/>
      <c r="G15" s="3" t="s">
        <v>16</v>
      </c>
      <c r="H15" s="6">
        <v>6</v>
      </c>
      <c r="I15" s="12">
        <f t="shared" si="6"/>
        <v>10</v>
      </c>
      <c r="J15" s="3">
        <v>0</v>
      </c>
      <c r="L15" s="13">
        <f t="shared" si="7"/>
        <v>25</v>
      </c>
      <c r="M15" s="14" t="str">
        <f t="shared" si="8"/>
        <v>ae</v>
      </c>
      <c r="N15" s="14">
        <f>IF(M15="","",COUNTIF($M$4:M15,M15))</f>
        <v>4</v>
      </c>
      <c r="O15" s="14" t="str">
        <f t="shared" si="0"/>
        <v>ae4</v>
      </c>
      <c r="P15" s="24"/>
      <c r="Q15" s="2" t="str">
        <f t="shared" si="1"/>
        <v>Buffalo Bills</v>
      </c>
      <c r="R15" s="5">
        <f t="shared" si="2"/>
        <v>0.37520999999999999</v>
      </c>
      <c r="T15" s="2">
        <v>12</v>
      </c>
      <c r="U15" s="2">
        <f t="shared" ca="1" si="9"/>
        <v>6</v>
      </c>
      <c r="V15" s="2" t="str">
        <f t="shared" ca="1" si="3"/>
        <v>Minnesota Vikings</v>
      </c>
      <c r="W15" s="5">
        <f t="shared" ca="1" si="4"/>
        <v>0.62511000000000005</v>
      </c>
      <c r="X15" s="14" t="str">
        <f t="shared" ca="1" si="5"/>
        <v>n</v>
      </c>
      <c r="Z15" s="61"/>
      <c r="AA15" s="14" t="s">
        <v>86</v>
      </c>
      <c r="AB15" s="2">
        <f t="shared" ca="1" si="16"/>
        <v>0</v>
      </c>
      <c r="AC15" s="2" t="str">
        <f t="shared" ca="1" si="17"/>
        <v>Cleveland Browns</v>
      </c>
      <c r="AD15" s="5">
        <f t="shared" ca="1" si="18"/>
        <v>0.31319999999999998</v>
      </c>
      <c r="AF15" s="63"/>
      <c r="AG15" s="14" t="s">
        <v>106</v>
      </c>
      <c r="AH15" s="2">
        <f t="shared" ca="1" si="19"/>
        <v>0</v>
      </c>
      <c r="AI15" s="2" t="str">
        <f t="shared" ca="1" si="20"/>
        <v>Detroit Lions</v>
      </c>
      <c r="AJ15" s="5">
        <f t="shared" ca="1" si="21"/>
        <v>0.25002000000000002</v>
      </c>
      <c r="AL15" s="50"/>
      <c r="AM15" s="19">
        <v>3</v>
      </c>
      <c r="AN15" s="20" t="str">
        <f>IF(Q22="","tbd",Q22)</f>
        <v>Green Bay Packers</v>
      </c>
      <c r="AO15" s="21">
        <v>24</v>
      </c>
      <c r="AP15" s="14">
        <f>IF(AO15&gt;AO14,AM15,"")</f>
        <v>3</v>
      </c>
      <c r="AR15" s="50"/>
      <c r="AS15" s="19">
        <v>1</v>
      </c>
      <c r="AT15" s="20" t="str">
        <f>IF(Q20="","tbd",Q20)</f>
        <v>Atlanta Falcons</v>
      </c>
      <c r="AU15" s="21">
        <v>30</v>
      </c>
      <c r="AV15" s="14">
        <f>IF(AU15&gt;AU14,AS15,"")</f>
        <v>1</v>
      </c>
      <c r="AX15" s="50"/>
      <c r="AY15" s="16">
        <f>IF(COUNT(AV14:AV18)&lt;&gt;2,"",MAX(AV14:AV18))</f>
        <v>2</v>
      </c>
      <c r="AZ15" s="17" t="str">
        <f ca="1">IF(AY15="","tbd",OFFSET($Q$19,AY15,0))</f>
        <v>San Francisco 49ers</v>
      </c>
      <c r="BA15" s="18">
        <v>28</v>
      </c>
      <c r="BB15" s="14">
        <f>IF(BA15&gt;BA16,AY15,"")</f>
        <v>2</v>
      </c>
    </row>
    <row r="16" spans="1:59" ht="15" customHeight="1" x14ac:dyDescent="0.25">
      <c r="A16" s="3" t="s">
        <v>12</v>
      </c>
      <c r="B16" s="3" t="s">
        <v>46</v>
      </c>
      <c r="C16" s="3" t="s">
        <v>74</v>
      </c>
      <c r="D16" s="3" t="s">
        <v>75</v>
      </c>
      <c r="F16" s="55"/>
      <c r="G16" s="3" t="s">
        <v>10</v>
      </c>
      <c r="H16" s="3">
        <v>5</v>
      </c>
      <c r="I16" s="12">
        <f t="shared" si="6"/>
        <v>11</v>
      </c>
      <c r="J16" s="3">
        <v>0</v>
      </c>
      <c r="L16" s="13">
        <f t="shared" si="7"/>
        <v>26</v>
      </c>
      <c r="M16" s="14" t="str">
        <f t="shared" si="8"/>
        <v>an</v>
      </c>
      <c r="N16" s="14">
        <f>IF(M16="","",COUNTIF($M$4:M16,M16))</f>
        <v>4</v>
      </c>
      <c r="O16" s="14" t="str">
        <f t="shared" si="0"/>
        <v>an4</v>
      </c>
      <c r="P16" s="24"/>
      <c r="Q16" s="2" t="str">
        <f t="shared" si="1"/>
        <v>Cleveland Browns</v>
      </c>
      <c r="R16" s="5">
        <f t="shared" si="2"/>
        <v>0.31319999999999998</v>
      </c>
      <c r="T16" s="2">
        <v>13</v>
      </c>
      <c r="U16" s="2">
        <f t="shared" ca="1" si="9"/>
        <v>0</v>
      </c>
      <c r="V16" s="2" t="str">
        <f t="shared" ca="1" si="3"/>
        <v>Chicago Bears</v>
      </c>
      <c r="W16" s="5">
        <f t="shared" ca="1" si="4"/>
        <v>0.62509999999999999</v>
      </c>
      <c r="X16" s="14" t="str">
        <f t="shared" ca="1" si="5"/>
        <v>n</v>
      </c>
      <c r="Z16" s="61"/>
      <c r="AF16" s="63"/>
      <c r="AL16" s="63"/>
      <c r="AR16" s="63"/>
      <c r="AX16" s="50"/>
      <c r="AY16" s="19">
        <f>IF(COUNT(AV14:AV18)&lt;&gt;2,"",MIN(AV14:AV18))</f>
        <v>1</v>
      </c>
      <c r="AZ16" s="20" t="str">
        <f ca="1">IF(AY16="","tbd",OFFSET($Q$19,AY16,0))</f>
        <v>Atlanta Falcons</v>
      </c>
      <c r="BA16" s="21">
        <v>24</v>
      </c>
      <c r="BB16" s="14" t="str">
        <f>IF(BA16&gt;BA15,AY16,"")</f>
        <v/>
      </c>
    </row>
    <row r="17" spans="1:50" x14ac:dyDescent="0.25">
      <c r="A17" s="3" t="s">
        <v>1</v>
      </c>
      <c r="B17" s="3" t="s">
        <v>35</v>
      </c>
      <c r="C17" s="3" t="s">
        <v>72</v>
      </c>
      <c r="D17" s="3" t="s">
        <v>75</v>
      </c>
      <c r="F17" s="55"/>
      <c r="G17" s="3" t="s">
        <v>3</v>
      </c>
      <c r="H17" s="3">
        <v>4</v>
      </c>
      <c r="I17" s="12">
        <f t="shared" si="6"/>
        <v>12</v>
      </c>
      <c r="J17" s="3">
        <v>0</v>
      </c>
      <c r="L17" s="13">
        <f t="shared" si="7"/>
        <v>28</v>
      </c>
      <c r="M17" s="14" t="str">
        <f t="shared" si="8"/>
        <v>aw</v>
      </c>
      <c r="N17" s="14">
        <f>IF(M17="","",COUNTIF($M$4:M17,M17))</f>
        <v>3</v>
      </c>
      <c r="O17" s="14" t="str">
        <f t="shared" si="0"/>
        <v>aw3</v>
      </c>
      <c r="P17" s="24"/>
      <c r="Q17" s="2" t="str">
        <f t="shared" si="1"/>
        <v>Oakland Raiders</v>
      </c>
      <c r="R17" s="5">
        <f t="shared" si="2"/>
        <v>0.25019000000000002</v>
      </c>
      <c r="T17" s="2">
        <v>14</v>
      </c>
      <c r="U17" s="2">
        <f t="shared" ca="1" si="9"/>
        <v>0</v>
      </c>
      <c r="V17" s="2" t="str">
        <f t="shared" ca="1" si="3"/>
        <v>New York Giants</v>
      </c>
      <c r="W17" s="5">
        <f t="shared" ca="1" si="4"/>
        <v>0.56308999999999998</v>
      </c>
      <c r="X17" s="14" t="str">
        <f t="shared" ca="1" si="5"/>
        <v>n</v>
      </c>
      <c r="Z17" s="55"/>
      <c r="AA17" s="52" t="s">
        <v>78</v>
      </c>
      <c r="AB17" s="52"/>
      <c r="AC17" s="52"/>
      <c r="AD17" s="53"/>
      <c r="AF17" s="50"/>
      <c r="AG17" s="47" t="s">
        <v>78</v>
      </c>
      <c r="AH17" s="47"/>
      <c r="AI17" s="47"/>
      <c r="AJ17" s="48"/>
      <c r="AL17" s="50"/>
      <c r="AM17" s="16">
        <v>5</v>
      </c>
      <c r="AN17" s="17" t="str">
        <f>IF(Q24="","tbd",Q24)</f>
        <v>Seattle Seahawks</v>
      </c>
      <c r="AO17" s="18">
        <v>24</v>
      </c>
      <c r="AP17" s="14">
        <f>IF(AO17&gt;AO18,AM17,"")</f>
        <v>5</v>
      </c>
      <c r="AR17" s="50"/>
      <c r="AS17" s="16">
        <f>IF(COUNT(AP14:AP18)&lt;&gt;2,"",MIN(AP14:AP18))</f>
        <v>3</v>
      </c>
      <c r="AT17" s="17" t="str">
        <f ca="1">IF(AS17="","tbd",OFFSET($Q$19,AS17,0))</f>
        <v>Green Bay Packers</v>
      </c>
      <c r="AU17" s="18">
        <v>31</v>
      </c>
      <c r="AV17" s="14" t="str">
        <f>IF(AU17&gt;AU18,AS17,"")</f>
        <v/>
      </c>
      <c r="AX17" s="63"/>
    </row>
    <row r="18" spans="1:50" x14ac:dyDescent="0.25">
      <c r="A18" s="3" t="s">
        <v>9</v>
      </c>
      <c r="B18" s="3" t="s">
        <v>43</v>
      </c>
      <c r="C18" s="3" t="s">
        <v>72</v>
      </c>
      <c r="D18" s="3" t="s">
        <v>78</v>
      </c>
      <c r="F18" s="55"/>
      <c r="G18" s="3" t="s">
        <v>24</v>
      </c>
      <c r="H18" s="3">
        <v>2</v>
      </c>
      <c r="I18" s="12">
        <f t="shared" si="6"/>
        <v>14</v>
      </c>
      <c r="J18" s="3">
        <v>0</v>
      </c>
      <c r="L18" s="13">
        <f t="shared" si="7"/>
        <v>31</v>
      </c>
      <c r="M18" s="14" t="str">
        <f t="shared" si="8"/>
        <v>as</v>
      </c>
      <c r="N18" s="14">
        <f>IF(M18="","",COUNTIF($M$4:M18,M18))</f>
        <v>4</v>
      </c>
      <c r="O18" s="14" t="str">
        <f t="shared" si="0"/>
        <v>as4</v>
      </c>
      <c r="P18" s="24"/>
      <c r="Q18" s="2" t="str">
        <f t="shared" si="1"/>
        <v>Jacksonville Jaguars</v>
      </c>
      <c r="R18" s="5">
        <f t="shared" si="2"/>
        <v>0.12518000000000001</v>
      </c>
      <c r="T18" s="2">
        <v>15</v>
      </c>
      <c r="U18" s="2">
        <f t="shared" ca="1" si="9"/>
        <v>0</v>
      </c>
      <c r="V18" s="2" t="str">
        <f t="shared" ca="1" si="3"/>
        <v>Pittsburgh Steelers</v>
      </c>
      <c r="W18" s="5">
        <f t="shared" ca="1" si="4"/>
        <v>0.50026000000000004</v>
      </c>
      <c r="X18" s="14" t="str">
        <f t="shared" ca="1" si="5"/>
        <v>a</v>
      </c>
      <c r="Z18" s="61"/>
      <c r="AA18" s="1"/>
      <c r="AB18" s="1"/>
      <c r="AC18" s="4" t="s">
        <v>79</v>
      </c>
      <c r="AD18" s="4" t="s">
        <v>68</v>
      </c>
      <c r="AF18" s="63"/>
      <c r="AG18" s="1"/>
      <c r="AH18" s="1"/>
      <c r="AI18" s="4" t="s">
        <v>79</v>
      </c>
      <c r="AJ18" s="4" t="s">
        <v>68</v>
      </c>
      <c r="AL18" s="50"/>
      <c r="AM18" s="19">
        <v>4</v>
      </c>
      <c r="AN18" s="20" t="str">
        <f>IF(Q23="","tbd",Q23)</f>
        <v>Washington Redskins</v>
      </c>
      <c r="AO18" s="21">
        <v>14</v>
      </c>
      <c r="AP18" s="14" t="str">
        <f>IF(AO18&gt;AO17,AM18,"")</f>
        <v/>
      </c>
      <c r="AR18" s="50"/>
      <c r="AS18" s="19">
        <v>2</v>
      </c>
      <c r="AT18" s="20" t="str">
        <f>IF(Q21="","tbd",Q21)</f>
        <v>San Francisco 49ers</v>
      </c>
      <c r="AU18" s="21">
        <v>45</v>
      </c>
      <c r="AV18" s="14">
        <f>IF(AU18&gt;AU17,AS18,"")</f>
        <v>2</v>
      </c>
      <c r="AX18" s="63"/>
    </row>
    <row r="19" spans="1:50" x14ac:dyDescent="0.25">
      <c r="A19" s="3" t="s">
        <v>7</v>
      </c>
      <c r="B19" s="3" t="s">
        <v>41</v>
      </c>
      <c r="C19" s="3" t="s">
        <v>72</v>
      </c>
      <c r="D19" s="3" t="s">
        <v>75</v>
      </c>
      <c r="F19" s="56"/>
      <c r="G19" s="3" t="s">
        <v>17</v>
      </c>
      <c r="H19" s="3">
        <v>2</v>
      </c>
      <c r="I19" s="12">
        <f t="shared" si="6"/>
        <v>14</v>
      </c>
      <c r="J19" s="3">
        <v>0</v>
      </c>
      <c r="L19" s="13">
        <f t="shared" si="7"/>
        <v>32</v>
      </c>
      <c r="M19" s="14" t="str">
        <f t="shared" si="8"/>
        <v>aw</v>
      </c>
      <c r="N19" s="14">
        <f>IF(M19="","",COUNTIF($M$4:M19,M19))</f>
        <v>4</v>
      </c>
      <c r="O19" s="14" t="str">
        <f t="shared" si="0"/>
        <v>aw4</v>
      </c>
      <c r="P19" s="24"/>
      <c r="Q19" s="2" t="str">
        <f t="shared" si="1"/>
        <v>Kansas City Chiefs</v>
      </c>
      <c r="R19" s="5">
        <f t="shared" si="2"/>
        <v>0.12517</v>
      </c>
      <c r="T19" s="2">
        <v>16</v>
      </c>
      <c r="U19" s="2">
        <f t="shared" ca="1" si="9"/>
        <v>0</v>
      </c>
      <c r="V19" s="2" t="str">
        <f t="shared" ca="1" si="3"/>
        <v>Dallas Cowboys</v>
      </c>
      <c r="W19" s="5">
        <f t="shared" ca="1" si="4"/>
        <v>0.50007999999999997</v>
      </c>
      <c r="X19" s="14" t="str">
        <f t="shared" ca="1" si="5"/>
        <v>n</v>
      </c>
      <c r="Z19" s="61"/>
      <c r="AA19" s="14" t="s">
        <v>91</v>
      </c>
      <c r="AB19" s="2">
        <f ca="1">IF(COUNTIF($O$4:$O$35,AA19)=0,"",OFFSET($P$3,MATCH(AA19,$O$4:$O$35,0),0))</f>
        <v>3</v>
      </c>
      <c r="AC19" s="2" t="str">
        <f ca="1">IF(COUNTIF($O$4:$O$35,AA19)=0,"",OFFSET($Q$3,MATCH(AA19,$O$4:$O$35,0),0))</f>
        <v>Houston Texans</v>
      </c>
      <c r="AD19" s="5">
        <f ca="1">IF(COUNTIF($O$4:$O$35,AA19)=0,"",OFFSET($R$3,MATCH(AA19,$O$4:$O$35,0),0))</f>
        <v>0.75029999999999997</v>
      </c>
      <c r="AF19" s="63"/>
      <c r="AG19" s="14" t="s">
        <v>107</v>
      </c>
      <c r="AH19" s="2">
        <f ca="1">IF(COUNTIF($O$4:$O$35,AG19)=0,"",OFFSET($P$3,MATCH(AG19,$O$4:$O$35,0),0))</f>
        <v>1</v>
      </c>
      <c r="AI19" s="2" t="str">
        <f ca="1">IF(COUNTIF($O$4:$O$35,AG19)=0,"",OFFSET($Q$3,MATCH(AG19,$O$4:$O$35,0),0))</f>
        <v>Atlanta Falcons</v>
      </c>
      <c r="AJ19" s="5">
        <f ca="1">IF(COUNTIF($O$4:$O$35,AG19)=0,"",OFFSET($R$3,MATCH(AG19,$O$4:$O$35,0),0))</f>
        <v>0.81315999999999999</v>
      </c>
      <c r="AL19" s="64"/>
      <c r="AR19" s="64"/>
      <c r="AX19" s="64"/>
    </row>
    <row r="20" spans="1:50" x14ac:dyDescent="0.25">
      <c r="A20" s="3" t="s">
        <v>24</v>
      </c>
      <c r="B20" s="3" t="s">
        <v>57</v>
      </c>
      <c r="C20" s="3" t="s">
        <v>74</v>
      </c>
      <c r="D20" s="3" t="s">
        <v>78</v>
      </c>
      <c r="F20" s="49" t="s">
        <v>116</v>
      </c>
      <c r="G20" s="3" t="s">
        <v>9</v>
      </c>
      <c r="H20" s="3">
        <v>13</v>
      </c>
      <c r="I20" s="12">
        <f t="shared" si="6"/>
        <v>3</v>
      </c>
      <c r="J20" s="3">
        <v>0</v>
      </c>
      <c r="L20" s="13">
        <f t="shared" si="7"/>
        <v>2</v>
      </c>
      <c r="M20" s="14" t="str">
        <f t="shared" si="8"/>
        <v>ns</v>
      </c>
      <c r="N20" s="14">
        <f>IF(M20="","",COUNTIF($M$4:M20,M20))</f>
        <v>1</v>
      </c>
      <c r="O20" s="14" t="str">
        <f t="shared" si="0"/>
        <v>ns1</v>
      </c>
      <c r="P20" s="2">
        <v>1</v>
      </c>
      <c r="Q20" s="2" t="str">
        <f t="shared" si="1"/>
        <v>Atlanta Falcons</v>
      </c>
      <c r="R20" s="5">
        <f t="shared" si="2"/>
        <v>0.81315999999999999</v>
      </c>
      <c r="T20" s="2">
        <v>17</v>
      </c>
      <c r="U20" s="2">
        <f t="shared" ca="1" si="9"/>
        <v>0</v>
      </c>
      <c r="V20" s="2" t="str">
        <f t="shared" ca="1" si="3"/>
        <v>San Diego Chargers</v>
      </c>
      <c r="W20" s="5">
        <f t="shared" ca="1" si="4"/>
        <v>0.43824999999999997</v>
      </c>
      <c r="X20" s="14" t="str">
        <f t="shared" ca="1" si="5"/>
        <v>a</v>
      </c>
      <c r="Z20" s="61"/>
      <c r="AA20" s="14" t="s">
        <v>92</v>
      </c>
      <c r="AB20" s="2">
        <f t="shared" ref="AB20:AB22" ca="1" si="22">IF(COUNTIF($O$4:$O$35,AA20)=0,"",OFFSET($P$3,MATCH(AA20,$O$4:$O$35,0),0))</f>
        <v>5</v>
      </c>
      <c r="AC20" s="2" t="str">
        <f t="shared" ref="AC20:AC22" ca="1" si="23">IF(COUNTIF($O$4:$O$35,AA20)=0,"",OFFSET($Q$3,MATCH(AA20,$O$4:$O$35,0),0))</f>
        <v>Indianapolis Colts</v>
      </c>
      <c r="AD20" s="5">
        <f t="shared" ref="AD20:AD22" ca="1" si="24">IF(COUNTIF($O$4:$O$35,AA20)=0,"",OFFSET($R$3,MATCH(AA20,$O$4:$O$35,0),0))</f>
        <v>0.68827999999999989</v>
      </c>
      <c r="AF20" s="63"/>
      <c r="AG20" s="14" t="s">
        <v>108</v>
      </c>
      <c r="AH20" s="2">
        <f t="shared" ref="AH20:AH22" ca="1" si="25">IF(COUNTIF($O$4:$O$35,AG20)=0,"",OFFSET($P$3,MATCH(AG20,$O$4:$O$35,0),0))</f>
        <v>0</v>
      </c>
      <c r="AI20" s="2" t="str">
        <f t="shared" ref="AI20:AI22" ca="1" si="26">IF(COUNTIF($O$4:$O$35,AG20)=0,"",OFFSET($Q$3,MATCH(AG20,$O$4:$O$35,0),0))</f>
        <v>Carolina Panthers</v>
      </c>
      <c r="AJ20" s="5">
        <f t="shared" ref="AJ20:AJ22" ca="1" si="27">IF(COUNTIF($O$4:$O$35,AG20)=0,"",OFFSET($R$3,MATCH(AG20,$O$4:$O$35,0),0))</f>
        <v>0.43806</v>
      </c>
      <c r="AL20" s="8"/>
    </row>
    <row r="21" spans="1:50" x14ac:dyDescent="0.25">
      <c r="A21" s="3" t="s">
        <v>15</v>
      </c>
      <c r="B21" s="3" t="s">
        <v>41</v>
      </c>
      <c r="C21" s="3" t="s">
        <v>74</v>
      </c>
      <c r="D21" s="3" t="s">
        <v>75</v>
      </c>
      <c r="F21" s="50"/>
      <c r="G21" s="3" t="s">
        <v>8</v>
      </c>
      <c r="H21" s="3">
        <v>11</v>
      </c>
      <c r="I21" s="12">
        <f t="shared" si="6"/>
        <v>4</v>
      </c>
      <c r="J21" s="3">
        <v>1</v>
      </c>
      <c r="L21" s="13">
        <f t="shared" si="7"/>
        <v>5</v>
      </c>
      <c r="M21" s="14" t="str">
        <f t="shared" si="8"/>
        <v>nw</v>
      </c>
      <c r="N21" s="14">
        <f>IF(M21="","",COUNTIF($M$4:M21,M21))</f>
        <v>1</v>
      </c>
      <c r="O21" s="14" t="str">
        <f t="shared" si="0"/>
        <v>nw1</v>
      </c>
      <c r="P21" s="2">
        <v>2</v>
      </c>
      <c r="Q21" s="2" t="str">
        <f t="shared" si="1"/>
        <v>San Francisco 49ers</v>
      </c>
      <c r="R21" s="5">
        <f t="shared" si="2"/>
        <v>0.71914999999999996</v>
      </c>
      <c r="T21" s="2">
        <v>18</v>
      </c>
      <c r="U21" s="2">
        <f t="shared" ca="1" si="9"/>
        <v>0</v>
      </c>
      <c r="V21" s="2" t="str">
        <f t="shared" ca="1" si="3"/>
        <v>Miami Dolphins</v>
      </c>
      <c r="W21" s="5">
        <f t="shared" ca="1" si="4"/>
        <v>0.43824000000000002</v>
      </c>
      <c r="X21" s="14" t="str">
        <f t="shared" ca="1" si="5"/>
        <v>a</v>
      </c>
      <c r="Z21" s="61"/>
      <c r="AA21" s="14" t="s">
        <v>93</v>
      </c>
      <c r="AB21" s="2">
        <f t="shared" ca="1" si="22"/>
        <v>0</v>
      </c>
      <c r="AC21" s="2" t="str">
        <f t="shared" ca="1" si="23"/>
        <v>Tennessee titans</v>
      </c>
      <c r="AD21" s="5">
        <f t="shared" ca="1" si="24"/>
        <v>0.37523000000000001</v>
      </c>
      <c r="AF21" s="63"/>
      <c r="AG21" s="14" t="s">
        <v>109</v>
      </c>
      <c r="AH21" s="2">
        <f t="shared" ca="1" si="25"/>
        <v>0</v>
      </c>
      <c r="AI21" s="2" t="str">
        <f t="shared" ca="1" si="26"/>
        <v>New Orleans Saints</v>
      </c>
      <c r="AJ21" s="5">
        <f t="shared" ca="1" si="27"/>
        <v>0.43804999999999999</v>
      </c>
      <c r="AL21" s="7"/>
    </row>
    <row r="22" spans="1:50" x14ac:dyDescent="0.25">
      <c r="A22" s="3" t="s">
        <v>30</v>
      </c>
      <c r="B22" s="3" t="s">
        <v>63</v>
      </c>
      <c r="C22" s="3" t="s">
        <v>72</v>
      </c>
      <c r="D22" s="3" t="s">
        <v>77</v>
      </c>
      <c r="F22" s="50"/>
      <c r="G22" s="6" t="s">
        <v>0</v>
      </c>
      <c r="H22" s="3">
        <v>11</v>
      </c>
      <c r="I22" s="12">
        <f t="shared" si="6"/>
        <v>5</v>
      </c>
      <c r="J22" s="3">
        <v>0</v>
      </c>
      <c r="L22" s="13">
        <f t="shared" si="7"/>
        <v>7</v>
      </c>
      <c r="M22" s="14" t="str">
        <f t="shared" si="8"/>
        <v>nn</v>
      </c>
      <c r="N22" s="14">
        <f>IF(M22="","",COUNTIF($M$4:M22,M22))</f>
        <v>1</v>
      </c>
      <c r="O22" s="14" t="str">
        <f t="shared" si="0"/>
        <v>nn1</v>
      </c>
      <c r="P22" s="2">
        <v>3</v>
      </c>
      <c r="Q22" s="2" t="str">
        <f t="shared" si="1"/>
        <v>Green Bay Packers</v>
      </c>
      <c r="R22" s="5">
        <f t="shared" si="2"/>
        <v>0.68813999999999997</v>
      </c>
      <c r="T22" s="2">
        <v>19</v>
      </c>
      <c r="U22" s="2">
        <f t="shared" ca="1" si="9"/>
        <v>0</v>
      </c>
      <c r="V22" s="2" t="str">
        <f t="shared" ca="1" si="3"/>
        <v>St. Louis Rams</v>
      </c>
      <c r="W22" s="5">
        <f t="shared" ca="1" si="4"/>
        <v>0.43807000000000001</v>
      </c>
      <c r="X22" s="14" t="str">
        <f t="shared" ca="1" si="5"/>
        <v>n</v>
      </c>
      <c r="Z22" s="61"/>
      <c r="AA22" s="14" t="s">
        <v>94</v>
      </c>
      <c r="AB22" s="2">
        <f t="shared" ca="1" si="22"/>
        <v>0</v>
      </c>
      <c r="AC22" s="2" t="str">
        <f t="shared" ca="1" si="23"/>
        <v>Jacksonville Jaguars</v>
      </c>
      <c r="AD22" s="5">
        <f t="shared" ca="1" si="24"/>
        <v>0.12518000000000001</v>
      </c>
      <c r="AF22" s="63"/>
      <c r="AG22" s="14" t="s">
        <v>110</v>
      </c>
      <c r="AH22" s="2">
        <f t="shared" ca="1" si="25"/>
        <v>0</v>
      </c>
      <c r="AI22" s="2" t="str">
        <f t="shared" ca="1" si="26"/>
        <v>Tampa Bay Buccaneers</v>
      </c>
      <c r="AJ22" s="5">
        <f t="shared" ca="1" si="27"/>
        <v>0.43803999999999998</v>
      </c>
      <c r="AL22" s="7"/>
    </row>
    <row r="23" spans="1:50" x14ac:dyDescent="0.25">
      <c r="A23" s="3" t="s">
        <v>0</v>
      </c>
      <c r="B23" s="3" t="s">
        <v>34</v>
      </c>
      <c r="C23" s="3" t="s">
        <v>72</v>
      </c>
      <c r="D23" s="3" t="s">
        <v>77</v>
      </c>
      <c r="F23" s="50"/>
      <c r="G23" s="3" t="s">
        <v>23</v>
      </c>
      <c r="H23" s="3">
        <v>10</v>
      </c>
      <c r="I23" s="12">
        <f t="shared" si="6"/>
        <v>6</v>
      </c>
      <c r="J23" s="3">
        <v>0</v>
      </c>
      <c r="L23" s="13">
        <f t="shared" si="7"/>
        <v>11</v>
      </c>
      <c r="M23" s="14" t="str">
        <f t="shared" si="8"/>
        <v>ne</v>
      </c>
      <c r="N23" s="14">
        <f>IF(M23="","",COUNTIF($M$4:M23,M23))</f>
        <v>1</v>
      </c>
      <c r="O23" s="14" t="str">
        <f t="shared" si="0"/>
        <v>ne1</v>
      </c>
      <c r="P23" s="2">
        <v>4</v>
      </c>
      <c r="Q23" s="2" t="str">
        <f t="shared" si="1"/>
        <v>Washington Redskins</v>
      </c>
      <c r="R23" s="5">
        <f t="shared" si="2"/>
        <v>0.62512999999999996</v>
      </c>
      <c r="T23" s="2">
        <v>20</v>
      </c>
      <c r="U23" s="2">
        <f t="shared" ca="1" si="9"/>
        <v>0</v>
      </c>
      <c r="V23" s="2" t="str">
        <f t="shared" ca="1" si="3"/>
        <v>Carolina Panthers</v>
      </c>
      <c r="W23" s="5">
        <f t="shared" ca="1" si="4"/>
        <v>0.43806</v>
      </c>
      <c r="X23" s="14" t="str">
        <f t="shared" ca="1" si="5"/>
        <v>n</v>
      </c>
      <c r="Z23" s="61"/>
      <c r="AF23" s="63"/>
      <c r="AL23" s="7"/>
    </row>
    <row r="24" spans="1:50" x14ac:dyDescent="0.25">
      <c r="A24" s="3" t="s">
        <v>20</v>
      </c>
      <c r="B24" s="3" t="s">
        <v>53</v>
      </c>
      <c r="C24" s="3" t="s">
        <v>72</v>
      </c>
      <c r="D24" s="3" t="s">
        <v>78</v>
      </c>
      <c r="F24" s="50"/>
      <c r="G24" s="3" t="s">
        <v>21</v>
      </c>
      <c r="H24" s="3">
        <v>11</v>
      </c>
      <c r="I24" s="12">
        <f t="shared" si="6"/>
        <v>5</v>
      </c>
      <c r="J24" s="3">
        <v>0</v>
      </c>
      <c r="L24" s="13">
        <f t="shared" si="7"/>
        <v>8</v>
      </c>
      <c r="M24" s="14" t="str">
        <f t="shared" si="8"/>
        <v>nw</v>
      </c>
      <c r="N24" s="14">
        <f>IF(M24="","",COUNTIF($M$4:M24,M24))</f>
        <v>2</v>
      </c>
      <c r="O24" s="14" t="str">
        <f t="shared" si="0"/>
        <v>nw2</v>
      </c>
      <c r="P24" s="2">
        <v>5</v>
      </c>
      <c r="Q24" s="2" t="str">
        <f t="shared" si="1"/>
        <v>Seattle Seahawks</v>
      </c>
      <c r="R24" s="5">
        <f t="shared" si="2"/>
        <v>0.68811999999999995</v>
      </c>
      <c r="T24" s="2">
        <v>21</v>
      </c>
      <c r="U24" s="2">
        <f t="shared" ca="1" si="9"/>
        <v>0</v>
      </c>
      <c r="V24" s="2" t="str">
        <f t="shared" ca="1" si="3"/>
        <v>New Orleans Saints</v>
      </c>
      <c r="W24" s="5">
        <f t="shared" ca="1" si="4"/>
        <v>0.43804999999999999</v>
      </c>
      <c r="X24" s="14" t="str">
        <f t="shared" ca="1" si="5"/>
        <v>n</v>
      </c>
      <c r="Z24" s="55"/>
      <c r="AA24" s="52" t="s">
        <v>73</v>
      </c>
      <c r="AB24" s="52"/>
      <c r="AC24" s="52"/>
      <c r="AD24" s="53"/>
      <c r="AF24" s="50"/>
      <c r="AG24" s="47" t="s">
        <v>73</v>
      </c>
      <c r="AH24" s="47"/>
      <c r="AI24" s="47"/>
      <c r="AJ24" s="48"/>
    </row>
    <row r="25" spans="1:50" x14ac:dyDescent="0.25">
      <c r="A25" s="3" t="s">
        <v>13</v>
      </c>
      <c r="B25" s="3" t="s">
        <v>47</v>
      </c>
      <c r="C25" s="3" t="s">
        <v>74</v>
      </c>
      <c r="D25" s="3" t="s">
        <v>75</v>
      </c>
      <c r="F25" s="50"/>
      <c r="G25" s="3" t="s">
        <v>25</v>
      </c>
      <c r="H25" s="3">
        <v>10</v>
      </c>
      <c r="I25" s="12">
        <f t="shared" si="6"/>
        <v>6</v>
      </c>
      <c r="J25" s="3">
        <v>0</v>
      </c>
      <c r="L25" s="13">
        <f t="shared" si="7"/>
        <v>12</v>
      </c>
      <c r="M25" s="14" t="str">
        <f t="shared" si="8"/>
        <v>nn</v>
      </c>
      <c r="N25" s="14">
        <f>IF(M25="","",COUNTIF($M$4:M25,M25))</f>
        <v>2</v>
      </c>
      <c r="O25" s="14" t="str">
        <f t="shared" si="0"/>
        <v>nn2</v>
      </c>
      <c r="P25" s="2">
        <v>6</v>
      </c>
      <c r="Q25" s="2" t="str">
        <f t="shared" si="1"/>
        <v>Minnesota Vikings</v>
      </c>
      <c r="R25" s="5">
        <f t="shared" si="2"/>
        <v>0.62511000000000005</v>
      </c>
      <c r="T25" s="2">
        <v>22</v>
      </c>
      <c r="U25" s="2">
        <f t="shared" ca="1" si="9"/>
        <v>0</v>
      </c>
      <c r="V25" s="2" t="str">
        <f t="shared" ca="1" si="3"/>
        <v>Tampa Bay Buccaneers</v>
      </c>
      <c r="W25" s="5">
        <f t="shared" ca="1" si="4"/>
        <v>0.43803999999999998</v>
      </c>
      <c r="X25" s="14" t="str">
        <f t="shared" ca="1" si="5"/>
        <v>n</v>
      </c>
      <c r="Z25" s="61"/>
      <c r="AA25" s="1"/>
      <c r="AB25" s="1"/>
      <c r="AC25" s="4" t="s">
        <v>79</v>
      </c>
      <c r="AD25" s="4" t="s">
        <v>68</v>
      </c>
      <c r="AF25" s="63"/>
      <c r="AG25" s="1"/>
      <c r="AH25" s="1"/>
      <c r="AI25" s="4" t="s">
        <v>79</v>
      </c>
      <c r="AJ25" s="4" t="s">
        <v>68</v>
      </c>
    </row>
    <row r="26" spans="1:50" x14ac:dyDescent="0.25">
      <c r="A26" s="3" t="s">
        <v>3</v>
      </c>
      <c r="B26" s="3" t="s">
        <v>37</v>
      </c>
      <c r="C26" s="3" t="s">
        <v>74</v>
      </c>
      <c r="D26" s="3" t="s">
        <v>73</v>
      </c>
      <c r="F26" s="50"/>
      <c r="G26" s="3" t="s">
        <v>28</v>
      </c>
      <c r="H26" s="3">
        <v>10</v>
      </c>
      <c r="I26" s="12">
        <f t="shared" si="6"/>
        <v>6</v>
      </c>
      <c r="J26" s="3">
        <v>0</v>
      </c>
      <c r="L26" s="13">
        <f t="shared" si="7"/>
        <v>13</v>
      </c>
      <c r="M26" s="14" t="str">
        <f t="shared" si="8"/>
        <v>nn</v>
      </c>
      <c r="N26" s="14">
        <f>IF(M26="","",COUNTIF($M$4:M26,M26))</f>
        <v>3</v>
      </c>
      <c r="O26" s="14" t="str">
        <f t="shared" si="0"/>
        <v>nn3</v>
      </c>
      <c r="P26" s="24"/>
      <c r="Q26" s="2" t="str">
        <f t="shared" si="1"/>
        <v>Chicago Bears</v>
      </c>
      <c r="R26" s="5">
        <f t="shared" si="2"/>
        <v>0.62509999999999999</v>
      </c>
      <c r="T26" s="2">
        <v>23</v>
      </c>
      <c r="U26" s="2">
        <f t="shared" ca="1" si="9"/>
        <v>0</v>
      </c>
      <c r="V26" s="2" t="str">
        <f t="shared" ca="1" si="3"/>
        <v>Tennessee titans</v>
      </c>
      <c r="W26" s="5">
        <f t="shared" ca="1" si="4"/>
        <v>0.37523000000000001</v>
      </c>
      <c r="X26" s="14" t="str">
        <f t="shared" ca="1" si="5"/>
        <v>a</v>
      </c>
      <c r="Z26" s="61"/>
      <c r="AA26" s="14" t="s">
        <v>95</v>
      </c>
      <c r="AB26" s="2">
        <f ca="1">IF(COUNTIF($O$4:$O$35,AA26)=0,"",OFFSET($P$3,MATCH(AA26,$O$4:$O$35,0),0))</f>
        <v>1</v>
      </c>
      <c r="AC26" s="2" t="str">
        <f ca="1">IF(COUNTIF($O$4:$O$35,AA26)=0,"",OFFSET($Q$3,MATCH(AA26,$O$4:$O$35,0),0))</f>
        <v>Denver Broncos</v>
      </c>
      <c r="AD26" s="5">
        <f ca="1">IF(COUNTIF($O$4:$O$35,AA26)=0,"",OFFSET($R$3,MATCH(AA26,$O$4:$O$35,0),0))</f>
        <v>0.81331999999999993</v>
      </c>
      <c r="AF26" s="63"/>
      <c r="AG26" s="14" t="s">
        <v>111</v>
      </c>
      <c r="AH26" s="2">
        <f ca="1">IF(COUNTIF($O$4:$O$35,AG26)=0,"",OFFSET($P$3,MATCH(AG26,$O$4:$O$35,0),0))</f>
        <v>2</v>
      </c>
      <c r="AI26" s="2" t="str">
        <f ca="1">IF(COUNTIF($O$4:$O$35,AG26)=0,"",OFFSET($Q$3,MATCH(AG26,$O$4:$O$35,0),0))</f>
        <v>San Francisco 49ers</v>
      </c>
      <c r="AJ26" s="5">
        <f ca="1">IF(COUNTIF($O$4:$O$35,AG26)=0,"",OFFSET($R$3,MATCH(AG26,$O$4:$O$35,0),0))</f>
        <v>0.71914999999999996</v>
      </c>
    </row>
    <row r="27" spans="1:50" x14ac:dyDescent="0.25">
      <c r="A27" s="3" t="s">
        <v>22</v>
      </c>
      <c r="B27" s="3" t="s">
        <v>55</v>
      </c>
      <c r="C27" s="3" t="s">
        <v>72</v>
      </c>
      <c r="D27" s="3" t="s">
        <v>73</v>
      </c>
      <c r="F27" s="50"/>
      <c r="G27" s="3" t="s">
        <v>7</v>
      </c>
      <c r="H27" s="3">
        <v>9</v>
      </c>
      <c r="I27" s="12">
        <f t="shared" si="6"/>
        <v>7</v>
      </c>
      <c r="J27" s="3">
        <v>0</v>
      </c>
      <c r="L27" s="13">
        <f t="shared" si="7"/>
        <v>14</v>
      </c>
      <c r="M27" s="14" t="str">
        <f t="shared" si="8"/>
        <v>ne</v>
      </c>
      <c r="N27" s="14">
        <f>IF(M27="","",COUNTIF($M$4:M27,M27))</f>
        <v>2</v>
      </c>
      <c r="O27" s="14" t="str">
        <f t="shared" si="0"/>
        <v>ne2</v>
      </c>
      <c r="P27" s="24"/>
      <c r="Q27" s="2" t="str">
        <f t="shared" si="1"/>
        <v>New York Giants</v>
      </c>
      <c r="R27" s="5">
        <f t="shared" si="2"/>
        <v>0.56308999999999998</v>
      </c>
      <c r="T27" s="2">
        <v>24</v>
      </c>
      <c r="U27" s="2">
        <f t="shared" ca="1" si="9"/>
        <v>0</v>
      </c>
      <c r="V27" s="2" t="str">
        <f t="shared" ca="1" si="3"/>
        <v>New York Jets</v>
      </c>
      <c r="W27" s="5">
        <f t="shared" ca="1" si="4"/>
        <v>0.37522</v>
      </c>
      <c r="X27" s="14" t="str">
        <f t="shared" ca="1" si="5"/>
        <v>a</v>
      </c>
      <c r="Z27" s="61"/>
      <c r="AA27" s="14" t="s">
        <v>96</v>
      </c>
      <c r="AB27" s="2">
        <f t="shared" ref="AB27:AB29" ca="1" si="28">IF(COUNTIF($O$4:$O$35,AA27)=0,"",OFFSET($P$3,MATCH(AA27,$O$4:$O$35,0),0))</f>
        <v>0</v>
      </c>
      <c r="AC27" s="2" t="str">
        <f t="shared" ref="AC27:AC29" ca="1" si="29">IF(COUNTIF($O$4:$O$35,AA27)=0,"",OFFSET($Q$3,MATCH(AA27,$O$4:$O$35,0),0))</f>
        <v>San Diego Chargers</v>
      </c>
      <c r="AD27" s="5">
        <f t="shared" ref="AD27:AD29" ca="1" si="30">IF(COUNTIF($O$4:$O$35,AA27)=0,"",OFFSET($R$3,MATCH(AA27,$O$4:$O$35,0),0))</f>
        <v>0.43824999999999997</v>
      </c>
      <c r="AF27" s="63"/>
      <c r="AG27" s="14" t="s">
        <v>112</v>
      </c>
      <c r="AH27" s="2">
        <f t="shared" ref="AH27:AH29" ca="1" si="31">IF(COUNTIF($O$4:$O$35,AG27)=0,"",OFFSET($P$3,MATCH(AG27,$O$4:$O$35,0),0))</f>
        <v>5</v>
      </c>
      <c r="AI27" s="2" t="str">
        <f t="shared" ref="AI27:AI29" ca="1" si="32">IF(COUNTIF($O$4:$O$35,AG27)=0,"",OFFSET($Q$3,MATCH(AG27,$O$4:$O$35,0),0))</f>
        <v>Seattle Seahawks</v>
      </c>
      <c r="AJ27" s="5">
        <f t="shared" ref="AJ27:AJ29" ca="1" si="33">IF(COUNTIF($O$4:$O$35,AG27)=0,"",OFFSET($R$3,MATCH(AG27,$O$4:$O$35,0),0))</f>
        <v>0.68811999999999995</v>
      </c>
    </row>
    <row r="28" spans="1:50" x14ac:dyDescent="0.25">
      <c r="A28" s="3" t="s">
        <v>19</v>
      </c>
      <c r="B28" s="3" t="s">
        <v>52</v>
      </c>
      <c r="C28" s="3" t="s">
        <v>74</v>
      </c>
      <c r="D28" s="3" t="s">
        <v>77</v>
      </c>
      <c r="F28" s="50"/>
      <c r="G28" s="3" t="s">
        <v>27</v>
      </c>
      <c r="H28" s="3">
        <v>8</v>
      </c>
      <c r="I28" s="12">
        <f t="shared" si="6"/>
        <v>8</v>
      </c>
      <c r="J28" s="3">
        <v>0</v>
      </c>
      <c r="L28" s="13">
        <f t="shared" si="7"/>
        <v>16</v>
      </c>
      <c r="M28" s="14" t="str">
        <f t="shared" si="8"/>
        <v>ne</v>
      </c>
      <c r="N28" s="14">
        <f>IF(M28="","",COUNTIF($M$4:M28,M28))</f>
        <v>3</v>
      </c>
      <c r="O28" s="14" t="str">
        <f t="shared" si="0"/>
        <v>ne3</v>
      </c>
      <c r="P28" s="24"/>
      <c r="Q28" s="2" t="str">
        <f t="shared" si="1"/>
        <v>Dallas Cowboys</v>
      </c>
      <c r="R28" s="5">
        <f t="shared" si="2"/>
        <v>0.50007999999999997</v>
      </c>
      <c r="T28" s="2">
        <v>25</v>
      </c>
      <c r="U28" s="2">
        <f t="shared" ca="1" si="9"/>
        <v>0</v>
      </c>
      <c r="V28" s="2" t="str">
        <f t="shared" ca="1" si="3"/>
        <v>Buffalo Bills</v>
      </c>
      <c r="W28" s="5">
        <f t="shared" ca="1" si="4"/>
        <v>0.37520999999999999</v>
      </c>
      <c r="X28" s="14" t="str">
        <f t="shared" ca="1" si="5"/>
        <v>a</v>
      </c>
      <c r="Z28" s="61"/>
      <c r="AA28" s="14" t="s">
        <v>97</v>
      </c>
      <c r="AB28" s="2">
        <f t="shared" ca="1" si="28"/>
        <v>0</v>
      </c>
      <c r="AC28" s="2" t="str">
        <f t="shared" ca="1" si="29"/>
        <v>Oakland Raiders</v>
      </c>
      <c r="AD28" s="5">
        <f t="shared" ca="1" si="30"/>
        <v>0.25019000000000002</v>
      </c>
      <c r="AF28" s="63"/>
      <c r="AG28" s="14" t="s">
        <v>113</v>
      </c>
      <c r="AH28" s="2">
        <f t="shared" ca="1" si="31"/>
        <v>0</v>
      </c>
      <c r="AI28" s="2" t="str">
        <f t="shared" ca="1" si="32"/>
        <v>St. Louis Rams</v>
      </c>
      <c r="AJ28" s="5">
        <f t="shared" ca="1" si="33"/>
        <v>0.43807000000000001</v>
      </c>
    </row>
    <row r="29" spans="1:50" x14ac:dyDescent="0.25">
      <c r="A29" s="3" t="s">
        <v>23</v>
      </c>
      <c r="B29" s="3" t="s">
        <v>56</v>
      </c>
      <c r="C29" s="3" t="s">
        <v>72</v>
      </c>
      <c r="D29" s="3" t="s">
        <v>75</v>
      </c>
      <c r="F29" s="50"/>
      <c r="G29" s="3" t="s">
        <v>22</v>
      </c>
      <c r="H29" s="3">
        <v>7</v>
      </c>
      <c r="I29" s="12">
        <f t="shared" si="6"/>
        <v>9</v>
      </c>
      <c r="J29" s="3">
        <v>0</v>
      </c>
      <c r="L29" s="13">
        <f t="shared" si="7"/>
        <v>19</v>
      </c>
      <c r="M29" s="14" t="str">
        <f t="shared" si="8"/>
        <v>nw</v>
      </c>
      <c r="N29" s="14">
        <f>IF(M29="","",COUNTIF($M$4:M29,M29))</f>
        <v>3</v>
      </c>
      <c r="O29" s="14" t="str">
        <f t="shared" si="0"/>
        <v>nw3</v>
      </c>
      <c r="P29" s="24"/>
      <c r="Q29" s="2" t="str">
        <f t="shared" si="1"/>
        <v>St. Louis Rams</v>
      </c>
      <c r="R29" s="5">
        <f t="shared" si="2"/>
        <v>0.43807000000000001</v>
      </c>
      <c r="T29" s="2">
        <v>26</v>
      </c>
      <c r="U29" s="2">
        <f t="shared" ca="1" si="9"/>
        <v>0</v>
      </c>
      <c r="V29" s="2" t="str">
        <f t="shared" ca="1" si="3"/>
        <v>Cleveland Browns</v>
      </c>
      <c r="W29" s="5">
        <f t="shared" ca="1" si="4"/>
        <v>0.31319999999999998</v>
      </c>
      <c r="X29" s="14" t="str">
        <f t="shared" ca="1" si="5"/>
        <v>a</v>
      </c>
      <c r="Z29" s="62"/>
      <c r="AA29" s="14" t="s">
        <v>98</v>
      </c>
      <c r="AB29" s="2">
        <f t="shared" ca="1" si="28"/>
        <v>0</v>
      </c>
      <c r="AC29" s="2" t="str">
        <f t="shared" ca="1" si="29"/>
        <v>Kansas City Chiefs</v>
      </c>
      <c r="AD29" s="5">
        <f t="shared" ca="1" si="30"/>
        <v>0.12517</v>
      </c>
      <c r="AF29" s="64"/>
      <c r="AG29" s="14" t="s">
        <v>114</v>
      </c>
      <c r="AH29" s="2">
        <f t="shared" ca="1" si="31"/>
        <v>0</v>
      </c>
      <c r="AI29" s="2" t="str">
        <f t="shared" ca="1" si="32"/>
        <v>Arizona Cardinals</v>
      </c>
      <c r="AJ29" s="5">
        <f t="shared" ca="1" si="33"/>
        <v>0.31302999999999997</v>
      </c>
    </row>
    <row r="30" spans="1:50" x14ac:dyDescent="0.25">
      <c r="A30" s="3" t="s">
        <v>14</v>
      </c>
      <c r="B30" s="3" t="s">
        <v>48</v>
      </c>
      <c r="C30" s="3" t="s">
        <v>72</v>
      </c>
      <c r="D30" s="3" t="s">
        <v>78</v>
      </c>
      <c r="F30" s="50"/>
      <c r="G30" s="3" t="s">
        <v>20</v>
      </c>
      <c r="H30" s="3">
        <v>7</v>
      </c>
      <c r="I30" s="12">
        <f t="shared" si="6"/>
        <v>9</v>
      </c>
      <c r="J30" s="3">
        <v>0</v>
      </c>
      <c r="L30" s="13">
        <f t="shared" si="7"/>
        <v>20</v>
      </c>
      <c r="M30" s="14" t="str">
        <f t="shared" si="8"/>
        <v>ns</v>
      </c>
      <c r="N30" s="14">
        <f>IF(M30="","",COUNTIF($M$4:M30,M30))</f>
        <v>2</v>
      </c>
      <c r="O30" s="14" t="str">
        <f t="shared" si="0"/>
        <v>ns2</v>
      </c>
      <c r="P30" s="24"/>
      <c r="Q30" s="2" t="str">
        <f t="shared" si="1"/>
        <v>Carolina Panthers</v>
      </c>
      <c r="R30" s="5">
        <f t="shared" si="2"/>
        <v>0.43806</v>
      </c>
      <c r="T30" s="2">
        <v>27</v>
      </c>
      <c r="U30" s="2">
        <f t="shared" ca="1" si="9"/>
        <v>0</v>
      </c>
      <c r="V30" s="2" t="str">
        <f t="shared" ca="1" si="3"/>
        <v>Arizona Cardinals</v>
      </c>
      <c r="W30" s="5">
        <f t="shared" ca="1" si="4"/>
        <v>0.31302999999999997</v>
      </c>
      <c r="X30" s="14" t="str">
        <f t="shared" ca="1" si="5"/>
        <v>n</v>
      </c>
    </row>
    <row r="31" spans="1:50" x14ac:dyDescent="0.25">
      <c r="A31" s="3" t="s">
        <v>21</v>
      </c>
      <c r="B31" s="3" t="s">
        <v>54</v>
      </c>
      <c r="C31" s="3" t="s">
        <v>72</v>
      </c>
      <c r="D31" s="3" t="s">
        <v>73</v>
      </c>
      <c r="F31" s="50"/>
      <c r="G31" s="3" t="s">
        <v>14</v>
      </c>
      <c r="H31" s="3">
        <v>7</v>
      </c>
      <c r="I31" s="12">
        <f t="shared" si="6"/>
        <v>9</v>
      </c>
      <c r="J31" s="3">
        <v>0</v>
      </c>
      <c r="L31" s="13">
        <f t="shared" si="7"/>
        <v>21</v>
      </c>
      <c r="M31" s="14" t="str">
        <f t="shared" si="8"/>
        <v>ns</v>
      </c>
      <c r="N31" s="14">
        <f>IF(M31="","",COUNTIF($M$4:M31,M31))</f>
        <v>3</v>
      </c>
      <c r="O31" s="14" t="str">
        <f t="shared" si="0"/>
        <v>ns3</v>
      </c>
      <c r="P31" s="24"/>
      <c r="Q31" s="2" t="str">
        <f t="shared" si="1"/>
        <v>New Orleans Saints</v>
      </c>
      <c r="R31" s="5">
        <f t="shared" si="2"/>
        <v>0.43804999999999999</v>
      </c>
      <c r="T31" s="2">
        <v>28</v>
      </c>
      <c r="U31" s="2">
        <f t="shared" ca="1" si="9"/>
        <v>0</v>
      </c>
      <c r="V31" s="2" t="str">
        <f t="shared" ca="1" si="3"/>
        <v>Oakland Raiders</v>
      </c>
      <c r="W31" s="5">
        <f t="shared" ca="1" si="4"/>
        <v>0.25019000000000002</v>
      </c>
      <c r="X31" s="14" t="str">
        <f t="shared" ca="1" si="5"/>
        <v>a</v>
      </c>
    </row>
    <row r="32" spans="1:50" x14ac:dyDescent="0.25">
      <c r="A32" s="3" t="s">
        <v>5</v>
      </c>
      <c r="B32" s="3" t="s">
        <v>39</v>
      </c>
      <c r="C32" s="3" t="s">
        <v>74</v>
      </c>
      <c r="D32" s="3" t="s">
        <v>77</v>
      </c>
      <c r="F32" s="50"/>
      <c r="G32" s="3" t="s">
        <v>2</v>
      </c>
      <c r="H32" s="3">
        <v>7</v>
      </c>
      <c r="I32" s="12">
        <f t="shared" si="6"/>
        <v>9</v>
      </c>
      <c r="J32" s="3">
        <v>0</v>
      </c>
      <c r="L32" s="13">
        <f t="shared" si="7"/>
        <v>22</v>
      </c>
      <c r="M32" s="14" t="str">
        <f t="shared" si="8"/>
        <v>ns</v>
      </c>
      <c r="N32" s="14">
        <f>IF(M32="","",COUNTIF($M$4:M32,M32))</f>
        <v>4</v>
      </c>
      <c r="O32" s="14" t="str">
        <f t="shared" si="0"/>
        <v>ns4</v>
      </c>
      <c r="P32" s="24"/>
      <c r="Q32" s="2" t="str">
        <f t="shared" si="1"/>
        <v>Tampa Bay Buccaneers</v>
      </c>
      <c r="R32" s="5">
        <f t="shared" si="2"/>
        <v>0.43803999999999998</v>
      </c>
      <c r="T32" s="2">
        <v>29</v>
      </c>
      <c r="U32" s="2">
        <f t="shared" ca="1" si="9"/>
        <v>0</v>
      </c>
      <c r="V32" s="2" t="str">
        <f t="shared" ca="1" si="3"/>
        <v>Detroit Lions</v>
      </c>
      <c r="W32" s="5">
        <f t="shared" ca="1" si="4"/>
        <v>0.25002000000000002</v>
      </c>
      <c r="X32" s="14" t="str">
        <f t="shared" ca="1" si="5"/>
        <v>n</v>
      </c>
    </row>
    <row r="33" spans="1:24" x14ac:dyDescent="0.25">
      <c r="A33" s="3" t="s">
        <v>29</v>
      </c>
      <c r="B33" s="3" t="s">
        <v>62</v>
      </c>
      <c r="C33" s="3" t="s">
        <v>74</v>
      </c>
      <c r="D33" s="3" t="s">
        <v>78</v>
      </c>
      <c r="F33" s="50"/>
      <c r="G33" s="3" t="s">
        <v>26</v>
      </c>
      <c r="H33" s="3">
        <v>5</v>
      </c>
      <c r="I33" s="12">
        <f t="shared" si="6"/>
        <v>11</v>
      </c>
      <c r="J33" s="3">
        <v>0</v>
      </c>
      <c r="L33" s="13">
        <f t="shared" si="7"/>
        <v>27</v>
      </c>
      <c r="M33" s="14" t="str">
        <f t="shared" si="8"/>
        <v>nw</v>
      </c>
      <c r="N33" s="14">
        <f>IF(M33="","",COUNTIF($M$4:M33,M33))</f>
        <v>4</v>
      </c>
      <c r="O33" s="14" t="str">
        <f t="shared" si="0"/>
        <v>nw4</v>
      </c>
      <c r="P33" s="24"/>
      <c r="Q33" s="2" t="str">
        <f t="shared" si="1"/>
        <v>Arizona Cardinals</v>
      </c>
      <c r="R33" s="5">
        <f t="shared" si="2"/>
        <v>0.31302999999999997</v>
      </c>
      <c r="T33" s="2">
        <v>30</v>
      </c>
      <c r="U33" s="2">
        <f t="shared" ca="1" si="9"/>
        <v>0</v>
      </c>
      <c r="V33" s="2" t="str">
        <f t="shared" ca="1" si="3"/>
        <v>Philadelphia Eagles</v>
      </c>
      <c r="W33" s="5">
        <f t="shared" ca="1" si="4"/>
        <v>0.25001000000000001</v>
      </c>
      <c r="X33" s="14" t="str">
        <f t="shared" ca="1" si="5"/>
        <v>n</v>
      </c>
    </row>
    <row r="34" spans="1:24" x14ac:dyDescent="0.25">
      <c r="A34" s="3" t="s">
        <v>4</v>
      </c>
      <c r="B34" s="3" t="s">
        <v>38</v>
      </c>
      <c r="C34" s="3" t="s">
        <v>74</v>
      </c>
      <c r="D34" s="3" t="s">
        <v>78</v>
      </c>
      <c r="F34" s="50"/>
      <c r="G34" s="3" t="s">
        <v>30</v>
      </c>
      <c r="H34" s="3">
        <v>4</v>
      </c>
      <c r="I34" s="12">
        <f t="shared" si="6"/>
        <v>12</v>
      </c>
      <c r="J34" s="3">
        <v>0</v>
      </c>
      <c r="L34" s="13">
        <f t="shared" si="7"/>
        <v>29</v>
      </c>
      <c r="M34" s="14" t="str">
        <f t="shared" si="8"/>
        <v>nn</v>
      </c>
      <c r="N34" s="14">
        <f>IF(M34="","",COUNTIF($M$4:M34,M34))</f>
        <v>4</v>
      </c>
      <c r="O34" s="14" t="str">
        <f t="shared" si="0"/>
        <v>nn4</v>
      </c>
      <c r="P34" s="24"/>
      <c r="Q34" s="2" t="str">
        <f t="shared" si="1"/>
        <v>Detroit Lions</v>
      </c>
      <c r="R34" s="5">
        <f t="shared" si="2"/>
        <v>0.25002000000000002</v>
      </c>
      <c r="T34" s="2">
        <v>31</v>
      </c>
      <c r="U34" s="2">
        <f t="shared" ca="1" si="9"/>
        <v>0</v>
      </c>
      <c r="V34" s="2" t="str">
        <f t="shared" ca="1" si="3"/>
        <v>Jacksonville Jaguars</v>
      </c>
      <c r="W34" s="5">
        <f t="shared" ca="1" si="4"/>
        <v>0.12518000000000001</v>
      </c>
      <c r="X34" s="14" t="str">
        <f t="shared" ca="1" si="5"/>
        <v>a</v>
      </c>
    </row>
    <row r="35" spans="1:24" x14ac:dyDescent="0.25">
      <c r="A35" s="3" t="s">
        <v>25</v>
      </c>
      <c r="B35" s="3" t="s">
        <v>58</v>
      </c>
      <c r="C35" s="3" t="s">
        <v>72</v>
      </c>
      <c r="D35" s="3" t="s">
        <v>77</v>
      </c>
      <c r="F35" s="51"/>
      <c r="G35" s="3" t="s">
        <v>1</v>
      </c>
      <c r="H35" s="3">
        <v>4</v>
      </c>
      <c r="I35" s="12">
        <f t="shared" si="6"/>
        <v>12</v>
      </c>
      <c r="J35" s="3">
        <v>0</v>
      </c>
      <c r="L35" s="13">
        <f t="shared" si="7"/>
        <v>30</v>
      </c>
      <c r="M35" s="14" t="str">
        <f t="shared" si="8"/>
        <v>ne</v>
      </c>
      <c r="N35" s="14">
        <f>IF(M35="","",COUNTIF($M$4:M35,M35))</f>
        <v>4</v>
      </c>
      <c r="O35" s="14" t="str">
        <f t="shared" si="0"/>
        <v>ne4</v>
      </c>
      <c r="P35" s="24"/>
      <c r="Q35" s="2" t="str">
        <f t="shared" si="1"/>
        <v>Philadelphia Eagles</v>
      </c>
      <c r="R35" s="5">
        <f t="shared" si="2"/>
        <v>0.25001000000000001</v>
      </c>
      <c r="T35" s="2">
        <v>32</v>
      </c>
      <c r="U35" s="2">
        <f t="shared" ca="1" si="9"/>
        <v>0</v>
      </c>
      <c r="V35" s="2" t="str">
        <f t="shared" ca="1" si="3"/>
        <v>Kansas City Chiefs</v>
      </c>
      <c r="W35" s="5">
        <f t="shared" ca="1" si="4"/>
        <v>0.12517</v>
      </c>
      <c r="X35" s="14" t="str">
        <f t="shared" ca="1" si="5"/>
        <v>a</v>
      </c>
    </row>
  </sheetData>
  <mergeCells count="27">
    <mergeCell ref="F20:F35"/>
    <mergeCell ref="AA24:AD24"/>
    <mergeCell ref="AG24:AJ24"/>
    <mergeCell ref="F4:F19"/>
    <mergeCell ref="AL4:AL10"/>
    <mergeCell ref="AL13:AL19"/>
    <mergeCell ref="AR13:AR19"/>
    <mergeCell ref="AX13:AX19"/>
    <mergeCell ref="BD1:BG1"/>
    <mergeCell ref="Z3:Z29"/>
    <mergeCell ref="AA3:AD3"/>
    <mergeCell ref="AF3:AF29"/>
    <mergeCell ref="AG3:AJ3"/>
    <mergeCell ref="AL3:BB3"/>
    <mergeCell ref="AA17:AD17"/>
    <mergeCell ref="AG17:AJ17"/>
    <mergeCell ref="AL1:BB1"/>
    <mergeCell ref="AR4:AR10"/>
    <mergeCell ref="AX4:AX10"/>
    <mergeCell ref="AA10:AD10"/>
    <mergeCell ref="AG10:AJ10"/>
    <mergeCell ref="AL12:BB12"/>
    <mergeCell ref="A1:D1"/>
    <mergeCell ref="G1:J1"/>
    <mergeCell ref="L1:R1"/>
    <mergeCell ref="T1:W1"/>
    <mergeCell ref="Z1:AJ1"/>
  </mergeCells>
  <conditionalFormatting sqref="U4:X35">
    <cfRule type="expression" dxfId="153" priority="13">
      <formula>AND($U4&gt;=5,$U4&lt;=6)</formula>
    </cfRule>
    <cfRule type="expression" dxfId="152" priority="14">
      <formula>AND($U4&gt;=1,$U4&lt;=4)</formula>
    </cfRule>
  </conditionalFormatting>
  <conditionalFormatting sqref="X4:X35">
    <cfRule type="expression" dxfId="151" priority="1">
      <formula>X4="n"</formula>
    </cfRule>
    <cfRule type="expression" dxfId="150" priority="2">
      <formula>X4="a"</formula>
    </cfRule>
  </conditionalFormatting>
  <conditionalFormatting sqref="AB4:AD35">
    <cfRule type="expression" dxfId="149" priority="11">
      <formula>AND($AB4&gt;=5,$AB4&lt;=6)</formula>
    </cfRule>
    <cfRule type="expression" dxfId="148" priority="12">
      <formula>AND($AB4&gt;=1,$AB4&lt;=4)</formula>
    </cfRule>
  </conditionalFormatting>
  <conditionalFormatting sqref="AH4:AJ29">
    <cfRule type="expression" dxfId="147" priority="7">
      <formula>AND($AG4&gt;=5,$AG4&lt;=6)</formula>
    </cfRule>
    <cfRule type="expression" dxfId="146" priority="8">
      <formula>AND($AG4&gt;=1,$AG4&lt;=4)</formula>
    </cfRule>
    <cfRule type="expression" dxfId="145" priority="9">
      <formula>AND($AH4&gt;=5,$AH4&lt;=6)</formula>
    </cfRule>
    <cfRule type="expression" dxfId="144" priority="10">
      <formula>AND($AH4&gt;=1,$AH4&lt;=4)</formula>
    </cfRule>
  </conditionalFormatting>
  <conditionalFormatting sqref="AM5:AO18">
    <cfRule type="expression" dxfId="143" priority="6">
      <formula>$AP5&lt;&gt;""</formula>
    </cfRule>
  </conditionalFormatting>
  <conditionalFormatting sqref="AS5:AU18">
    <cfRule type="expression" dxfId="142" priority="5">
      <formula>$AV5&lt;&gt;""</formula>
    </cfRule>
  </conditionalFormatting>
  <conditionalFormatting sqref="AY6:BA16">
    <cfRule type="expression" dxfId="141" priority="4">
      <formula>$BB6&lt;&gt;""</formula>
    </cfRule>
  </conditionalFormatting>
  <conditionalFormatting sqref="BD10:BF11">
    <cfRule type="expression" dxfId="140" priority="3">
      <formula>$BG10&lt;&gt;""</formula>
    </cfRule>
  </conditionalFormatting>
  <pageMargins left="0.7" right="0.7" top="0.78740157499999996" bottom="0.78740157499999996" header="0.3" footer="0.3"/>
  <pageSetup paperSize="9" orientation="portrait" horizontalDpi="4294967294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G35"/>
  <sheetViews>
    <sheetView topLeftCell="Z1" workbookViewId="0">
      <selection activeCell="BG11" sqref="BG11"/>
    </sheetView>
  </sheetViews>
  <sheetFormatPr baseColWidth="10" defaultColWidth="11.42578125" defaultRowHeight="15" outlineLevelCol="1" x14ac:dyDescent="0.25"/>
  <cols>
    <col min="1" max="4" width="12.7109375" style="2" hidden="1" customWidth="1" outlineLevel="1"/>
    <col min="5" max="5" width="6.7109375" style="2" customWidth="1" collapsed="1"/>
    <col min="6" max="6" width="2.7109375" style="2" customWidth="1" outlineLevel="1"/>
    <col min="7" max="7" width="12.7109375" style="2" customWidth="1" outlineLevel="1"/>
    <col min="8" max="10" width="3.7109375" style="2" customWidth="1" outlineLevel="1"/>
    <col min="11" max="11" width="6.7109375" style="2" customWidth="1"/>
    <col min="12" max="14" width="3.7109375" style="2" hidden="1" customWidth="1" outlineLevel="1"/>
    <col min="15" max="15" width="4.7109375" style="2" hidden="1" customWidth="1" outlineLevel="1"/>
    <col min="16" max="16" width="2.7109375" style="2" hidden="1" customWidth="1" outlineLevel="1"/>
    <col min="17" max="17" width="24.7109375" style="2" hidden="1" customWidth="1" outlineLevel="1"/>
    <col min="18" max="18" width="6.7109375" style="2" hidden="1" customWidth="1" outlineLevel="1"/>
    <col min="19" max="19" width="6.7109375" style="2" customWidth="1" collapsed="1"/>
    <col min="20" max="20" width="3.7109375" style="2" customWidth="1" outlineLevel="1"/>
    <col min="21" max="21" width="2.7109375" style="2" customWidth="1" outlineLevel="1"/>
    <col min="22" max="22" width="24.7109375" style="2" customWidth="1" outlineLevel="1"/>
    <col min="23" max="23" width="6.7109375" style="2" customWidth="1" outlineLevel="1"/>
    <col min="24" max="24" width="2.7109375" style="2" customWidth="1" outlineLevel="1"/>
    <col min="25" max="25" width="6.7109375" style="2" customWidth="1"/>
    <col min="26" max="26" width="2.7109375" style="2" customWidth="1" outlineLevel="1"/>
    <col min="27" max="27" width="4.7109375" style="2" customWidth="1" outlineLevel="1"/>
    <col min="28" max="28" width="2.7109375" style="2" customWidth="1" outlineLevel="1"/>
    <col min="29" max="29" width="24.7109375" style="2" customWidth="1" outlineLevel="1"/>
    <col min="30" max="30" width="6.7109375" style="2" customWidth="1" outlineLevel="1"/>
    <col min="31" max="31" width="3.7109375" style="2" customWidth="1" outlineLevel="1"/>
    <col min="32" max="32" width="2.7109375" style="2" customWidth="1" outlineLevel="1"/>
    <col min="33" max="33" width="4.7109375" style="2" customWidth="1" outlineLevel="1"/>
    <col min="34" max="34" width="2.7109375" style="2" customWidth="1" outlineLevel="1"/>
    <col min="35" max="35" width="24.7109375" style="2" customWidth="1" outlineLevel="1"/>
    <col min="36" max="36" width="6.7109375" style="2" customWidth="1" outlineLevel="1"/>
    <col min="37" max="37" width="6.7109375" style="2" customWidth="1"/>
    <col min="38" max="39" width="2.7109375" style="2" customWidth="1"/>
    <col min="40" max="40" width="24.7109375" style="2" customWidth="1"/>
    <col min="41" max="41" width="4.7109375" style="2" customWidth="1"/>
    <col min="42" max="42" width="2.7109375" style="2" customWidth="1"/>
    <col min="43" max="43" width="3.7109375" style="2" customWidth="1"/>
    <col min="44" max="45" width="2.7109375" style="2" customWidth="1"/>
    <col min="46" max="46" width="24.7109375" style="2" customWidth="1"/>
    <col min="47" max="47" width="4.7109375" style="2" customWidth="1"/>
    <col min="48" max="48" width="2.7109375" style="2" customWidth="1"/>
    <col min="49" max="49" width="3.7109375" style="2" customWidth="1"/>
    <col min="50" max="51" width="2.7109375" style="2" customWidth="1"/>
    <col min="52" max="52" width="24.7109375" style="2" customWidth="1"/>
    <col min="53" max="53" width="4.7109375" style="2" customWidth="1"/>
    <col min="54" max="54" width="2.7109375" style="2" customWidth="1"/>
    <col min="55" max="55" width="3.7109375" style="2" customWidth="1"/>
    <col min="56" max="56" width="2.7109375" style="2" customWidth="1"/>
    <col min="57" max="57" width="24.7109375" style="2" customWidth="1"/>
    <col min="58" max="58" width="4.7109375" style="2" customWidth="1"/>
    <col min="59" max="59" width="12.7109375" style="2" customWidth="1"/>
    <col min="60" max="16384" width="11.42578125" style="2"/>
  </cols>
  <sheetData>
    <row r="1" spans="1:59" s="11" customFormat="1" ht="21" x14ac:dyDescent="0.25">
      <c r="A1" s="60" t="s">
        <v>80</v>
      </c>
      <c r="B1" s="60"/>
      <c r="C1" s="60"/>
      <c r="D1" s="60"/>
      <c r="G1" s="60" t="s">
        <v>118</v>
      </c>
      <c r="H1" s="60"/>
      <c r="I1" s="60"/>
      <c r="J1" s="60"/>
      <c r="L1" s="60" t="s">
        <v>82</v>
      </c>
      <c r="M1" s="60"/>
      <c r="N1" s="60"/>
      <c r="O1" s="60"/>
      <c r="P1" s="60"/>
      <c r="Q1" s="60"/>
      <c r="R1" s="60"/>
      <c r="T1" s="60" t="s">
        <v>81</v>
      </c>
      <c r="U1" s="60"/>
      <c r="V1" s="60"/>
      <c r="W1" s="60"/>
      <c r="X1" s="10"/>
      <c r="Z1" s="60" t="s">
        <v>127</v>
      </c>
      <c r="AA1" s="60"/>
      <c r="AB1" s="60"/>
      <c r="AC1" s="60"/>
      <c r="AD1" s="60"/>
      <c r="AE1" s="60"/>
      <c r="AF1" s="60"/>
      <c r="AG1" s="60"/>
      <c r="AH1" s="60"/>
      <c r="AI1" s="60"/>
      <c r="AJ1" s="60"/>
      <c r="AL1" s="60" t="s">
        <v>129</v>
      </c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D1" s="60" t="s">
        <v>125</v>
      </c>
      <c r="BE1" s="60"/>
      <c r="BF1" s="60"/>
      <c r="BG1" s="60"/>
    </row>
    <row r="2" spans="1:59" x14ac:dyDescent="0.25">
      <c r="A2" s="3">
        <v>16</v>
      </c>
      <c r="BD2" s="6" t="s">
        <v>126</v>
      </c>
    </row>
    <row r="3" spans="1:59" ht="15" customHeight="1" x14ac:dyDescent="0.25">
      <c r="A3" s="1" t="s">
        <v>32</v>
      </c>
      <c r="B3" s="1" t="s">
        <v>33</v>
      </c>
      <c r="C3" s="1" t="s">
        <v>70</v>
      </c>
      <c r="D3" s="1" t="s">
        <v>71</v>
      </c>
      <c r="G3" s="1" t="s">
        <v>32</v>
      </c>
      <c r="H3" s="4" t="s">
        <v>65</v>
      </c>
      <c r="I3" s="4" t="s">
        <v>66</v>
      </c>
      <c r="J3" s="4" t="s">
        <v>67</v>
      </c>
      <c r="L3" s="4" t="s">
        <v>119</v>
      </c>
      <c r="M3" s="4" t="s">
        <v>76</v>
      </c>
      <c r="N3" s="4" t="s">
        <v>120</v>
      </c>
      <c r="O3" s="4" t="s">
        <v>69</v>
      </c>
      <c r="P3" s="4"/>
      <c r="Q3" s="4" t="s">
        <v>79</v>
      </c>
      <c r="R3" s="4" t="s">
        <v>68</v>
      </c>
      <c r="T3" s="1"/>
      <c r="U3" s="1"/>
      <c r="V3" s="4" t="s">
        <v>79</v>
      </c>
      <c r="W3" s="4" t="s">
        <v>68</v>
      </c>
      <c r="X3" s="1"/>
      <c r="Z3" s="54" t="s">
        <v>115</v>
      </c>
      <c r="AA3" s="52" t="s">
        <v>75</v>
      </c>
      <c r="AB3" s="52"/>
      <c r="AC3" s="52"/>
      <c r="AD3" s="53"/>
      <c r="AF3" s="49" t="s">
        <v>116</v>
      </c>
      <c r="AG3" s="47" t="s">
        <v>75</v>
      </c>
      <c r="AH3" s="47"/>
      <c r="AI3" s="47"/>
      <c r="AJ3" s="48"/>
      <c r="AL3" s="70" t="s">
        <v>115</v>
      </c>
      <c r="AM3" s="74"/>
      <c r="AN3" s="74"/>
      <c r="AO3" s="74"/>
      <c r="AP3" s="74"/>
      <c r="AQ3" s="74"/>
      <c r="AR3" s="71"/>
      <c r="AS3" s="74"/>
      <c r="AT3" s="74"/>
      <c r="AU3" s="74"/>
      <c r="AV3" s="74"/>
      <c r="AW3" s="74"/>
      <c r="AX3" s="71"/>
      <c r="AY3" s="74"/>
      <c r="AZ3" s="74"/>
      <c r="BA3" s="74"/>
      <c r="BB3" s="75"/>
    </row>
    <row r="4" spans="1:59" ht="15" customHeight="1" x14ac:dyDescent="0.25">
      <c r="A4" s="3" t="s">
        <v>8</v>
      </c>
      <c r="B4" s="3" t="s">
        <v>42</v>
      </c>
      <c r="C4" s="3" t="s">
        <v>72</v>
      </c>
      <c r="D4" s="3" t="s">
        <v>73</v>
      </c>
      <c r="F4" s="54" t="s">
        <v>115</v>
      </c>
      <c r="G4" s="3" t="s">
        <v>13</v>
      </c>
      <c r="H4" s="3">
        <v>13</v>
      </c>
      <c r="I4" s="12">
        <f>$A$2-H4-J4</f>
        <v>3</v>
      </c>
      <c r="J4" s="3">
        <v>0</v>
      </c>
      <c r="L4" s="13">
        <f>IF(G4="","",_xlfn.RANK.EQ(R4,$R$4:$R$35,0))</f>
        <v>2</v>
      </c>
      <c r="M4" s="14" t="str">
        <f>IF(G4="","",LOWER(LEFT(VLOOKUP(G4,$A$4:$D$35,3),1))&amp;LOWER(LEFT(VLOOKUP(G4,$A$4:$D$35,4),1)))</f>
        <v>ae</v>
      </c>
      <c r="N4" s="14">
        <f>IF(M4="","",COUNTIF($M$4:M4,M4))</f>
        <v>1</v>
      </c>
      <c r="O4" s="14" t="str">
        <f t="shared" ref="O4:O35" si="0">M4&amp;N4</f>
        <v>ae1</v>
      </c>
      <c r="P4" s="2">
        <v>1</v>
      </c>
      <c r="Q4" s="2" t="str">
        <f t="shared" ref="Q4:Q35" si="1">IF(G4="","",VLOOKUP(G4,$A$4:$D$35,2)&amp;" "&amp;G4)</f>
        <v>New England Patriots</v>
      </c>
      <c r="R4" s="5">
        <f t="shared" ref="R4:R35" si="2">IF(G4="","",ROUND((H4+J4/2)/SUM(H4:J4),3)+(36-ROW())/100000)</f>
        <v>0.81331999999999993</v>
      </c>
      <c r="T4" s="2">
        <v>1</v>
      </c>
      <c r="U4" s="2">
        <f ca="1">IF(L4="","",OFFSET($P$3,MATCH(T4,$L$4:$L$35,0),0))</f>
        <v>1</v>
      </c>
      <c r="V4" s="2" t="str">
        <f t="shared" ref="V4:V35" ca="1" si="3">IF(L4="","",OFFSET($Q$3,MATCH(T4,$L$4:$L$35,0),0))</f>
        <v>Green Bay Packers</v>
      </c>
      <c r="W4" s="5">
        <f t="shared" ref="W4:W35" ca="1" si="4">IF(L4="","",OFFSET($R$3,MATCH(T4,$L$4:$L$35,0),0))</f>
        <v>0.93815999999999999</v>
      </c>
      <c r="X4" s="14" t="str">
        <f t="shared" ref="X4:X35" ca="1" si="5">IF(L4="","",LEFT(OFFSET($M$3,MATCH(T4,$L$4:$L$35,0),0),1))</f>
        <v>n</v>
      </c>
      <c r="Z4" s="61"/>
      <c r="AA4" s="1"/>
      <c r="AB4" s="1"/>
      <c r="AC4" s="4" t="s">
        <v>79</v>
      </c>
      <c r="AD4" s="4" t="s">
        <v>68</v>
      </c>
      <c r="AF4" s="63"/>
      <c r="AG4" s="1"/>
      <c r="AH4" s="1"/>
      <c r="AI4" s="4" t="s">
        <v>79</v>
      </c>
      <c r="AJ4" s="4" t="s">
        <v>68</v>
      </c>
      <c r="AL4" s="61" t="s">
        <v>121</v>
      </c>
      <c r="AR4" s="61" t="s">
        <v>122</v>
      </c>
      <c r="AX4" s="61" t="s">
        <v>124</v>
      </c>
    </row>
    <row r="5" spans="1:59" x14ac:dyDescent="0.25">
      <c r="A5" s="3" t="s">
        <v>28</v>
      </c>
      <c r="B5" s="3" t="s">
        <v>61</v>
      </c>
      <c r="C5" s="3" t="s">
        <v>72</v>
      </c>
      <c r="D5" s="3" t="s">
        <v>77</v>
      </c>
      <c r="F5" s="55"/>
      <c r="G5" s="3" t="s">
        <v>19</v>
      </c>
      <c r="H5" s="3">
        <v>12</v>
      </c>
      <c r="I5" s="12">
        <f t="shared" ref="I5:I35" si="6">$A$2-H5-J5</f>
        <v>4</v>
      </c>
      <c r="J5" s="3">
        <v>0</v>
      </c>
      <c r="L5" s="13">
        <f t="shared" ref="L5:L35" si="7">IF(G5="","",_xlfn.RANK.EQ(R5,$R$4:$R$35,0))</f>
        <v>5</v>
      </c>
      <c r="M5" s="14" t="str">
        <f t="shared" ref="M5:M35" si="8">IF(G5="","",LOWER(LEFT(VLOOKUP(G5,$A$4:$D$35,3),1))&amp;LOWER(LEFT(VLOOKUP(G5,$A$4:$D$35,4),1)))</f>
        <v>an</v>
      </c>
      <c r="N5" s="14">
        <f>IF(M5="","",COUNTIF($M$4:M5,M5))</f>
        <v>1</v>
      </c>
      <c r="O5" s="14" t="str">
        <f t="shared" si="0"/>
        <v>an1</v>
      </c>
      <c r="P5" s="2">
        <v>2</v>
      </c>
      <c r="Q5" s="2" t="str">
        <f t="shared" si="1"/>
        <v>Baltimore Ravens</v>
      </c>
      <c r="R5" s="5">
        <f t="shared" si="2"/>
        <v>0.75031000000000003</v>
      </c>
      <c r="T5" s="2">
        <v>2</v>
      </c>
      <c r="U5" s="2">
        <f t="shared" ref="U5:U35" ca="1" si="9">IF(L5="","",OFFSET($P$3,MATCH(T5,$L$4:$L$35,0),0))</f>
        <v>1</v>
      </c>
      <c r="V5" s="2" t="str">
        <f t="shared" ca="1" si="3"/>
        <v>New England Patriots</v>
      </c>
      <c r="W5" s="5">
        <f t="shared" ca="1" si="4"/>
        <v>0.81331999999999993</v>
      </c>
      <c r="X5" s="14" t="str">
        <f t="shared" ca="1" si="5"/>
        <v>a</v>
      </c>
      <c r="Z5" s="61"/>
      <c r="AA5" s="14" t="s">
        <v>87</v>
      </c>
      <c r="AB5" s="2">
        <f ca="1">IF(COUNTIF($O$4:$O$35,AA5)=0,"",OFFSET($P$3,MATCH(AA5,$O$4:$O$35,0),0))</f>
        <v>1</v>
      </c>
      <c r="AC5" s="2" t="str">
        <f ca="1">IF(COUNTIF($O$4:$O$35,AA5)=0,"",OFFSET($Q$3,MATCH(AA5,$O$4:$O$35,0),0))</f>
        <v>New England Patriots</v>
      </c>
      <c r="AD5" s="5">
        <f ca="1">IF(COUNTIF($O$4:$O$35,AA5)=0,"",OFFSET($R$3,MATCH(AA5,$O$4:$O$35,0),0))</f>
        <v>0.81331999999999993</v>
      </c>
      <c r="AF5" s="63"/>
      <c r="AG5" s="14" t="s">
        <v>99</v>
      </c>
      <c r="AH5" s="2">
        <f ca="1">IF(COUNTIF($O$4:$O$35,AG5)=0,"",OFFSET($P$3,MATCH(AG5,$O$4:$O$35,0),0))</f>
        <v>4</v>
      </c>
      <c r="AI5" s="2" t="str">
        <f ca="1">IF(COUNTIF($O$4:$O$35,AG5)=0,"",OFFSET($Q$3,MATCH(AG5,$O$4:$O$35,0),0))</f>
        <v>New York Giants</v>
      </c>
      <c r="AJ5" s="5">
        <f ca="1">IF(COUNTIF($O$4:$O$35,AG5)=0,"",OFFSET($R$3,MATCH(AG5,$O$4:$O$35,0),0))</f>
        <v>0.56312999999999991</v>
      </c>
      <c r="AL5" s="55"/>
      <c r="AM5" s="16">
        <v>5</v>
      </c>
      <c r="AN5" s="17" t="str">
        <f>IF(Q8="","tbd",Q8)</f>
        <v>Pittsburgh Steelers</v>
      </c>
      <c r="AO5" s="18">
        <v>23</v>
      </c>
      <c r="AP5" s="14" t="str">
        <f>IF(AO5&gt;AO6,AM5,"")</f>
        <v/>
      </c>
      <c r="AR5" s="55"/>
      <c r="AS5" s="16">
        <f>IF(COUNT(AP5:AP9)&lt;&gt;2,"",MIN(AP5:AP9))</f>
        <v>3</v>
      </c>
      <c r="AT5" s="17" t="str">
        <f ca="1">IF(AS5="","tbd",OFFSET($Q$3,AS5,0))</f>
        <v>Houston Texans</v>
      </c>
      <c r="AU5" s="18">
        <v>13</v>
      </c>
      <c r="AV5" s="14" t="str">
        <f>IF(AU5&gt;AU6,AS5,"")</f>
        <v/>
      </c>
      <c r="AX5" s="61"/>
    </row>
    <row r="6" spans="1:59" x14ac:dyDescent="0.25">
      <c r="A6" s="3" t="s">
        <v>31</v>
      </c>
      <c r="B6" s="3" t="s">
        <v>64</v>
      </c>
      <c r="C6" s="3" t="s">
        <v>74</v>
      </c>
      <c r="D6" s="3" t="s">
        <v>77</v>
      </c>
      <c r="F6" s="55"/>
      <c r="G6" s="3" t="s">
        <v>29</v>
      </c>
      <c r="H6" s="3">
        <v>10</v>
      </c>
      <c r="I6" s="12">
        <f t="shared" si="6"/>
        <v>6</v>
      </c>
      <c r="J6" s="3">
        <v>0</v>
      </c>
      <c r="L6" s="13">
        <f t="shared" si="7"/>
        <v>7</v>
      </c>
      <c r="M6" s="14" t="str">
        <f t="shared" si="8"/>
        <v>as</v>
      </c>
      <c r="N6" s="14">
        <f>IF(M6="","",COUNTIF($M$4:M6,M6))</f>
        <v>1</v>
      </c>
      <c r="O6" s="14" t="str">
        <f t="shared" si="0"/>
        <v>as1</v>
      </c>
      <c r="P6" s="2">
        <v>3</v>
      </c>
      <c r="Q6" s="2" t="str">
        <f t="shared" si="1"/>
        <v>Houston Texans</v>
      </c>
      <c r="R6" s="5">
        <f t="shared" si="2"/>
        <v>0.62529999999999997</v>
      </c>
      <c r="T6" s="2">
        <v>3</v>
      </c>
      <c r="U6" s="2">
        <f t="shared" ca="1" si="9"/>
        <v>2</v>
      </c>
      <c r="V6" s="2" t="str">
        <f t="shared" ca="1" si="3"/>
        <v>San Francisco 49ers</v>
      </c>
      <c r="W6" s="5">
        <f t="shared" ca="1" si="4"/>
        <v>0.81314999999999993</v>
      </c>
      <c r="X6" s="14" t="str">
        <f t="shared" ca="1" si="5"/>
        <v>n</v>
      </c>
      <c r="Z6" s="61"/>
      <c r="AA6" s="14" t="s">
        <v>88</v>
      </c>
      <c r="AB6" s="2">
        <f t="shared" ref="AB6:AB8" ca="1" si="10">IF(COUNTIF($O$4:$O$35,AA6)=0,"",OFFSET($P$3,MATCH(AA6,$O$4:$O$35,0),0))</f>
        <v>0</v>
      </c>
      <c r="AC6" s="2" t="str">
        <f t="shared" ref="AC6:AC8" ca="1" si="11">IF(COUNTIF($O$4:$O$35,AA6)=0,"",OFFSET($Q$3,MATCH(AA6,$O$4:$O$35,0),0))</f>
        <v>New York Jets</v>
      </c>
      <c r="AD6" s="5">
        <f t="shared" ref="AD6:AD8" ca="1" si="12">IF(COUNTIF($O$4:$O$35,AA6)=0,"",OFFSET($R$3,MATCH(AA6,$O$4:$O$35,0),0))</f>
        <v>0.50024999999999997</v>
      </c>
      <c r="AF6" s="63"/>
      <c r="AG6" s="14" t="s">
        <v>100</v>
      </c>
      <c r="AH6" s="2">
        <f t="shared" ref="AH6:AH8" ca="1" si="13">IF(COUNTIF($O$4:$O$35,AG6)=0,"",OFFSET($P$3,MATCH(AG6,$O$4:$O$35,0),0))</f>
        <v>0</v>
      </c>
      <c r="AI6" s="2" t="str">
        <f t="shared" ref="AI6:AI8" ca="1" si="14">IF(COUNTIF($O$4:$O$35,AG6)=0,"",OFFSET($Q$3,MATCH(AG6,$O$4:$O$35,0),0))</f>
        <v>Philadelphia Eagles</v>
      </c>
      <c r="AJ6" s="5">
        <f t="shared" ref="AJ6:AJ8" ca="1" si="15">IF(COUNTIF($O$4:$O$35,AG6)=0,"",OFFSET($R$3,MATCH(AG6,$O$4:$O$35,0),0))</f>
        <v>0.50007999999999997</v>
      </c>
      <c r="AL6" s="55"/>
      <c r="AM6" s="19">
        <v>4</v>
      </c>
      <c r="AN6" s="20" t="str">
        <f>IF(Q7="","tbd",Q7)</f>
        <v>Denver Broncos</v>
      </c>
      <c r="AO6" s="21">
        <v>29</v>
      </c>
      <c r="AP6" s="14">
        <f>IF(AO6&gt;AO5,AM6,"")</f>
        <v>4</v>
      </c>
      <c r="AR6" s="55"/>
      <c r="AS6" s="19">
        <v>2</v>
      </c>
      <c r="AT6" s="20" t="str">
        <f>IF(Q5="","tbd",Q5)</f>
        <v>Baltimore Ravens</v>
      </c>
      <c r="AU6" s="21">
        <v>20</v>
      </c>
      <c r="AV6" s="14">
        <f>IF(AU6&gt;AU5,AS6,"")</f>
        <v>2</v>
      </c>
      <c r="AX6" s="55"/>
      <c r="AY6" s="16">
        <f>IF(COUNT(AV5:AV9)&lt;&gt;2,"",MAX(AV5:AV9))</f>
        <v>2</v>
      </c>
      <c r="AZ6" s="17" t="str">
        <f ca="1">IF(AY6="","tbd",OFFSET($Q$3,AY6,0))</f>
        <v>Baltimore Ravens</v>
      </c>
      <c r="BA6" s="18">
        <v>20</v>
      </c>
      <c r="BB6" s="14" t="str">
        <f>IF(BA6&gt;BA7,AY6,"")</f>
        <v/>
      </c>
    </row>
    <row r="7" spans="1:59" x14ac:dyDescent="0.25">
      <c r="A7" s="3" t="s">
        <v>16</v>
      </c>
      <c r="B7" s="3" t="s">
        <v>49</v>
      </c>
      <c r="C7" s="3" t="s">
        <v>74</v>
      </c>
      <c r="D7" s="3" t="s">
        <v>75</v>
      </c>
      <c r="F7" s="55"/>
      <c r="G7" s="3" t="s">
        <v>11</v>
      </c>
      <c r="H7" s="3">
        <v>8</v>
      </c>
      <c r="I7" s="12">
        <f t="shared" si="6"/>
        <v>8</v>
      </c>
      <c r="J7" s="3">
        <v>0</v>
      </c>
      <c r="L7" s="13">
        <f t="shared" si="7"/>
        <v>13</v>
      </c>
      <c r="M7" s="14" t="str">
        <f t="shared" si="8"/>
        <v>aw</v>
      </c>
      <c r="N7" s="14">
        <f>IF(M7="","",COUNTIF($M$4:M7,M7))</f>
        <v>1</v>
      </c>
      <c r="O7" s="14" t="str">
        <f t="shared" si="0"/>
        <v>aw1</v>
      </c>
      <c r="P7" s="2">
        <v>4</v>
      </c>
      <c r="Q7" s="2" t="str">
        <f t="shared" si="1"/>
        <v>Denver Broncos</v>
      </c>
      <c r="R7" s="5">
        <f t="shared" si="2"/>
        <v>0.50029000000000001</v>
      </c>
      <c r="T7" s="2">
        <v>4</v>
      </c>
      <c r="U7" s="2">
        <f t="shared" ca="1" si="9"/>
        <v>3</v>
      </c>
      <c r="V7" s="2" t="str">
        <f t="shared" ca="1" si="3"/>
        <v>New Orleans Saints</v>
      </c>
      <c r="W7" s="5">
        <f t="shared" ca="1" si="4"/>
        <v>0.81313999999999997</v>
      </c>
      <c r="X7" s="14" t="str">
        <f t="shared" ca="1" si="5"/>
        <v>n</v>
      </c>
      <c r="Z7" s="61"/>
      <c r="AA7" s="14" t="s">
        <v>89</v>
      </c>
      <c r="AB7" s="2">
        <f t="shared" ca="1" si="10"/>
        <v>0</v>
      </c>
      <c r="AC7" s="2" t="str">
        <f t="shared" ca="1" si="11"/>
        <v>Miami Dolphins</v>
      </c>
      <c r="AD7" s="5">
        <f t="shared" ca="1" si="12"/>
        <v>0.37520999999999999</v>
      </c>
      <c r="AF7" s="63"/>
      <c r="AG7" s="14" t="s">
        <v>101</v>
      </c>
      <c r="AH7" s="2">
        <f t="shared" ca="1" si="13"/>
        <v>0</v>
      </c>
      <c r="AI7" s="2" t="str">
        <f t="shared" ca="1" si="14"/>
        <v>Dallas Cowboys</v>
      </c>
      <c r="AJ7" s="5">
        <f t="shared" ca="1" si="15"/>
        <v>0.50007000000000001</v>
      </c>
      <c r="AL7" s="61"/>
      <c r="AR7" s="61"/>
      <c r="AX7" s="55"/>
      <c r="AY7" s="19">
        <f>IF(COUNT(AV5:AV9)&lt;&gt;2,"",MIN(AV5:AV9))</f>
        <v>1</v>
      </c>
      <c r="AZ7" s="20" t="str">
        <f ca="1">IF(AY7="","tbd",OFFSET($Q$3,AY7,0))</f>
        <v>New England Patriots</v>
      </c>
      <c r="BA7" s="21">
        <v>23</v>
      </c>
      <c r="BB7" s="14">
        <f>IF(BA7&gt;BA6,AY7,"")</f>
        <v>1</v>
      </c>
    </row>
    <row r="8" spans="1:59" x14ac:dyDescent="0.25">
      <c r="A8" s="3" t="s">
        <v>11</v>
      </c>
      <c r="B8" s="3" t="s">
        <v>45</v>
      </c>
      <c r="C8" s="3" t="s">
        <v>74</v>
      </c>
      <c r="D8" s="3" t="s">
        <v>73</v>
      </c>
      <c r="F8" s="55"/>
      <c r="G8" s="3" t="s">
        <v>5</v>
      </c>
      <c r="H8" s="3">
        <v>12</v>
      </c>
      <c r="I8" s="12">
        <f t="shared" si="6"/>
        <v>4</v>
      </c>
      <c r="J8" s="3">
        <v>0</v>
      </c>
      <c r="L8" s="13">
        <f t="shared" si="7"/>
        <v>6</v>
      </c>
      <c r="M8" s="14" t="str">
        <f t="shared" si="8"/>
        <v>an</v>
      </c>
      <c r="N8" s="14">
        <f>IF(M8="","",COUNTIF($M$4:M8,M8))</f>
        <v>2</v>
      </c>
      <c r="O8" s="14" t="str">
        <f t="shared" si="0"/>
        <v>an2</v>
      </c>
      <c r="P8" s="2">
        <v>5</v>
      </c>
      <c r="Q8" s="2" t="str">
        <f t="shared" si="1"/>
        <v>Pittsburgh Steelers</v>
      </c>
      <c r="R8" s="5">
        <f t="shared" si="2"/>
        <v>0.75027999999999995</v>
      </c>
      <c r="T8" s="2">
        <v>5</v>
      </c>
      <c r="U8" s="2">
        <f t="shared" ca="1" si="9"/>
        <v>2</v>
      </c>
      <c r="V8" s="2" t="str">
        <f t="shared" ca="1" si="3"/>
        <v>Baltimore Ravens</v>
      </c>
      <c r="W8" s="5">
        <f t="shared" ca="1" si="4"/>
        <v>0.75031000000000003</v>
      </c>
      <c r="X8" s="14" t="str">
        <f t="shared" ca="1" si="5"/>
        <v>a</v>
      </c>
      <c r="Z8" s="61"/>
      <c r="AA8" s="14" t="s">
        <v>90</v>
      </c>
      <c r="AB8" s="2">
        <f t="shared" ca="1" si="10"/>
        <v>0</v>
      </c>
      <c r="AC8" s="2" t="str">
        <f t="shared" ca="1" si="11"/>
        <v>Buffalo Bills</v>
      </c>
      <c r="AD8" s="5">
        <f t="shared" ca="1" si="12"/>
        <v>0.37519999999999998</v>
      </c>
      <c r="AF8" s="63"/>
      <c r="AG8" s="14" t="s">
        <v>102</v>
      </c>
      <c r="AH8" s="2">
        <f t="shared" ca="1" si="13"/>
        <v>0</v>
      </c>
      <c r="AI8" s="2" t="str">
        <f t="shared" ca="1" si="14"/>
        <v>Washington Redskins</v>
      </c>
      <c r="AJ8" s="5">
        <f t="shared" ca="1" si="15"/>
        <v>0.31303999999999998</v>
      </c>
      <c r="AL8" s="55"/>
      <c r="AM8" s="16">
        <v>6</v>
      </c>
      <c r="AN8" s="17" t="str">
        <f>IF(Q9="","tbd",Q9)</f>
        <v>Cincinnati Bengals</v>
      </c>
      <c r="AO8" s="18">
        <v>10</v>
      </c>
      <c r="AP8" s="14" t="str">
        <f>IF(AO8&gt;AO9,AM8,"")</f>
        <v/>
      </c>
      <c r="AR8" s="55"/>
      <c r="AS8" s="16">
        <f>IF(COUNT(AP5:AP9)&lt;&gt;2,"",MAX(AP5:AP9))</f>
        <v>4</v>
      </c>
      <c r="AT8" s="17" t="str">
        <f ca="1">IF(AS8="","tbd",OFFSET($Q$3,AS8,0))</f>
        <v>Denver Broncos</v>
      </c>
      <c r="AU8" s="18">
        <v>10</v>
      </c>
      <c r="AV8" s="14" t="str">
        <f>IF(AU8&gt;AU9,AS8,"")</f>
        <v/>
      </c>
      <c r="AX8" s="61"/>
    </row>
    <row r="9" spans="1:59" x14ac:dyDescent="0.25">
      <c r="A9" s="3" t="s">
        <v>10</v>
      </c>
      <c r="B9" s="3" t="s">
        <v>44</v>
      </c>
      <c r="C9" s="3" t="s">
        <v>74</v>
      </c>
      <c r="D9" s="3" t="s">
        <v>77</v>
      </c>
      <c r="F9" s="55"/>
      <c r="G9" s="3" t="s">
        <v>31</v>
      </c>
      <c r="H9" s="3">
        <v>9</v>
      </c>
      <c r="I9" s="12">
        <f t="shared" si="6"/>
        <v>7</v>
      </c>
      <c r="J9" s="3">
        <v>0</v>
      </c>
      <c r="L9" s="13">
        <f t="shared" si="7"/>
        <v>10</v>
      </c>
      <c r="M9" s="14" t="str">
        <f t="shared" si="8"/>
        <v>an</v>
      </c>
      <c r="N9" s="14">
        <f>IF(M9="","",COUNTIF($M$4:M9,M9))</f>
        <v>3</v>
      </c>
      <c r="O9" s="14" t="str">
        <f t="shared" si="0"/>
        <v>an3</v>
      </c>
      <c r="P9" s="2">
        <v>6</v>
      </c>
      <c r="Q9" s="2" t="str">
        <f t="shared" si="1"/>
        <v>Cincinnati Bengals</v>
      </c>
      <c r="R9" s="5">
        <f t="shared" si="2"/>
        <v>0.56326999999999994</v>
      </c>
      <c r="T9" s="2">
        <v>6</v>
      </c>
      <c r="U9" s="2">
        <f t="shared" ca="1" si="9"/>
        <v>5</v>
      </c>
      <c r="V9" s="2" t="str">
        <f t="shared" ca="1" si="3"/>
        <v>Pittsburgh Steelers</v>
      </c>
      <c r="W9" s="5">
        <f t="shared" ca="1" si="4"/>
        <v>0.75027999999999995</v>
      </c>
      <c r="X9" s="14" t="str">
        <f t="shared" ca="1" si="5"/>
        <v>a</v>
      </c>
      <c r="Z9" s="61"/>
      <c r="AF9" s="63"/>
      <c r="AL9" s="55"/>
      <c r="AM9" s="19">
        <v>3</v>
      </c>
      <c r="AN9" s="20" t="str">
        <f>IF(Q6="","tbd",Q6)</f>
        <v>Houston Texans</v>
      </c>
      <c r="AO9" s="21">
        <v>31</v>
      </c>
      <c r="AP9" s="14">
        <f>IF(AO9&gt;AO8,AM9,"")</f>
        <v>3</v>
      </c>
      <c r="AR9" s="55"/>
      <c r="AS9" s="19">
        <v>1</v>
      </c>
      <c r="AT9" s="20" t="str">
        <f>IF(Q4="","tbd",Q4)</f>
        <v>New England Patriots</v>
      </c>
      <c r="AU9" s="21">
        <v>45</v>
      </c>
      <c r="AV9" s="14">
        <f>IF(AU9&gt;AU8,AS9,"")</f>
        <v>1</v>
      </c>
      <c r="AX9" s="61"/>
    </row>
    <row r="10" spans="1:59" x14ac:dyDescent="0.25">
      <c r="A10" s="3" t="s">
        <v>2</v>
      </c>
      <c r="B10" s="3" t="s">
        <v>36</v>
      </c>
      <c r="C10" s="3" t="s">
        <v>72</v>
      </c>
      <c r="D10" s="3" t="s">
        <v>78</v>
      </c>
      <c r="F10" s="55"/>
      <c r="G10" s="3" t="s">
        <v>4</v>
      </c>
      <c r="H10" s="3">
        <v>9</v>
      </c>
      <c r="I10" s="12">
        <f t="shared" si="6"/>
        <v>7</v>
      </c>
      <c r="J10" s="3">
        <v>0</v>
      </c>
      <c r="L10" s="13">
        <f t="shared" si="7"/>
        <v>11</v>
      </c>
      <c r="M10" s="14" t="str">
        <f t="shared" si="8"/>
        <v>as</v>
      </c>
      <c r="N10" s="14">
        <f>IF(M10="","",COUNTIF($M$4:M10,M10))</f>
        <v>2</v>
      </c>
      <c r="O10" s="14" t="str">
        <f t="shared" si="0"/>
        <v>as2</v>
      </c>
      <c r="P10" s="24"/>
      <c r="Q10" s="2" t="str">
        <f t="shared" si="1"/>
        <v>Tennessee Titans</v>
      </c>
      <c r="R10" s="5">
        <f t="shared" si="2"/>
        <v>0.56325999999999998</v>
      </c>
      <c r="T10" s="2">
        <v>7</v>
      </c>
      <c r="U10" s="2">
        <f t="shared" ca="1" si="9"/>
        <v>3</v>
      </c>
      <c r="V10" s="2" t="str">
        <f t="shared" ca="1" si="3"/>
        <v>Houston Texans</v>
      </c>
      <c r="W10" s="5">
        <f t="shared" ca="1" si="4"/>
        <v>0.62529999999999997</v>
      </c>
      <c r="X10" s="14" t="str">
        <f t="shared" ca="1" si="5"/>
        <v>a</v>
      </c>
      <c r="Z10" s="55"/>
      <c r="AA10" s="52" t="s">
        <v>77</v>
      </c>
      <c r="AB10" s="52"/>
      <c r="AC10" s="52"/>
      <c r="AD10" s="53"/>
      <c r="AF10" s="50"/>
      <c r="AG10" s="47" t="s">
        <v>77</v>
      </c>
      <c r="AH10" s="47"/>
      <c r="AI10" s="47"/>
      <c r="AJ10" s="48"/>
      <c r="AL10" s="62"/>
      <c r="AR10" s="62"/>
      <c r="AX10" s="62"/>
      <c r="BD10" s="22">
        <f>IF(BD2="@AFC",SUM(BB15:BB16),SUM(BB6:BB7))</f>
        <v>4</v>
      </c>
      <c r="BE10" s="17" t="str">
        <f ca="1">IF(BD10=0,"tbd",OFFSET($Q$3,BD10+IF($BD$2="@AFC",16,0),0))</f>
        <v>New York Giants</v>
      </c>
      <c r="BF10" s="18">
        <v>21</v>
      </c>
      <c r="BG10" s="9" t="str">
        <f>IF(BF10&gt;BF11," &lt; CHAMPION","")</f>
        <v xml:space="preserve"> &lt; CHAMPION</v>
      </c>
    </row>
    <row r="11" spans="1:59" x14ac:dyDescent="0.25">
      <c r="A11" s="3" t="s">
        <v>26</v>
      </c>
      <c r="B11" s="3" t="s">
        <v>59</v>
      </c>
      <c r="C11" s="3" t="s">
        <v>72</v>
      </c>
      <c r="D11" s="3" t="s">
        <v>73</v>
      </c>
      <c r="F11" s="55"/>
      <c r="G11" s="3" t="s">
        <v>15</v>
      </c>
      <c r="H11" s="3">
        <v>8</v>
      </c>
      <c r="I11" s="12">
        <f t="shared" si="6"/>
        <v>8</v>
      </c>
      <c r="J11" s="3">
        <v>0</v>
      </c>
      <c r="L11" s="13">
        <f t="shared" si="7"/>
        <v>14</v>
      </c>
      <c r="M11" s="14" t="str">
        <f t="shared" si="8"/>
        <v>ae</v>
      </c>
      <c r="N11" s="14">
        <f>IF(M11="","",COUNTIF($M$4:M11,M11))</f>
        <v>2</v>
      </c>
      <c r="O11" s="14" t="str">
        <f t="shared" si="0"/>
        <v>ae2</v>
      </c>
      <c r="P11" s="24"/>
      <c r="Q11" s="2" t="str">
        <f t="shared" si="1"/>
        <v>New York Jets</v>
      </c>
      <c r="R11" s="5">
        <f t="shared" si="2"/>
        <v>0.50024999999999997</v>
      </c>
      <c r="T11" s="2">
        <v>8</v>
      </c>
      <c r="U11" s="2">
        <f t="shared" ca="1" si="9"/>
        <v>5</v>
      </c>
      <c r="V11" s="2" t="str">
        <f t="shared" ca="1" si="3"/>
        <v>Atlanta Falcons</v>
      </c>
      <c r="W11" s="5">
        <f t="shared" ca="1" si="4"/>
        <v>0.62512000000000001</v>
      </c>
      <c r="X11" s="14" t="str">
        <f t="shared" ca="1" si="5"/>
        <v>n</v>
      </c>
      <c r="Z11" s="61"/>
      <c r="AA11" s="1"/>
      <c r="AB11" s="1"/>
      <c r="AC11" s="4" t="s">
        <v>79</v>
      </c>
      <c r="AD11" s="4" t="s">
        <v>68</v>
      </c>
      <c r="AF11" s="63"/>
      <c r="AG11" s="1"/>
      <c r="AH11" s="1"/>
      <c r="AI11" s="4" t="s">
        <v>79</v>
      </c>
      <c r="AJ11" s="4" t="s">
        <v>68</v>
      </c>
      <c r="AL11" s="7"/>
      <c r="AR11" s="7"/>
      <c r="BD11" s="23">
        <f>IF(BD2="@AFC",SUM(BB6:BB7),SUM(BB15:BB16))</f>
        <v>1</v>
      </c>
      <c r="BE11" s="20" t="str">
        <f ca="1">IF(BD11=0,"tbd",OFFSET($Q$3,BD11+IF($BD$2="@AFC",0,16),0))</f>
        <v>New England Patriots</v>
      </c>
      <c r="BF11" s="21">
        <v>17</v>
      </c>
      <c r="BG11" s="9" t="str">
        <f>IF(BF11&gt;BF10," &lt; CHAMPION","")</f>
        <v/>
      </c>
    </row>
    <row r="12" spans="1:59" x14ac:dyDescent="0.25">
      <c r="A12" s="3" t="s">
        <v>18</v>
      </c>
      <c r="B12" s="3" t="s">
        <v>51</v>
      </c>
      <c r="C12" s="3" t="s">
        <v>74</v>
      </c>
      <c r="D12" s="3" t="s">
        <v>73</v>
      </c>
      <c r="F12" s="55"/>
      <c r="G12" s="3" t="s">
        <v>18</v>
      </c>
      <c r="H12" s="3">
        <v>8</v>
      </c>
      <c r="I12" s="12">
        <f t="shared" si="6"/>
        <v>8</v>
      </c>
      <c r="J12" s="3">
        <v>0</v>
      </c>
      <c r="L12" s="13">
        <f t="shared" si="7"/>
        <v>15</v>
      </c>
      <c r="M12" s="14" t="str">
        <f t="shared" si="8"/>
        <v>aw</v>
      </c>
      <c r="N12" s="14">
        <f>IF(M12="","",COUNTIF($M$4:M12,M12))</f>
        <v>2</v>
      </c>
      <c r="O12" s="14" t="str">
        <f t="shared" si="0"/>
        <v>aw2</v>
      </c>
      <c r="P12" s="24"/>
      <c r="Q12" s="2" t="str">
        <f t="shared" si="1"/>
        <v>San Diego Chargers</v>
      </c>
      <c r="R12" s="5">
        <f t="shared" si="2"/>
        <v>0.50024000000000002</v>
      </c>
      <c r="T12" s="2">
        <v>9</v>
      </c>
      <c r="U12" s="2">
        <f t="shared" ca="1" si="9"/>
        <v>6</v>
      </c>
      <c r="V12" s="2" t="str">
        <f t="shared" ca="1" si="3"/>
        <v>Detroit Lions</v>
      </c>
      <c r="W12" s="5">
        <f t="shared" ca="1" si="4"/>
        <v>0.62511000000000005</v>
      </c>
      <c r="X12" s="14" t="str">
        <f t="shared" ca="1" si="5"/>
        <v>n</v>
      </c>
      <c r="Z12" s="61"/>
      <c r="AA12" s="14" t="s">
        <v>83</v>
      </c>
      <c r="AB12" s="2">
        <f ca="1">IF(COUNTIF($O$4:$O$35,AA12)=0,"",OFFSET($P$3,MATCH(AA12,$O$4:$O$35,0),0))</f>
        <v>2</v>
      </c>
      <c r="AC12" s="2" t="str">
        <f ca="1">IF(COUNTIF($O$4:$O$35,AA12)=0,"",OFFSET($Q$3,MATCH(AA12,$O$4:$O$35,0),0))</f>
        <v>Baltimore Ravens</v>
      </c>
      <c r="AD12" s="5">
        <f ca="1">IF(COUNTIF($O$4:$O$35,AA12)=0,"",OFFSET($R$3,MATCH(AA12,$O$4:$O$35,0),0))</f>
        <v>0.75031000000000003</v>
      </c>
      <c r="AF12" s="63"/>
      <c r="AG12" s="14" t="s">
        <v>103</v>
      </c>
      <c r="AH12" s="2">
        <f ca="1">IF(COUNTIF($O$4:$O$35,AG12)=0,"",OFFSET($P$3,MATCH(AG12,$O$4:$O$35,0),0))</f>
        <v>1</v>
      </c>
      <c r="AI12" s="2" t="str">
        <f ca="1">IF(COUNTIF($O$4:$O$35,AG12)=0,"",OFFSET($Q$3,MATCH(AG12,$O$4:$O$35,0),0))</f>
        <v>Green Bay Packers</v>
      </c>
      <c r="AJ12" s="5">
        <f ca="1">IF(COUNTIF($O$4:$O$35,AG12)=0,"",OFFSET($R$3,MATCH(AG12,$O$4:$O$35,0),0))</f>
        <v>0.93815999999999999</v>
      </c>
      <c r="AL12" s="76" t="s">
        <v>116</v>
      </c>
      <c r="AM12" s="77"/>
      <c r="AN12" s="77"/>
      <c r="AO12" s="77"/>
      <c r="AP12" s="77"/>
      <c r="AQ12" s="77"/>
      <c r="AR12" s="78"/>
      <c r="AS12" s="77"/>
      <c r="AT12" s="77"/>
      <c r="AU12" s="77"/>
      <c r="AV12" s="77"/>
      <c r="AW12" s="77"/>
      <c r="AX12" s="78"/>
      <c r="AY12" s="77"/>
      <c r="AZ12" s="77"/>
      <c r="BA12" s="77"/>
      <c r="BB12" s="79"/>
    </row>
    <row r="13" spans="1:59" ht="15" customHeight="1" x14ac:dyDescent="0.25">
      <c r="A13" s="3" t="s">
        <v>17</v>
      </c>
      <c r="B13" s="3" t="s">
        <v>50</v>
      </c>
      <c r="C13" s="3" t="s">
        <v>74</v>
      </c>
      <c r="D13" s="3" t="s">
        <v>73</v>
      </c>
      <c r="F13" s="55"/>
      <c r="G13" s="3" t="s">
        <v>3</v>
      </c>
      <c r="H13" s="3">
        <v>8</v>
      </c>
      <c r="I13" s="12">
        <f t="shared" si="6"/>
        <v>8</v>
      </c>
      <c r="J13" s="3">
        <v>0</v>
      </c>
      <c r="L13" s="13">
        <f t="shared" si="7"/>
        <v>16</v>
      </c>
      <c r="M13" s="14" t="str">
        <f t="shared" si="8"/>
        <v>aw</v>
      </c>
      <c r="N13" s="14">
        <f>IF(M13="","",COUNTIF($M$4:M13,M13))</f>
        <v>3</v>
      </c>
      <c r="O13" s="14" t="str">
        <f t="shared" si="0"/>
        <v>aw3</v>
      </c>
      <c r="P13" s="24"/>
      <c r="Q13" s="2" t="str">
        <f t="shared" si="1"/>
        <v>Oakland Raiders</v>
      </c>
      <c r="R13" s="5">
        <f t="shared" si="2"/>
        <v>0.50022999999999995</v>
      </c>
      <c r="T13" s="2">
        <v>10</v>
      </c>
      <c r="U13" s="2">
        <f t="shared" ca="1" si="9"/>
        <v>6</v>
      </c>
      <c r="V13" s="2" t="str">
        <f t="shared" ca="1" si="3"/>
        <v>Cincinnati Bengals</v>
      </c>
      <c r="W13" s="5">
        <f t="shared" ca="1" si="4"/>
        <v>0.56326999999999994</v>
      </c>
      <c r="X13" s="14" t="str">
        <f t="shared" ca="1" si="5"/>
        <v>a</v>
      </c>
      <c r="Z13" s="61"/>
      <c r="AA13" s="14" t="s">
        <v>84</v>
      </c>
      <c r="AB13" s="2">
        <f t="shared" ref="AB13:AB15" ca="1" si="16">IF(COUNTIF($O$4:$O$35,AA13)=0,"",OFFSET($P$3,MATCH(AA13,$O$4:$O$35,0),0))</f>
        <v>5</v>
      </c>
      <c r="AC13" s="2" t="str">
        <f t="shared" ref="AC13:AC15" ca="1" si="17">IF(COUNTIF($O$4:$O$35,AA13)=0,"",OFFSET($Q$3,MATCH(AA13,$O$4:$O$35,0),0))</f>
        <v>Pittsburgh Steelers</v>
      </c>
      <c r="AD13" s="5">
        <f t="shared" ref="AD13:AD15" ca="1" si="18">IF(COUNTIF($O$4:$O$35,AA13)=0,"",OFFSET($R$3,MATCH(AA13,$O$4:$O$35,0),0))</f>
        <v>0.75027999999999995</v>
      </c>
      <c r="AF13" s="63"/>
      <c r="AG13" s="14" t="s">
        <v>104</v>
      </c>
      <c r="AH13" s="2">
        <f t="shared" ref="AH13:AH15" ca="1" si="19">IF(COUNTIF($O$4:$O$35,AG13)=0,"",OFFSET($P$3,MATCH(AG13,$O$4:$O$35,0),0))</f>
        <v>6</v>
      </c>
      <c r="AI13" s="2" t="str">
        <f t="shared" ref="AI13:AI15" ca="1" si="20">IF(COUNTIF($O$4:$O$35,AG13)=0,"",OFFSET($Q$3,MATCH(AG13,$O$4:$O$35,0),0))</f>
        <v>Detroit Lions</v>
      </c>
      <c r="AJ13" s="5">
        <f t="shared" ref="AJ13:AJ15" ca="1" si="21">IF(COUNTIF($O$4:$O$35,AG13)=0,"",OFFSET($R$3,MATCH(AG13,$O$4:$O$35,0),0))</f>
        <v>0.62511000000000005</v>
      </c>
      <c r="AL13" s="63" t="s">
        <v>121</v>
      </c>
      <c r="AR13" s="63" t="s">
        <v>122</v>
      </c>
      <c r="AX13" s="63" t="s">
        <v>124</v>
      </c>
    </row>
    <row r="14" spans="1:59" x14ac:dyDescent="0.25">
      <c r="A14" s="3" t="s">
        <v>6</v>
      </c>
      <c r="B14" s="3" t="s">
        <v>40</v>
      </c>
      <c r="C14" s="3" t="s">
        <v>74</v>
      </c>
      <c r="D14" s="3" t="s">
        <v>78</v>
      </c>
      <c r="F14" s="55"/>
      <c r="G14" s="3" t="s">
        <v>17</v>
      </c>
      <c r="H14" s="6">
        <v>7</v>
      </c>
      <c r="I14" s="12">
        <f t="shared" si="6"/>
        <v>9</v>
      </c>
      <c r="J14" s="3">
        <v>0</v>
      </c>
      <c r="L14" s="13">
        <f t="shared" si="7"/>
        <v>21</v>
      </c>
      <c r="M14" s="14" t="str">
        <f t="shared" si="8"/>
        <v>aw</v>
      </c>
      <c r="N14" s="14">
        <f>IF(M14="","",COUNTIF($M$4:M14,M14))</f>
        <v>4</v>
      </c>
      <c r="O14" s="14" t="str">
        <f t="shared" si="0"/>
        <v>aw4</v>
      </c>
      <c r="P14" s="24"/>
      <c r="Q14" s="2" t="str">
        <f t="shared" si="1"/>
        <v>Kansas City Chiefs</v>
      </c>
      <c r="R14" s="5">
        <f t="shared" si="2"/>
        <v>0.43822</v>
      </c>
      <c r="T14" s="2">
        <v>11</v>
      </c>
      <c r="U14" s="2">
        <f t="shared" ca="1" si="9"/>
        <v>0</v>
      </c>
      <c r="V14" s="2" t="str">
        <f t="shared" ca="1" si="3"/>
        <v>Tennessee Titans</v>
      </c>
      <c r="W14" s="5">
        <f t="shared" ca="1" si="4"/>
        <v>0.56325999999999998</v>
      </c>
      <c r="X14" s="14" t="str">
        <f t="shared" ca="1" si="5"/>
        <v>a</v>
      </c>
      <c r="Z14" s="61"/>
      <c r="AA14" s="14" t="s">
        <v>85</v>
      </c>
      <c r="AB14" s="2">
        <f t="shared" ca="1" si="16"/>
        <v>6</v>
      </c>
      <c r="AC14" s="2" t="str">
        <f t="shared" ca="1" si="17"/>
        <v>Cincinnati Bengals</v>
      </c>
      <c r="AD14" s="5">
        <f t="shared" ca="1" si="18"/>
        <v>0.56326999999999994</v>
      </c>
      <c r="AF14" s="63"/>
      <c r="AG14" s="14" t="s">
        <v>105</v>
      </c>
      <c r="AH14" s="2">
        <f t="shared" ca="1" si="19"/>
        <v>0</v>
      </c>
      <c r="AI14" s="2" t="str">
        <f t="shared" ca="1" si="20"/>
        <v>Chicago Bears</v>
      </c>
      <c r="AJ14" s="5">
        <f t="shared" ca="1" si="21"/>
        <v>0.50009999999999999</v>
      </c>
      <c r="AL14" s="50"/>
      <c r="AM14" s="16">
        <v>6</v>
      </c>
      <c r="AN14" s="17" t="str">
        <f>IF(Q25="","tbd",Q25)</f>
        <v>Detroit Lions</v>
      </c>
      <c r="AO14" s="18">
        <v>28</v>
      </c>
      <c r="AP14" s="14" t="str">
        <f>IF(AO14&gt;AO15,AM14,"")</f>
        <v/>
      </c>
      <c r="AR14" s="50"/>
      <c r="AS14" s="16">
        <f>IF(COUNT(AP14:AP18)&lt;&gt;2,"",MAX(AP14:AP18))</f>
        <v>4</v>
      </c>
      <c r="AT14" s="17" t="str">
        <f ca="1">IF(AS14="","tbd",OFFSET($Q$19,AS14,0))</f>
        <v>New York Giants</v>
      </c>
      <c r="AU14" s="18">
        <v>37</v>
      </c>
      <c r="AV14" s="14">
        <f>IF(AU14&gt;AU15,AS14,"")</f>
        <v>4</v>
      </c>
      <c r="AX14" s="63"/>
    </row>
    <row r="15" spans="1:59" x14ac:dyDescent="0.25">
      <c r="A15" s="3" t="s">
        <v>27</v>
      </c>
      <c r="B15" s="3" t="s">
        <v>60</v>
      </c>
      <c r="C15" s="3" t="s">
        <v>72</v>
      </c>
      <c r="D15" s="3" t="s">
        <v>75</v>
      </c>
      <c r="F15" s="55"/>
      <c r="G15" s="3" t="s">
        <v>12</v>
      </c>
      <c r="H15" s="6">
        <v>6</v>
      </c>
      <c r="I15" s="12">
        <f t="shared" si="6"/>
        <v>10</v>
      </c>
      <c r="J15" s="3">
        <v>0</v>
      </c>
      <c r="L15" s="13">
        <f t="shared" si="7"/>
        <v>23</v>
      </c>
      <c r="M15" s="14" t="str">
        <f t="shared" si="8"/>
        <v>ae</v>
      </c>
      <c r="N15" s="14">
        <f>IF(M15="","",COUNTIF($M$4:M15,M15))</f>
        <v>3</v>
      </c>
      <c r="O15" s="14" t="str">
        <f t="shared" si="0"/>
        <v>ae3</v>
      </c>
      <c r="P15" s="24"/>
      <c r="Q15" s="2" t="str">
        <f t="shared" si="1"/>
        <v>Miami Dolphins</v>
      </c>
      <c r="R15" s="5">
        <f t="shared" si="2"/>
        <v>0.37520999999999999</v>
      </c>
      <c r="T15" s="2">
        <v>12</v>
      </c>
      <c r="U15" s="2">
        <f t="shared" ca="1" si="9"/>
        <v>4</v>
      </c>
      <c r="V15" s="2" t="str">
        <f t="shared" ca="1" si="3"/>
        <v>New York Giants</v>
      </c>
      <c r="W15" s="5">
        <f t="shared" ca="1" si="4"/>
        <v>0.56312999999999991</v>
      </c>
      <c r="X15" s="14" t="str">
        <f t="shared" ca="1" si="5"/>
        <v>n</v>
      </c>
      <c r="Z15" s="61"/>
      <c r="AA15" s="14" t="s">
        <v>86</v>
      </c>
      <c r="AB15" s="2">
        <f t="shared" ca="1" si="16"/>
        <v>0</v>
      </c>
      <c r="AC15" s="2" t="str">
        <f t="shared" ca="1" si="17"/>
        <v>Cleveland Browns</v>
      </c>
      <c r="AD15" s="5">
        <f t="shared" ca="1" si="18"/>
        <v>0.25018000000000001</v>
      </c>
      <c r="AF15" s="63"/>
      <c r="AG15" s="14" t="s">
        <v>106</v>
      </c>
      <c r="AH15" s="2">
        <f t="shared" ca="1" si="19"/>
        <v>0</v>
      </c>
      <c r="AI15" s="2" t="str">
        <f t="shared" ca="1" si="20"/>
        <v>Minnesota Vikings</v>
      </c>
      <c r="AJ15" s="5">
        <f t="shared" ca="1" si="21"/>
        <v>0.18801999999999999</v>
      </c>
      <c r="AL15" s="50"/>
      <c r="AM15" s="19">
        <v>3</v>
      </c>
      <c r="AN15" s="20" t="str">
        <f>IF(Q22="","tbd",Q22)</f>
        <v>New Orleans Saints</v>
      </c>
      <c r="AO15" s="21">
        <v>45</v>
      </c>
      <c r="AP15" s="14">
        <f>IF(AO15&gt;AO14,AM15,"")</f>
        <v>3</v>
      </c>
      <c r="AR15" s="50"/>
      <c r="AS15" s="19">
        <v>1</v>
      </c>
      <c r="AT15" s="20" t="str">
        <f>IF(Q20="","tbd",Q20)</f>
        <v>Green Bay Packers</v>
      </c>
      <c r="AU15" s="21">
        <v>20</v>
      </c>
      <c r="AV15" s="14" t="str">
        <f>IF(AU15&gt;AU14,AS15,"")</f>
        <v/>
      </c>
      <c r="AX15" s="50"/>
      <c r="AY15" s="16">
        <f>IF(COUNT(AV14:AV18)&lt;&gt;2,"",MAX(AV14:AV18))</f>
        <v>4</v>
      </c>
      <c r="AZ15" s="17" t="str">
        <f ca="1">IF(AY15="","tbd",OFFSET($Q$19,AY15,0))</f>
        <v>New York Giants</v>
      </c>
      <c r="BA15" s="18">
        <v>20</v>
      </c>
      <c r="BB15" s="14">
        <f>IF(BA15&gt;BA16,AY15,"")</f>
        <v>4</v>
      </c>
    </row>
    <row r="16" spans="1:59" ht="15" customHeight="1" x14ac:dyDescent="0.25">
      <c r="A16" s="3" t="s">
        <v>12</v>
      </c>
      <c r="B16" s="3" t="s">
        <v>46</v>
      </c>
      <c r="C16" s="3" t="s">
        <v>74</v>
      </c>
      <c r="D16" s="3" t="s">
        <v>75</v>
      </c>
      <c r="F16" s="55"/>
      <c r="G16" s="3" t="s">
        <v>16</v>
      </c>
      <c r="H16" s="3">
        <v>6</v>
      </c>
      <c r="I16" s="12">
        <f t="shared" si="6"/>
        <v>10</v>
      </c>
      <c r="J16" s="3">
        <v>0</v>
      </c>
      <c r="L16" s="13">
        <f t="shared" si="7"/>
        <v>24</v>
      </c>
      <c r="M16" s="14" t="str">
        <f t="shared" si="8"/>
        <v>ae</v>
      </c>
      <c r="N16" s="14">
        <f>IF(M16="","",COUNTIF($M$4:M16,M16))</f>
        <v>4</v>
      </c>
      <c r="O16" s="14" t="str">
        <f t="shared" si="0"/>
        <v>ae4</v>
      </c>
      <c r="P16" s="24"/>
      <c r="Q16" s="2" t="str">
        <f t="shared" si="1"/>
        <v>Buffalo Bills</v>
      </c>
      <c r="R16" s="5">
        <f t="shared" si="2"/>
        <v>0.37519999999999998</v>
      </c>
      <c r="T16" s="2">
        <v>13</v>
      </c>
      <c r="U16" s="2">
        <f t="shared" ca="1" si="9"/>
        <v>4</v>
      </c>
      <c r="V16" s="2" t="str">
        <f t="shared" ca="1" si="3"/>
        <v>Denver Broncos</v>
      </c>
      <c r="W16" s="5">
        <f t="shared" ca="1" si="4"/>
        <v>0.50029000000000001</v>
      </c>
      <c r="X16" s="14" t="str">
        <f t="shared" ca="1" si="5"/>
        <v>a</v>
      </c>
      <c r="Z16" s="61"/>
      <c r="AF16" s="63"/>
      <c r="AL16" s="63"/>
      <c r="AR16" s="63"/>
      <c r="AX16" s="50"/>
      <c r="AY16" s="19">
        <f>IF(COUNT(AV14:AV18)&lt;&gt;2,"",MIN(AV14:AV18))</f>
        <v>2</v>
      </c>
      <c r="AZ16" s="20" t="str">
        <f ca="1">IF(AY16="","tbd",OFFSET($Q$19,AY16,0))</f>
        <v>San Francisco 49ers</v>
      </c>
      <c r="BA16" s="21">
        <v>17</v>
      </c>
      <c r="BB16" s="14" t="str">
        <f>IF(BA16&gt;BA15,AY16,"")</f>
        <v/>
      </c>
    </row>
    <row r="17" spans="1:50" x14ac:dyDescent="0.25">
      <c r="A17" s="3" t="s">
        <v>1</v>
      </c>
      <c r="B17" s="3" t="s">
        <v>35</v>
      </c>
      <c r="C17" s="3" t="s">
        <v>72</v>
      </c>
      <c r="D17" s="3" t="s">
        <v>75</v>
      </c>
      <c r="F17" s="55"/>
      <c r="G17" s="3" t="s">
        <v>24</v>
      </c>
      <c r="H17" s="3">
        <v>5</v>
      </c>
      <c r="I17" s="12">
        <f t="shared" si="6"/>
        <v>11</v>
      </c>
      <c r="J17" s="3">
        <v>0</v>
      </c>
      <c r="L17" s="13">
        <f t="shared" si="7"/>
        <v>26</v>
      </c>
      <c r="M17" s="14" t="str">
        <f t="shared" si="8"/>
        <v>as</v>
      </c>
      <c r="N17" s="14">
        <f>IF(M17="","",COUNTIF($M$4:M17,M17))</f>
        <v>3</v>
      </c>
      <c r="O17" s="14" t="str">
        <f t="shared" si="0"/>
        <v>as3</v>
      </c>
      <c r="P17" s="24"/>
      <c r="Q17" s="2" t="str">
        <f t="shared" si="1"/>
        <v>Jacksonville Jaguars</v>
      </c>
      <c r="R17" s="5">
        <f t="shared" si="2"/>
        <v>0.31319000000000002</v>
      </c>
      <c r="T17" s="2">
        <v>14</v>
      </c>
      <c r="U17" s="2">
        <f t="shared" ca="1" si="9"/>
        <v>0</v>
      </c>
      <c r="V17" s="2" t="str">
        <f t="shared" ca="1" si="3"/>
        <v>New York Jets</v>
      </c>
      <c r="W17" s="5">
        <f t="shared" ca="1" si="4"/>
        <v>0.50024999999999997</v>
      </c>
      <c r="X17" s="14" t="str">
        <f t="shared" ca="1" si="5"/>
        <v>a</v>
      </c>
      <c r="Z17" s="55"/>
      <c r="AA17" s="52" t="s">
        <v>78</v>
      </c>
      <c r="AB17" s="52"/>
      <c r="AC17" s="52"/>
      <c r="AD17" s="53"/>
      <c r="AF17" s="50"/>
      <c r="AG17" s="47" t="s">
        <v>78</v>
      </c>
      <c r="AH17" s="47"/>
      <c r="AI17" s="47"/>
      <c r="AJ17" s="48"/>
      <c r="AL17" s="50"/>
      <c r="AM17" s="16">
        <v>5</v>
      </c>
      <c r="AN17" s="17" t="str">
        <f>IF(Q24="","tbd",Q24)</f>
        <v>Atlanta Falcons</v>
      </c>
      <c r="AO17" s="18">
        <v>2</v>
      </c>
      <c r="AP17" s="14" t="str">
        <f>IF(AO17&gt;AO18,AM17,"")</f>
        <v/>
      </c>
      <c r="AR17" s="50"/>
      <c r="AS17" s="16">
        <f>IF(COUNT(AP14:AP18)&lt;&gt;2,"",MIN(AP14:AP18))</f>
        <v>3</v>
      </c>
      <c r="AT17" s="17" t="str">
        <f ca="1">IF(AS17="","tbd",OFFSET($Q$19,AS17,0))</f>
        <v>New Orleans Saints</v>
      </c>
      <c r="AU17" s="18">
        <v>32</v>
      </c>
      <c r="AV17" s="14" t="str">
        <f>IF(AU17&gt;AU18,AS17,"")</f>
        <v/>
      </c>
      <c r="AX17" s="63"/>
    </row>
    <row r="18" spans="1:50" x14ac:dyDescent="0.25">
      <c r="A18" s="3" t="s">
        <v>9</v>
      </c>
      <c r="B18" s="3" t="s">
        <v>43</v>
      </c>
      <c r="C18" s="3" t="s">
        <v>72</v>
      </c>
      <c r="D18" s="3" t="s">
        <v>78</v>
      </c>
      <c r="F18" s="55"/>
      <c r="G18" s="3" t="s">
        <v>10</v>
      </c>
      <c r="H18" s="3">
        <v>4</v>
      </c>
      <c r="I18" s="12">
        <f t="shared" si="6"/>
        <v>12</v>
      </c>
      <c r="J18" s="3">
        <v>0</v>
      </c>
      <c r="L18" s="13">
        <f t="shared" si="7"/>
        <v>28</v>
      </c>
      <c r="M18" s="14" t="str">
        <f t="shared" si="8"/>
        <v>an</v>
      </c>
      <c r="N18" s="14">
        <f>IF(M18="","",COUNTIF($M$4:M18,M18))</f>
        <v>4</v>
      </c>
      <c r="O18" s="14" t="str">
        <f t="shared" si="0"/>
        <v>an4</v>
      </c>
      <c r="P18" s="24"/>
      <c r="Q18" s="2" t="str">
        <f t="shared" si="1"/>
        <v>Cleveland Browns</v>
      </c>
      <c r="R18" s="5">
        <f t="shared" si="2"/>
        <v>0.25018000000000001</v>
      </c>
      <c r="T18" s="2">
        <v>15</v>
      </c>
      <c r="U18" s="2">
        <f t="shared" ca="1" si="9"/>
        <v>0</v>
      </c>
      <c r="V18" s="2" t="str">
        <f t="shared" ca="1" si="3"/>
        <v>San Diego Chargers</v>
      </c>
      <c r="W18" s="5">
        <f t="shared" ca="1" si="4"/>
        <v>0.50024000000000002</v>
      </c>
      <c r="X18" s="14" t="str">
        <f t="shared" ca="1" si="5"/>
        <v>a</v>
      </c>
      <c r="Z18" s="61"/>
      <c r="AA18" s="1"/>
      <c r="AB18" s="1"/>
      <c r="AC18" s="4" t="s">
        <v>79</v>
      </c>
      <c r="AD18" s="4" t="s">
        <v>68</v>
      </c>
      <c r="AF18" s="63"/>
      <c r="AG18" s="1"/>
      <c r="AH18" s="1"/>
      <c r="AI18" s="4" t="s">
        <v>79</v>
      </c>
      <c r="AJ18" s="4" t="s">
        <v>68</v>
      </c>
      <c r="AL18" s="50"/>
      <c r="AM18" s="19">
        <v>4</v>
      </c>
      <c r="AN18" s="20" t="str">
        <f>IF(Q23="","tbd",Q23)</f>
        <v>New York Giants</v>
      </c>
      <c r="AO18" s="21">
        <v>24</v>
      </c>
      <c r="AP18" s="14">
        <f>IF(AO18&gt;AO17,AM18,"")</f>
        <v>4</v>
      </c>
      <c r="AR18" s="50"/>
      <c r="AS18" s="19">
        <v>2</v>
      </c>
      <c r="AT18" s="20" t="str">
        <f>IF(Q21="","tbd",Q21)</f>
        <v>San Francisco 49ers</v>
      </c>
      <c r="AU18" s="21">
        <v>36</v>
      </c>
      <c r="AV18" s="14">
        <f>IF(AU18&gt;AU17,AS18,"")</f>
        <v>2</v>
      </c>
      <c r="AX18" s="63"/>
    </row>
    <row r="19" spans="1:50" x14ac:dyDescent="0.25">
      <c r="A19" s="3" t="s">
        <v>7</v>
      </c>
      <c r="B19" s="3" t="s">
        <v>41</v>
      </c>
      <c r="C19" s="3" t="s">
        <v>72</v>
      </c>
      <c r="D19" s="3" t="s">
        <v>75</v>
      </c>
      <c r="F19" s="56"/>
      <c r="G19" s="3" t="s">
        <v>6</v>
      </c>
      <c r="H19" s="3">
        <v>2</v>
      </c>
      <c r="I19" s="12">
        <f t="shared" si="6"/>
        <v>14</v>
      </c>
      <c r="J19" s="3">
        <v>0</v>
      </c>
      <c r="L19" s="13">
        <f t="shared" si="7"/>
        <v>31</v>
      </c>
      <c r="M19" s="14" t="str">
        <f t="shared" si="8"/>
        <v>as</v>
      </c>
      <c r="N19" s="14">
        <f>IF(M19="","",COUNTIF($M$4:M19,M19))</f>
        <v>4</v>
      </c>
      <c r="O19" s="14" t="str">
        <f t="shared" si="0"/>
        <v>as4</v>
      </c>
      <c r="P19" s="24"/>
      <c r="Q19" s="2" t="str">
        <f t="shared" si="1"/>
        <v>Indianapolis Colts</v>
      </c>
      <c r="R19" s="5">
        <f t="shared" si="2"/>
        <v>0.12517</v>
      </c>
      <c r="T19" s="2">
        <v>16</v>
      </c>
      <c r="U19" s="2">
        <f t="shared" ca="1" si="9"/>
        <v>0</v>
      </c>
      <c r="V19" s="2" t="str">
        <f t="shared" ca="1" si="3"/>
        <v>Oakland Raiders</v>
      </c>
      <c r="W19" s="5">
        <f t="shared" ca="1" si="4"/>
        <v>0.50022999999999995</v>
      </c>
      <c r="X19" s="14" t="str">
        <f t="shared" ca="1" si="5"/>
        <v>a</v>
      </c>
      <c r="Z19" s="61"/>
      <c r="AA19" s="14" t="s">
        <v>91</v>
      </c>
      <c r="AB19" s="2">
        <f ca="1">IF(COUNTIF($O$4:$O$35,AA19)=0,"",OFFSET($P$3,MATCH(AA19,$O$4:$O$35,0),0))</f>
        <v>3</v>
      </c>
      <c r="AC19" s="2" t="str">
        <f ca="1">IF(COUNTIF($O$4:$O$35,AA19)=0,"",OFFSET($Q$3,MATCH(AA19,$O$4:$O$35,0),0))</f>
        <v>Houston Texans</v>
      </c>
      <c r="AD19" s="5">
        <f ca="1">IF(COUNTIF($O$4:$O$35,AA19)=0,"",OFFSET($R$3,MATCH(AA19,$O$4:$O$35,0),0))</f>
        <v>0.62529999999999997</v>
      </c>
      <c r="AF19" s="63"/>
      <c r="AG19" s="14" t="s">
        <v>107</v>
      </c>
      <c r="AH19" s="2">
        <f ca="1">IF(COUNTIF($O$4:$O$35,AG19)=0,"",OFFSET($P$3,MATCH(AG19,$O$4:$O$35,0),0))</f>
        <v>3</v>
      </c>
      <c r="AI19" s="2" t="str">
        <f ca="1">IF(COUNTIF($O$4:$O$35,AG19)=0,"",OFFSET($Q$3,MATCH(AG19,$O$4:$O$35,0),0))</f>
        <v>New Orleans Saints</v>
      </c>
      <c r="AJ19" s="5">
        <f ca="1">IF(COUNTIF($O$4:$O$35,AG19)=0,"",OFFSET($R$3,MATCH(AG19,$O$4:$O$35,0),0))</f>
        <v>0.81313999999999997</v>
      </c>
      <c r="AL19" s="64"/>
      <c r="AR19" s="64"/>
      <c r="AX19" s="64"/>
    </row>
    <row r="20" spans="1:50" x14ac:dyDescent="0.25">
      <c r="A20" s="3" t="s">
        <v>24</v>
      </c>
      <c r="B20" s="3" t="s">
        <v>57</v>
      </c>
      <c r="C20" s="3" t="s">
        <v>74</v>
      </c>
      <c r="D20" s="3" t="s">
        <v>78</v>
      </c>
      <c r="F20" s="49" t="s">
        <v>116</v>
      </c>
      <c r="G20" s="3" t="s">
        <v>0</v>
      </c>
      <c r="H20" s="3">
        <v>15</v>
      </c>
      <c r="I20" s="12">
        <f t="shared" si="6"/>
        <v>1</v>
      </c>
      <c r="J20" s="3">
        <v>0</v>
      </c>
      <c r="L20" s="13">
        <f t="shared" si="7"/>
        <v>1</v>
      </c>
      <c r="M20" s="14" t="str">
        <f t="shared" si="8"/>
        <v>nn</v>
      </c>
      <c r="N20" s="14">
        <f>IF(M20="","",COUNTIF($M$4:M20,M20))</f>
        <v>1</v>
      </c>
      <c r="O20" s="14" t="str">
        <f t="shared" si="0"/>
        <v>nn1</v>
      </c>
      <c r="P20" s="2">
        <v>1</v>
      </c>
      <c r="Q20" s="2" t="str">
        <f t="shared" si="1"/>
        <v>Green Bay Packers</v>
      </c>
      <c r="R20" s="5">
        <f t="shared" si="2"/>
        <v>0.93815999999999999</v>
      </c>
      <c r="T20" s="2">
        <v>17</v>
      </c>
      <c r="U20" s="2">
        <f t="shared" ca="1" si="9"/>
        <v>0</v>
      </c>
      <c r="V20" s="2" t="str">
        <f t="shared" ca="1" si="3"/>
        <v>Chicago Bears</v>
      </c>
      <c r="W20" s="5">
        <f t="shared" ca="1" si="4"/>
        <v>0.50009999999999999</v>
      </c>
      <c r="X20" s="14" t="str">
        <f t="shared" ca="1" si="5"/>
        <v>n</v>
      </c>
      <c r="Z20" s="61"/>
      <c r="AA20" s="14" t="s">
        <v>92</v>
      </c>
      <c r="AB20" s="2">
        <f t="shared" ref="AB20:AB22" ca="1" si="22">IF(COUNTIF($O$4:$O$35,AA20)=0,"",OFFSET($P$3,MATCH(AA20,$O$4:$O$35,0),0))</f>
        <v>0</v>
      </c>
      <c r="AC20" s="2" t="str">
        <f t="shared" ref="AC20:AC22" ca="1" si="23">IF(COUNTIF($O$4:$O$35,AA20)=0,"",OFFSET($Q$3,MATCH(AA20,$O$4:$O$35,0),0))</f>
        <v>Tennessee Titans</v>
      </c>
      <c r="AD20" s="5">
        <f t="shared" ref="AD20:AD22" ca="1" si="24">IF(COUNTIF($O$4:$O$35,AA20)=0,"",OFFSET($R$3,MATCH(AA20,$O$4:$O$35,0),0))</f>
        <v>0.56325999999999998</v>
      </c>
      <c r="AF20" s="63"/>
      <c r="AG20" s="14" t="s">
        <v>108</v>
      </c>
      <c r="AH20" s="2">
        <f t="shared" ref="AH20:AH22" ca="1" si="25">IF(COUNTIF($O$4:$O$35,AG20)=0,"",OFFSET($P$3,MATCH(AG20,$O$4:$O$35,0),0))</f>
        <v>5</v>
      </c>
      <c r="AI20" s="2" t="str">
        <f t="shared" ref="AI20:AI22" ca="1" si="26">IF(COUNTIF($O$4:$O$35,AG20)=0,"",OFFSET($Q$3,MATCH(AG20,$O$4:$O$35,0),0))</f>
        <v>Atlanta Falcons</v>
      </c>
      <c r="AJ20" s="5">
        <f t="shared" ref="AJ20:AJ22" ca="1" si="27">IF(COUNTIF($O$4:$O$35,AG20)=0,"",OFFSET($R$3,MATCH(AG20,$O$4:$O$35,0),0))</f>
        <v>0.62512000000000001</v>
      </c>
      <c r="AL20" s="8"/>
    </row>
    <row r="21" spans="1:50" x14ac:dyDescent="0.25">
      <c r="A21" s="3" t="s">
        <v>15</v>
      </c>
      <c r="B21" s="3" t="s">
        <v>41</v>
      </c>
      <c r="C21" s="3" t="s">
        <v>74</v>
      </c>
      <c r="D21" s="3" t="s">
        <v>75</v>
      </c>
      <c r="F21" s="50"/>
      <c r="G21" s="3" t="s">
        <v>8</v>
      </c>
      <c r="H21" s="3">
        <v>13</v>
      </c>
      <c r="I21" s="12">
        <f t="shared" si="6"/>
        <v>3</v>
      </c>
      <c r="J21" s="3">
        <v>0</v>
      </c>
      <c r="L21" s="13">
        <f t="shared" si="7"/>
        <v>3</v>
      </c>
      <c r="M21" s="14" t="str">
        <f t="shared" si="8"/>
        <v>nw</v>
      </c>
      <c r="N21" s="14">
        <f>IF(M21="","",COUNTIF($M$4:M21,M21))</f>
        <v>1</v>
      </c>
      <c r="O21" s="14" t="str">
        <f t="shared" si="0"/>
        <v>nw1</v>
      </c>
      <c r="P21" s="2">
        <v>2</v>
      </c>
      <c r="Q21" s="2" t="str">
        <f t="shared" si="1"/>
        <v>San Francisco 49ers</v>
      </c>
      <c r="R21" s="5">
        <f t="shared" si="2"/>
        <v>0.81314999999999993</v>
      </c>
      <c r="T21" s="2">
        <v>18</v>
      </c>
      <c r="U21" s="2">
        <f t="shared" ca="1" si="9"/>
        <v>0</v>
      </c>
      <c r="V21" s="2" t="str">
        <f t="shared" ca="1" si="3"/>
        <v>Arizona Cardinals</v>
      </c>
      <c r="W21" s="5">
        <f t="shared" ca="1" si="4"/>
        <v>0.50009000000000003</v>
      </c>
      <c r="X21" s="14" t="str">
        <f t="shared" ca="1" si="5"/>
        <v>n</v>
      </c>
      <c r="Z21" s="61"/>
      <c r="AA21" s="14" t="s">
        <v>93</v>
      </c>
      <c r="AB21" s="2">
        <f t="shared" ca="1" si="22"/>
        <v>0</v>
      </c>
      <c r="AC21" s="2" t="str">
        <f t="shared" ca="1" si="23"/>
        <v>Jacksonville Jaguars</v>
      </c>
      <c r="AD21" s="5">
        <f t="shared" ca="1" si="24"/>
        <v>0.31319000000000002</v>
      </c>
      <c r="AF21" s="63"/>
      <c r="AG21" s="14" t="s">
        <v>109</v>
      </c>
      <c r="AH21" s="2">
        <f t="shared" ca="1" si="25"/>
        <v>0</v>
      </c>
      <c r="AI21" s="2" t="str">
        <f t="shared" ca="1" si="26"/>
        <v>Carolina Panthers</v>
      </c>
      <c r="AJ21" s="5">
        <f t="shared" ca="1" si="27"/>
        <v>0.37504999999999999</v>
      </c>
      <c r="AL21" s="7"/>
    </row>
    <row r="22" spans="1:50" x14ac:dyDescent="0.25">
      <c r="A22" s="3" t="s">
        <v>30</v>
      </c>
      <c r="B22" s="3" t="s">
        <v>63</v>
      </c>
      <c r="C22" s="3" t="s">
        <v>72</v>
      </c>
      <c r="D22" s="3" t="s">
        <v>77</v>
      </c>
      <c r="F22" s="50"/>
      <c r="G22" s="6" t="s">
        <v>14</v>
      </c>
      <c r="H22" s="3">
        <v>13</v>
      </c>
      <c r="I22" s="12">
        <f t="shared" si="6"/>
        <v>3</v>
      </c>
      <c r="J22" s="3">
        <v>0</v>
      </c>
      <c r="L22" s="13">
        <f t="shared" si="7"/>
        <v>4</v>
      </c>
      <c r="M22" s="14" t="str">
        <f t="shared" si="8"/>
        <v>ns</v>
      </c>
      <c r="N22" s="14">
        <f>IF(M22="","",COUNTIF($M$4:M22,M22))</f>
        <v>1</v>
      </c>
      <c r="O22" s="14" t="str">
        <f t="shared" si="0"/>
        <v>ns1</v>
      </c>
      <c r="P22" s="2">
        <v>3</v>
      </c>
      <c r="Q22" s="2" t="str">
        <f t="shared" si="1"/>
        <v>New Orleans Saints</v>
      </c>
      <c r="R22" s="5">
        <f t="shared" si="2"/>
        <v>0.81313999999999997</v>
      </c>
      <c r="T22" s="2">
        <v>19</v>
      </c>
      <c r="U22" s="2">
        <f t="shared" ca="1" si="9"/>
        <v>0</v>
      </c>
      <c r="V22" s="2" t="str">
        <f t="shared" ca="1" si="3"/>
        <v>Philadelphia Eagles</v>
      </c>
      <c r="W22" s="5">
        <f t="shared" ca="1" si="4"/>
        <v>0.50007999999999997</v>
      </c>
      <c r="X22" s="14" t="str">
        <f t="shared" ca="1" si="5"/>
        <v>n</v>
      </c>
      <c r="Z22" s="61"/>
      <c r="AA22" s="14" t="s">
        <v>94</v>
      </c>
      <c r="AB22" s="2">
        <f t="shared" ca="1" si="22"/>
        <v>0</v>
      </c>
      <c r="AC22" s="2" t="str">
        <f t="shared" ca="1" si="23"/>
        <v>Indianapolis Colts</v>
      </c>
      <c r="AD22" s="5">
        <f t="shared" ca="1" si="24"/>
        <v>0.12517</v>
      </c>
      <c r="AF22" s="63"/>
      <c r="AG22" s="14" t="s">
        <v>110</v>
      </c>
      <c r="AH22" s="2">
        <f t="shared" ca="1" si="25"/>
        <v>0</v>
      </c>
      <c r="AI22" s="2" t="str">
        <f t="shared" ca="1" si="26"/>
        <v>Tampa Bay Buccaneers</v>
      </c>
      <c r="AJ22" s="5">
        <f t="shared" ca="1" si="27"/>
        <v>0.25002999999999997</v>
      </c>
      <c r="AL22" s="7"/>
    </row>
    <row r="23" spans="1:50" x14ac:dyDescent="0.25">
      <c r="A23" s="3" t="s">
        <v>0</v>
      </c>
      <c r="B23" s="3" t="s">
        <v>34</v>
      </c>
      <c r="C23" s="3" t="s">
        <v>72</v>
      </c>
      <c r="D23" s="3" t="s">
        <v>77</v>
      </c>
      <c r="F23" s="50"/>
      <c r="G23" s="3" t="s">
        <v>7</v>
      </c>
      <c r="H23" s="3">
        <v>9</v>
      </c>
      <c r="I23" s="12">
        <f t="shared" si="6"/>
        <v>7</v>
      </c>
      <c r="J23" s="3">
        <v>0</v>
      </c>
      <c r="L23" s="13">
        <f t="shared" si="7"/>
        <v>12</v>
      </c>
      <c r="M23" s="14" t="str">
        <f t="shared" si="8"/>
        <v>ne</v>
      </c>
      <c r="N23" s="14">
        <f>IF(M23="","",COUNTIF($M$4:M23,M23))</f>
        <v>1</v>
      </c>
      <c r="O23" s="14" t="str">
        <f t="shared" si="0"/>
        <v>ne1</v>
      </c>
      <c r="P23" s="2">
        <v>4</v>
      </c>
      <c r="Q23" s="2" t="str">
        <f t="shared" si="1"/>
        <v>New York Giants</v>
      </c>
      <c r="R23" s="5">
        <f t="shared" si="2"/>
        <v>0.56312999999999991</v>
      </c>
      <c r="T23" s="2">
        <v>20</v>
      </c>
      <c r="U23" s="2">
        <f t="shared" ca="1" si="9"/>
        <v>0</v>
      </c>
      <c r="V23" s="2" t="str">
        <f t="shared" ca="1" si="3"/>
        <v>Dallas Cowboys</v>
      </c>
      <c r="W23" s="5">
        <f t="shared" ca="1" si="4"/>
        <v>0.50007000000000001</v>
      </c>
      <c r="X23" s="14" t="str">
        <f t="shared" ca="1" si="5"/>
        <v>n</v>
      </c>
      <c r="Z23" s="61"/>
      <c r="AF23" s="63"/>
      <c r="AL23" s="7"/>
    </row>
    <row r="24" spans="1:50" x14ac:dyDescent="0.25">
      <c r="A24" s="3" t="s">
        <v>20</v>
      </c>
      <c r="B24" s="3" t="s">
        <v>53</v>
      </c>
      <c r="C24" s="3" t="s">
        <v>72</v>
      </c>
      <c r="D24" s="3" t="s">
        <v>78</v>
      </c>
      <c r="F24" s="50"/>
      <c r="G24" s="3" t="s">
        <v>9</v>
      </c>
      <c r="H24" s="3">
        <v>10</v>
      </c>
      <c r="I24" s="12">
        <f t="shared" si="6"/>
        <v>6</v>
      </c>
      <c r="J24" s="3">
        <v>0</v>
      </c>
      <c r="L24" s="13">
        <f t="shared" si="7"/>
        <v>8</v>
      </c>
      <c r="M24" s="14" t="str">
        <f t="shared" si="8"/>
        <v>ns</v>
      </c>
      <c r="N24" s="14">
        <f>IF(M24="","",COUNTIF($M$4:M24,M24))</f>
        <v>2</v>
      </c>
      <c r="O24" s="14" t="str">
        <f t="shared" si="0"/>
        <v>ns2</v>
      </c>
      <c r="P24" s="2">
        <v>5</v>
      </c>
      <c r="Q24" s="2" t="str">
        <f t="shared" si="1"/>
        <v>Atlanta Falcons</v>
      </c>
      <c r="R24" s="5">
        <f t="shared" si="2"/>
        <v>0.62512000000000001</v>
      </c>
      <c r="T24" s="2">
        <v>21</v>
      </c>
      <c r="U24" s="2">
        <f t="shared" ca="1" si="9"/>
        <v>0</v>
      </c>
      <c r="V24" s="2" t="str">
        <f t="shared" ca="1" si="3"/>
        <v>Kansas City Chiefs</v>
      </c>
      <c r="W24" s="5">
        <f t="shared" ca="1" si="4"/>
        <v>0.43822</v>
      </c>
      <c r="X24" s="14" t="str">
        <f t="shared" ca="1" si="5"/>
        <v>a</v>
      </c>
      <c r="Z24" s="55"/>
      <c r="AA24" s="52" t="s">
        <v>73</v>
      </c>
      <c r="AB24" s="52"/>
      <c r="AC24" s="52"/>
      <c r="AD24" s="53"/>
      <c r="AF24" s="50"/>
      <c r="AG24" s="47" t="s">
        <v>73</v>
      </c>
      <c r="AH24" s="47"/>
      <c r="AI24" s="47"/>
      <c r="AJ24" s="48"/>
    </row>
    <row r="25" spans="1:50" x14ac:dyDescent="0.25">
      <c r="A25" s="3" t="s">
        <v>13</v>
      </c>
      <c r="B25" s="3" t="s">
        <v>47</v>
      </c>
      <c r="C25" s="3" t="s">
        <v>74</v>
      </c>
      <c r="D25" s="3" t="s">
        <v>75</v>
      </c>
      <c r="F25" s="50"/>
      <c r="G25" s="3" t="s">
        <v>30</v>
      </c>
      <c r="H25" s="3">
        <v>10</v>
      </c>
      <c r="I25" s="12">
        <f t="shared" si="6"/>
        <v>6</v>
      </c>
      <c r="J25" s="3">
        <v>0</v>
      </c>
      <c r="L25" s="13">
        <f t="shared" si="7"/>
        <v>9</v>
      </c>
      <c r="M25" s="14" t="str">
        <f t="shared" si="8"/>
        <v>nn</v>
      </c>
      <c r="N25" s="14">
        <f>IF(M25="","",COUNTIF($M$4:M25,M25))</f>
        <v>2</v>
      </c>
      <c r="O25" s="14" t="str">
        <f t="shared" si="0"/>
        <v>nn2</v>
      </c>
      <c r="P25" s="2">
        <v>6</v>
      </c>
      <c r="Q25" s="2" t="str">
        <f t="shared" si="1"/>
        <v>Detroit Lions</v>
      </c>
      <c r="R25" s="5">
        <f t="shared" si="2"/>
        <v>0.62511000000000005</v>
      </c>
      <c r="T25" s="2">
        <v>22</v>
      </c>
      <c r="U25" s="2">
        <f t="shared" ca="1" si="9"/>
        <v>0</v>
      </c>
      <c r="V25" s="2" t="str">
        <f t="shared" ca="1" si="3"/>
        <v>Seattle Seahawks</v>
      </c>
      <c r="W25" s="5">
        <f t="shared" ca="1" si="4"/>
        <v>0.43806</v>
      </c>
      <c r="X25" s="14" t="str">
        <f t="shared" ca="1" si="5"/>
        <v>n</v>
      </c>
      <c r="Z25" s="61"/>
      <c r="AA25" s="1"/>
      <c r="AB25" s="1"/>
      <c r="AC25" s="4" t="s">
        <v>79</v>
      </c>
      <c r="AD25" s="4" t="s">
        <v>68</v>
      </c>
      <c r="AF25" s="63"/>
      <c r="AG25" s="1"/>
      <c r="AH25" s="1"/>
      <c r="AI25" s="4" t="s">
        <v>79</v>
      </c>
      <c r="AJ25" s="4" t="s">
        <v>68</v>
      </c>
    </row>
    <row r="26" spans="1:50" x14ac:dyDescent="0.25">
      <c r="A26" s="3" t="s">
        <v>3</v>
      </c>
      <c r="B26" s="3" t="s">
        <v>37</v>
      </c>
      <c r="C26" s="3" t="s">
        <v>74</v>
      </c>
      <c r="D26" s="3" t="s">
        <v>73</v>
      </c>
      <c r="F26" s="50"/>
      <c r="G26" s="3" t="s">
        <v>28</v>
      </c>
      <c r="H26" s="3">
        <v>8</v>
      </c>
      <c r="I26" s="12">
        <f t="shared" si="6"/>
        <v>8</v>
      </c>
      <c r="J26" s="3">
        <v>0</v>
      </c>
      <c r="L26" s="13">
        <f t="shared" si="7"/>
        <v>17</v>
      </c>
      <c r="M26" s="14" t="str">
        <f t="shared" si="8"/>
        <v>nn</v>
      </c>
      <c r="N26" s="14">
        <f>IF(M26="","",COUNTIF($M$4:M26,M26))</f>
        <v>3</v>
      </c>
      <c r="O26" s="14" t="str">
        <f t="shared" si="0"/>
        <v>nn3</v>
      </c>
      <c r="P26" s="24"/>
      <c r="Q26" s="2" t="str">
        <f t="shared" si="1"/>
        <v>Chicago Bears</v>
      </c>
      <c r="R26" s="5">
        <f t="shared" si="2"/>
        <v>0.50009999999999999</v>
      </c>
      <c r="T26" s="2">
        <v>23</v>
      </c>
      <c r="U26" s="2">
        <f t="shared" ca="1" si="9"/>
        <v>0</v>
      </c>
      <c r="V26" s="2" t="str">
        <f t="shared" ca="1" si="3"/>
        <v>Miami Dolphins</v>
      </c>
      <c r="W26" s="5">
        <f t="shared" ca="1" si="4"/>
        <v>0.37520999999999999</v>
      </c>
      <c r="X26" s="14" t="str">
        <f t="shared" ca="1" si="5"/>
        <v>a</v>
      </c>
      <c r="Z26" s="61"/>
      <c r="AA26" s="14" t="s">
        <v>95</v>
      </c>
      <c r="AB26" s="2">
        <f ca="1">IF(COUNTIF($O$4:$O$35,AA26)=0,"",OFFSET($P$3,MATCH(AA26,$O$4:$O$35,0),0))</f>
        <v>4</v>
      </c>
      <c r="AC26" s="2" t="str">
        <f ca="1">IF(COUNTIF($O$4:$O$35,AA26)=0,"",OFFSET($Q$3,MATCH(AA26,$O$4:$O$35,0),0))</f>
        <v>Denver Broncos</v>
      </c>
      <c r="AD26" s="5">
        <f ca="1">IF(COUNTIF($O$4:$O$35,AA26)=0,"",OFFSET($R$3,MATCH(AA26,$O$4:$O$35,0),0))</f>
        <v>0.50029000000000001</v>
      </c>
      <c r="AF26" s="63"/>
      <c r="AG26" s="14" t="s">
        <v>111</v>
      </c>
      <c r="AH26" s="2">
        <f ca="1">IF(COUNTIF($O$4:$O$35,AG26)=0,"",OFFSET($P$3,MATCH(AG26,$O$4:$O$35,0),0))</f>
        <v>2</v>
      </c>
      <c r="AI26" s="2" t="str">
        <f ca="1">IF(COUNTIF($O$4:$O$35,AG26)=0,"",OFFSET($Q$3,MATCH(AG26,$O$4:$O$35,0),0))</f>
        <v>San Francisco 49ers</v>
      </c>
      <c r="AJ26" s="5">
        <f ca="1">IF(COUNTIF($O$4:$O$35,AG26)=0,"",OFFSET($R$3,MATCH(AG26,$O$4:$O$35,0),0))</f>
        <v>0.81314999999999993</v>
      </c>
    </row>
    <row r="27" spans="1:50" x14ac:dyDescent="0.25">
      <c r="A27" s="3" t="s">
        <v>22</v>
      </c>
      <c r="B27" s="3" t="s">
        <v>55</v>
      </c>
      <c r="C27" s="3" t="s">
        <v>72</v>
      </c>
      <c r="D27" s="3" t="s">
        <v>73</v>
      </c>
      <c r="F27" s="50"/>
      <c r="G27" s="3" t="s">
        <v>26</v>
      </c>
      <c r="H27" s="3">
        <v>8</v>
      </c>
      <c r="I27" s="12">
        <f t="shared" si="6"/>
        <v>8</v>
      </c>
      <c r="J27" s="3">
        <v>0</v>
      </c>
      <c r="L27" s="13">
        <f t="shared" si="7"/>
        <v>18</v>
      </c>
      <c r="M27" s="14" t="str">
        <f t="shared" si="8"/>
        <v>nw</v>
      </c>
      <c r="N27" s="14">
        <f>IF(M27="","",COUNTIF($M$4:M27,M27))</f>
        <v>2</v>
      </c>
      <c r="O27" s="14" t="str">
        <f t="shared" si="0"/>
        <v>nw2</v>
      </c>
      <c r="P27" s="24"/>
      <c r="Q27" s="2" t="str">
        <f t="shared" si="1"/>
        <v>Arizona Cardinals</v>
      </c>
      <c r="R27" s="5">
        <f t="shared" si="2"/>
        <v>0.50009000000000003</v>
      </c>
      <c r="T27" s="2">
        <v>24</v>
      </c>
      <c r="U27" s="2">
        <f t="shared" ca="1" si="9"/>
        <v>0</v>
      </c>
      <c r="V27" s="2" t="str">
        <f t="shared" ca="1" si="3"/>
        <v>Buffalo Bills</v>
      </c>
      <c r="W27" s="5">
        <f t="shared" ca="1" si="4"/>
        <v>0.37519999999999998</v>
      </c>
      <c r="X27" s="14" t="str">
        <f t="shared" ca="1" si="5"/>
        <v>a</v>
      </c>
      <c r="Z27" s="61"/>
      <c r="AA27" s="14" t="s">
        <v>96</v>
      </c>
      <c r="AB27" s="2">
        <f t="shared" ref="AB27:AB29" ca="1" si="28">IF(COUNTIF($O$4:$O$35,AA27)=0,"",OFFSET($P$3,MATCH(AA27,$O$4:$O$35,0),0))</f>
        <v>0</v>
      </c>
      <c r="AC27" s="2" t="str">
        <f t="shared" ref="AC27:AC29" ca="1" si="29">IF(COUNTIF($O$4:$O$35,AA27)=0,"",OFFSET($Q$3,MATCH(AA27,$O$4:$O$35,0),0))</f>
        <v>San Diego Chargers</v>
      </c>
      <c r="AD27" s="5">
        <f t="shared" ref="AD27:AD29" ca="1" si="30">IF(COUNTIF($O$4:$O$35,AA27)=0,"",OFFSET($R$3,MATCH(AA27,$O$4:$O$35,0),0))</f>
        <v>0.50024000000000002</v>
      </c>
      <c r="AF27" s="63"/>
      <c r="AG27" s="14" t="s">
        <v>112</v>
      </c>
      <c r="AH27" s="2">
        <f t="shared" ref="AH27:AH29" ca="1" si="31">IF(COUNTIF($O$4:$O$35,AG27)=0,"",OFFSET($P$3,MATCH(AG27,$O$4:$O$35,0),0))</f>
        <v>0</v>
      </c>
      <c r="AI27" s="2" t="str">
        <f t="shared" ref="AI27:AI29" ca="1" si="32">IF(COUNTIF($O$4:$O$35,AG27)=0,"",OFFSET($Q$3,MATCH(AG27,$O$4:$O$35,0),0))</f>
        <v>Arizona Cardinals</v>
      </c>
      <c r="AJ27" s="5">
        <f t="shared" ref="AJ27:AJ29" ca="1" si="33">IF(COUNTIF($O$4:$O$35,AG27)=0,"",OFFSET($R$3,MATCH(AG27,$O$4:$O$35,0),0))</f>
        <v>0.50009000000000003</v>
      </c>
    </row>
    <row r="28" spans="1:50" x14ac:dyDescent="0.25">
      <c r="A28" s="3" t="s">
        <v>19</v>
      </c>
      <c r="B28" s="3" t="s">
        <v>52</v>
      </c>
      <c r="C28" s="3" t="s">
        <v>74</v>
      </c>
      <c r="D28" s="3" t="s">
        <v>77</v>
      </c>
      <c r="F28" s="50"/>
      <c r="G28" s="3" t="s">
        <v>1</v>
      </c>
      <c r="H28" s="3">
        <v>8</v>
      </c>
      <c r="I28" s="12">
        <f t="shared" si="6"/>
        <v>8</v>
      </c>
      <c r="J28" s="3">
        <v>0</v>
      </c>
      <c r="L28" s="13">
        <f t="shared" si="7"/>
        <v>19</v>
      </c>
      <c r="M28" s="14" t="str">
        <f t="shared" si="8"/>
        <v>ne</v>
      </c>
      <c r="N28" s="14">
        <f>IF(M28="","",COUNTIF($M$4:M28,M28))</f>
        <v>2</v>
      </c>
      <c r="O28" s="14" t="str">
        <f t="shared" si="0"/>
        <v>ne2</v>
      </c>
      <c r="P28" s="24"/>
      <c r="Q28" s="2" t="str">
        <f t="shared" si="1"/>
        <v>Philadelphia Eagles</v>
      </c>
      <c r="R28" s="5">
        <f t="shared" si="2"/>
        <v>0.50007999999999997</v>
      </c>
      <c r="T28" s="2">
        <v>25</v>
      </c>
      <c r="U28" s="2">
        <f t="shared" ca="1" si="9"/>
        <v>0</v>
      </c>
      <c r="V28" s="2" t="str">
        <f t="shared" ca="1" si="3"/>
        <v>Carolina Panthers</v>
      </c>
      <c r="W28" s="5">
        <f t="shared" ca="1" si="4"/>
        <v>0.37504999999999999</v>
      </c>
      <c r="X28" s="14" t="str">
        <f t="shared" ca="1" si="5"/>
        <v>n</v>
      </c>
      <c r="Z28" s="61"/>
      <c r="AA28" s="14" t="s">
        <v>97</v>
      </c>
      <c r="AB28" s="2">
        <f t="shared" ca="1" si="28"/>
        <v>0</v>
      </c>
      <c r="AC28" s="2" t="str">
        <f t="shared" ca="1" si="29"/>
        <v>Oakland Raiders</v>
      </c>
      <c r="AD28" s="5">
        <f t="shared" ca="1" si="30"/>
        <v>0.50022999999999995</v>
      </c>
      <c r="AF28" s="63"/>
      <c r="AG28" s="14" t="s">
        <v>113</v>
      </c>
      <c r="AH28" s="2">
        <f t="shared" ca="1" si="31"/>
        <v>0</v>
      </c>
      <c r="AI28" s="2" t="str">
        <f t="shared" ca="1" si="32"/>
        <v>Seattle Seahawks</v>
      </c>
      <c r="AJ28" s="5">
        <f t="shared" ca="1" si="33"/>
        <v>0.43806</v>
      </c>
    </row>
    <row r="29" spans="1:50" x14ac:dyDescent="0.25">
      <c r="A29" s="3" t="s">
        <v>23</v>
      </c>
      <c r="B29" s="3" t="s">
        <v>56</v>
      </c>
      <c r="C29" s="3" t="s">
        <v>72</v>
      </c>
      <c r="D29" s="3" t="s">
        <v>75</v>
      </c>
      <c r="F29" s="50"/>
      <c r="G29" s="3" t="s">
        <v>27</v>
      </c>
      <c r="H29" s="3">
        <v>8</v>
      </c>
      <c r="I29" s="12">
        <f t="shared" si="6"/>
        <v>8</v>
      </c>
      <c r="J29" s="3">
        <v>0</v>
      </c>
      <c r="L29" s="13">
        <f t="shared" si="7"/>
        <v>20</v>
      </c>
      <c r="M29" s="14" t="str">
        <f t="shared" si="8"/>
        <v>ne</v>
      </c>
      <c r="N29" s="14">
        <f>IF(M29="","",COUNTIF($M$4:M29,M29))</f>
        <v>3</v>
      </c>
      <c r="O29" s="14" t="str">
        <f t="shared" si="0"/>
        <v>ne3</v>
      </c>
      <c r="P29" s="24"/>
      <c r="Q29" s="2" t="str">
        <f t="shared" si="1"/>
        <v>Dallas Cowboys</v>
      </c>
      <c r="R29" s="5">
        <f t="shared" si="2"/>
        <v>0.50007000000000001</v>
      </c>
      <c r="T29" s="2">
        <v>26</v>
      </c>
      <c r="U29" s="2">
        <f t="shared" ca="1" si="9"/>
        <v>0</v>
      </c>
      <c r="V29" s="2" t="str">
        <f t="shared" ca="1" si="3"/>
        <v>Jacksonville Jaguars</v>
      </c>
      <c r="W29" s="5">
        <f t="shared" ca="1" si="4"/>
        <v>0.31319000000000002</v>
      </c>
      <c r="X29" s="14" t="str">
        <f t="shared" ca="1" si="5"/>
        <v>a</v>
      </c>
      <c r="Z29" s="62"/>
      <c r="AA29" s="14" t="s">
        <v>98</v>
      </c>
      <c r="AB29" s="2">
        <f t="shared" ca="1" si="28"/>
        <v>0</v>
      </c>
      <c r="AC29" s="2" t="str">
        <f t="shared" ca="1" si="29"/>
        <v>Kansas City Chiefs</v>
      </c>
      <c r="AD29" s="5">
        <f t="shared" ca="1" si="30"/>
        <v>0.43822</v>
      </c>
      <c r="AF29" s="64"/>
      <c r="AG29" s="14" t="s">
        <v>114</v>
      </c>
      <c r="AH29" s="2">
        <f t="shared" ca="1" si="31"/>
        <v>0</v>
      </c>
      <c r="AI29" s="2" t="str">
        <f t="shared" ca="1" si="32"/>
        <v>St. Louis Rams</v>
      </c>
      <c r="AJ29" s="5">
        <f t="shared" ca="1" si="33"/>
        <v>0.12501000000000001</v>
      </c>
    </row>
    <row r="30" spans="1:50" x14ac:dyDescent="0.25">
      <c r="A30" s="3" t="s">
        <v>14</v>
      </c>
      <c r="B30" s="3" t="s">
        <v>48</v>
      </c>
      <c r="C30" s="3" t="s">
        <v>72</v>
      </c>
      <c r="D30" s="3" t="s">
        <v>78</v>
      </c>
      <c r="F30" s="50"/>
      <c r="G30" s="3" t="s">
        <v>21</v>
      </c>
      <c r="H30" s="3">
        <v>7</v>
      </c>
      <c r="I30" s="12">
        <f t="shared" si="6"/>
        <v>9</v>
      </c>
      <c r="J30" s="3">
        <v>0</v>
      </c>
      <c r="L30" s="13">
        <f t="shared" si="7"/>
        <v>22</v>
      </c>
      <c r="M30" s="14" t="str">
        <f t="shared" si="8"/>
        <v>nw</v>
      </c>
      <c r="N30" s="14">
        <f>IF(M30="","",COUNTIF($M$4:M30,M30))</f>
        <v>3</v>
      </c>
      <c r="O30" s="14" t="str">
        <f t="shared" si="0"/>
        <v>nw3</v>
      </c>
      <c r="P30" s="24"/>
      <c r="Q30" s="2" t="str">
        <f t="shared" si="1"/>
        <v>Seattle Seahawks</v>
      </c>
      <c r="R30" s="5">
        <f t="shared" si="2"/>
        <v>0.43806</v>
      </c>
      <c r="T30" s="2">
        <v>27</v>
      </c>
      <c r="U30" s="2">
        <f t="shared" ca="1" si="9"/>
        <v>0</v>
      </c>
      <c r="V30" s="2" t="str">
        <f t="shared" ca="1" si="3"/>
        <v>Washington Redskins</v>
      </c>
      <c r="W30" s="5">
        <f t="shared" ca="1" si="4"/>
        <v>0.31303999999999998</v>
      </c>
      <c r="X30" s="14" t="str">
        <f t="shared" ca="1" si="5"/>
        <v>n</v>
      </c>
    </row>
    <row r="31" spans="1:50" x14ac:dyDescent="0.25">
      <c r="A31" s="3" t="s">
        <v>21</v>
      </c>
      <c r="B31" s="3" t="s">
        <v>54</v>
      </c>
      <c r="C31" s="3" t="s">
        <v>72</v>
      </c>
      <c r="D31" s="3" t="s">
        <v>73</v>
      </c>
      <c r="F31" s="50"/>
      <c r="G31" s="3" t="s">
        <v>20</v>
      </c>
      <c r="H31" s="3">
        <v>6</v>
      </c>
      <c r="I31" s="12">
        <f t="shared" si="6"/>
        <v>10</v>
      </c>
      <c r="J31" s="3">
        <v>0</v>
      </c>
      <c r="L31" s="13">
        <f t="shared" si="7"/>
        <v>25</v>
      </c>
      <c r="M31" s="14" t="str">
        <f t="shared" si="8"/>
        <v>ns</v>
      </c>
      <c r="N31" s="14">
        <f>IF(M31="","",COUNTIF($M$4:M31,M31))</f>
        <v>3</v>
      </c>
      <c r="O31" s="14" t="str">
        <f t="shared" si="0"/>
        <v>ns3</v>
      </c>
      <c r="P31" s="24"/>
      <c r="Q31" s="2" t="str">
        <f t="shared" si="1"/>
        <v>Carolina Panthers</v>
      </c>
      <c r="R31" s="5">
        <f t="shared" si="2"/>
        <v>0.37504999999999999</v>
      </c>
      <c r="T31" s="2">
        <v>28</v>
      </c>
      <c r="U31" s="2">
        <f t="shared" ca="1" si="9"/>
        <v>0</v>
      </c>
      <c r="V31" s="2" t="str">
        <f t="shared" ca="1" si="3"/>
        <v>Cleveland Browns</v>
      </c>
      <c r="W31" s="5">
        <f t="shared" ca="1" si="4"/>
        <v>0.25018000000000001</v>
      </c>
      <c r="X31" s="14" t="str">
        <f t="shared" ca="1" si="5"/>
        <v>a</v>
      </c>
    </row>
    <row r="32" spans="1:50" x14ac:dyDescent="0.25">
      <c r="A32" s="3" t="s">
        <v>5</v>
      </c>
      <c r="B32" s="3" t="s">
        <v>39</v>
      </c>
      <c r="C32" s="3" t="s">
        <v>74</v>
      </c>
      <c r="D32" s="3" t="s">
        <v>77</v>
      </c>
      <c r="F32" s="50"/>
      <c r="G32" s="3" t="s">
        <v>23</v>
      </c>
      <c r="H32" s="3">
        <v>5</v>
      </c>
      <c r="I32" s="12">
        <f t="shared" si="6"/>
        <v>11</v>
      </c>
      <c r="J32" s="3">
        <v>0</v>
      </c>
      <c r="L32" s="13">
        <f t="shared" si="7"/>
        <v>27</v>
      </c>
      <c r="M32" s="14" t="str">
        <f t="shared" si="8"/>
        <v>ne</v>
      </c>
      <c r="N32" s="14">
        <f>IF(M32="","",COUNTIF($M$4:M32,M32))</f>
        <v>4</v>
      </c>
      <c r="O32" s="14" t="str">
        <f t="shared" si="0"/>
        <v>ne4</v>
      </c>
      <c r="P32" s="24"/>
      <c r="Q32" s="2" t="str">
        <f t="shared" si="1"/>
        <v>Washington Redskins</v>
      </c>
      <c r="R32" s="5">
        <f t="shared" si="2"/>
        <v>0.31303999999999998</v>
      </c>
      <c r="T32" s="2">
        <v>29</v>
      </c>
      <c r="U32" s="2">
        <f t="shared" ca="1" si="9"/>
        <v>0</v>
      </c>
      <c r="V32" s="2" t="str">
        <f t="shared" ca="1" si="3"/>
        <v>Tampa Bay Buccaneers</v>
      </c>
      <c r="W32" s="5">
        <f t="shared" ca="1" si="4"/>
        <v>0.25002999999999997</v>
      </c>
      <c r="X32" s="14" t="str">
        <f t="shared" ca="1" si="5"/>
        <v>n</v>
      </c>
    </row>
    <row r="33" spans="1:24" x14ac:dyDescent="0.25">
      <c r="A33" s="3" t="s">
        <v>29</v>
      </c>
      <c r="B33" s="3" t="s">
        <v>62</v>
      </c>
      <c r="C33" s="3" t="s">
        <v>74</v>
      </c>
      <c r="D33" s="3" t="s">
        <v>78</v>
      </c>
      <c r="F33" s="50"/>
      <c r="G33" s="3" t="s">
        <v>2</v>
      </c>
      <c r="H33" s="3">
        <v>4</v>
      </c>
      <c r="I33" s="12">
        <f t="shared" si="6"/>
        <v>12</v>
      </c>
      <c r="J33" s="3">
        <v>0</v>
      </c>
      <c r="L33" s="13">
        <f t="shared" si="7"/>
        <v>29</v>
      </c>
      <c r="M33" s="14" t="str">
        <f t="shared" si="8"/>
        <v>ns</v>
      </c>
      <c r="N33" s="14">
        <f>IF(M33="","",COUNTIF($M$4:M33,M33))</f>
        <v>4</v>
      </c>
      <c r="O33" s="14" t="str">
        <f t="shared" si="0"/>
        <v>ns4</v>
      </c>
      <c r="P33" s="24"/>
      <c r="Q33" s="2" t="str">
        <f t="shared" si="1"/>
        <v>Tampa Bay Buccaneers</v>
      </c>
      <c r="R33" s="5">
        <f t="shared" si="2"/>
        <v>0.25002999999999997</v>
      </c>
      <c r="T33" s="2">
        <v>30</v>
      </c>
      <c r="U33" s="2">
        <f t="shared" ca="1" si="9"/>
        <v>0</v>
      </c>
      <c r="V33" s="2" t="str">
        <f t="shared" ca="1" si="3"/>
        <v>Minnesota Vikings</v>
      </c>
      <c r="W33" s="5">
        <f t="shared" ca="1" si="4"/>
        <v>0.18801999999999999</v>
      </c>
      <c r="X33" s="14" t="str">
        <f t="shared" ca="1" si="5"/>
        <v>n</v>
      </c>
    </row>
    <row r="34" spans="1:24" x14ac:dyDescent="0.25">
      <c r="A34" s="3" t="s">
        <v>4</v>
      </c>
      <c r="B34" s="3" t="s">
        <v>38</v>
      </c>
      <c r="C34" s="3" t="s">
        <v>74</v>
      </c>
      <c r="D34" s="3" t="s">
        <v>78</v>
      </c>
      <c r="F34" s="50"/>
      <c r="G34" s="3" t="s">
        <v>25</v>
      </c>
      <c r="H34" s="3">
        <v>3</v>
      </c>
      <c r="I34" s="12">
        <f t="shared" si="6"/>
        <v>13</v>
      </c>
      <c r="J34" s="3">
        <v>0</v>
      </c>
      <c r="L34" s="13">
        <f t="shared" si="7"/>
        <v>30</v>
      </c>
      <c r="M34" s="14" t="str">
        <f t="shared" si="8"/>
        <v>nn</v>
      </c>
      <c r="N34" s="14">
        <f>IF(M34="","",COUNTIF($M$4:M34,M34))</f>
        <v>4</v>
      </c>
      <c r="O34" s="14" t="str">
        <f t="shared" si="0"/>
        <v>nn4</v>
      </c>
      <c r="P34" s="24"/>
      <c r="Q34" s="2" t="str">
        <f t="shared" si="1"/>
        <v>Minnesota Vikings</v>
      </c>
      <c r="R34" s="5">
        <f t="shared" si="2"/>
        <v>0.18801999999999999</v>
      </c>
      <c r="T34" s="2">
        <v>31</v>
      </c>
      <c r="U34" s="2">
        <f t="shared" ca="1" si="9"/>
        <v>0</v>
      </c>
      <c r="V34" s="2" t="str">
        <f t="shared" ca="1" si="3"/>
        <v>Indianapolis Colts</v>
      </c>
      <c r="W34" s="5">
        <f t="shared" ca="1" si="4"/>
        <v>0.12517</v>
      </c>
      <c r="X34" s="14" t="str">
        <f t="shared" ca="1" si="5"/>
        <v>a</v>
      </c>
    </row>
    <row r="35" spans="1:24" x14ac:dyDescent="0.25">
      <c r="A35" s="3" t="s">
        <v>25</v>
      </c>
      <c r="B35" s="3" t="s">
        <v>58</v>
      </c>
      <c r="C35" s="3" t="s">
        <v>72</v>
      </c>
      <c r="D35" s="3" t="s">
        <v>77</v>
      </c>
      <c r="F35" s="51"/>
      <c r="G35" s="3" t="s">
        <v>22</v>
      </c>
      <c r="H35" s="3">
        <v>2</v>
      </c>
      <c r="I35" s="12">
        <f t="shared" si="6"/>
        <v>14</v>
      </c>
      <c r="J35" s="3">
        <v>0</v>
      </c>
      <c r="L35" s="13">
        <f t="shared" si="7"/>
        <v>32</v>
      </c>
      <c r="M35" s="14" t="str">
        <f t="shared" si="8"/>
        <v>nw</v>
      </c>
      <c r="N35" s="14">
        <f>IF(M35="","",COUNTIF($M$4:M35,M35))</f>
        <v>4</v>
      </c>
      <c r="O35" s="14" t="str">
        <f t="shared" si="0"/>
        <v>nw4</v>
      </c>
      <c r="P35" s="24"/>
      <c r="Q35" s="2" t="str">
        <f t="shared" si="1"/>
        <v>St. Louis Rams</v>
      </c>
      <c r="R35" s="5">
        <f t="shared" si="2"/>
        <v>0.12501000000000001</v>
      </c>
      <c r="T35" s="2">
        <v>32</v>
      </c>
      <c r="U35" s="2">
        <f t="shared" ca="1" si="9"/>
        <v>0</v>
      </c>
      <c r="V35" s="2" t="str">
        <f t="shared" ca="1" si="3"/>
        <v>St. Louis Rams</v>
      </c>
      <c r="W35" s="5">
        <f t="shared" ca="1" si="4"/>
        <v>0.12501000000000001</v>
      </c>
      <c r="X35" s="14" t="str">
        <f t="shared" ca="1" si="5"/>
        <v>n</v>
      </c>
    </row>
  </sheetData>
  <mergeCells count="27">
    <mergeCell ref="F20:F35"/>
    <mergeCell ref="AA24:AD24"/>
    <mergeCell ref="AG24:AJ24"/>
    <mergeCell ref="F4:F19"/>
    <mergeCell ref="AL4:AL10"/>
    <mergeCell ref="AL13:AL19"/>
    <mergeCell ref="AR13:AR19"/>
    <mergeCell ref="AX13:AX19"/>
    <mergeCell ref="BD1:BG1"/>
    <mergeCell ref="Z3:Z29"/>
    <mergeCell ref="AA3:AD3"/>
    <mergeCell ref="AF3:AF29"/>
    <mergeCell ref="AG3:AJ3"/>
    <mergeCell ref="AL3:BB3"/>
    <mergeCell ref="AA17:AD17"/>
    <mergeCell ref="AG17:AJ17"/>
    <mergeCell ref="AL1:BB1"/>
    <mergeCell ref="AR4:AR10"/>
    <mergeCell ref="AX4:AX10"/>
    <mergeCell ref="AA10:AD10"/>
    <mergeCell ref="AG10:AJ10"/>
    <mergeCell ref="AL12:BB12"/>
    <mergeCell ref="A1:D1"/>
    <mergeCell ref="G1:J1"/>
    <mergeCell ref="L1:R1"/>
    <mergeCell ref="T1:W1"/>
    <mergeCell ref="Z1:AJ1"/>
  </mergeCells>
  <conditionalFormatting sqref="U4:X35">
    <cfRule type="expression" dxfId="139" priority="13">
      <formula>AND($U4&gt;=5,$U4&lt;=6)</formula>
    </cfRule>
    <cfRule type="expression" dxfId="138" priority="14">
      <formula>AND($U4&gt;=1,$U4&lt;=4)</formula>
    </cfRule>
  </conditionalFormatting>
  <conditionalFormatting sqref="X4:X35">
    <cfRule type="expression" dxfId="137" priority="1">
      <formula>X4="n"</formula>
    </cfRule>
    <cfRule type="expression" dxfId="136" priority="2">
      <formula>X4="a"</formula>
    </cfRule>
  </conditionalFormatting>
  <conditionalFormatting sqref="AB4:AD35">
    <cfRule type="expression" dxfId="135" priority="11">
      <formula>AND($AB4&gt;=5,$AB4&lt;=6)</formula>
    </cfRule>
    <cfRule type="expression" dxfId="134" priority="12">
      <formula>AND($AB4&gt;=1,$AB4&lt;=4)</formula>
    </cfRule>
  </conditionalFormatting>
  <conditionalFormatting sqref="AH4:AJ29">
    <cfRule type="expression" dxfId="133" priority="7">
      <formula>AND($AG4&gt;=5,$AG4&lt;=6)</formula>
    </cfRule>
    <cfRule type="expression" dxfId="132" priority="8">
      <formula>AND($AG4&gt;=1,$AG4&lt;=4)</formula>
    </cfRule>
    <cfRule type="expression" dxfId="131" priority="9">
      <formula>AND($AH4&gt;=5,$AH4&lt;=6)</formula>
    </cfRule>
    <cfRule type="expression" dxfId="130" priority="10">
      <formula>AND($AH4&gt;=1,$AH4&lt;=4)</formula>
    </cfRule>
  </conditionalFormatting>
  <conditionalFormatting sqref="AM5:AO18">
    <cfRule type="expression" dxfId="129" priority="6">
      <formula>$AP5&lt;&gt;""</formula>
    </cfRule>
  </conditionalFormatting>
  <conditionalFormatting sqref="AS5:AU18">
    <cfRule type="expression" dxfId="128" priority="5">
      <formula>$AV5&lt;&gt;""</formula>
    </cfRule>
  </conditionalFormatting>
  <conditionalFormatting sqref="AY6:BA16">
    <cfRule type="expression" dxfId="127" priority="4">
      <formula>$BB6&lt;&gt;""</formula>
    </cfRule>
  </conditionalFormatting>
  <conditionalFormatting sqref="BD10:BF11">
    <cfRule type="expression" dxfId="126" priority="3">
      <formula>$BG10&lt;&gt;""</formula>
    </cfRule>
  </conditionalFormatting>
  <pageMargins left="0.7" right="0.7" top="0.78740157499999996" bottom="0.78740157499999996" header="0.3" footer="0.3"/>
  <pageSetup paperSize="9" orientation="portrait" horizontalDpi="4294967294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G35"/>
  <sheetViews>
    <sheetView topLeftCell="Z1" workbookViewId="0">
      <selection activeCell="BG11" sqref="BG11"/>
    </sheetView>
  </sheetViews>
  <sheetFormatPr baseColWidth="10" defaultColWidth="11.42578125" defaultRowHeight="15" outlineLevelCol="1" x14ac:dyDescent="0.25"/>
  <cols>
    <col min="1" max="4" width="12.7109375" style="2" hidden="1" customWidth="1" outlineLevel="1"/>
    <col min="5" max="5" width="6.7109375" style="2" customWidth="1" collapsed="1"/>
    <col min="6" max="6" width="2.7109375" style="2" customWidth="1" outlineLevel="1"/>
    <col min="7" max="7" width="12.7109375" style="2" customWidth="1" outlineLevel="1"/>
    <col min="8" max="10" width="3.7109375" style="2" customWidth="1" outlineLevel="1"/>
    <col min="11" max="11" width="6.7109375" style="2" customWidth="1"/>
    <col min="12" max="14" width="3.7109375" style="2" hidden="1" customWidth="1" outlineLevel="1"/>
    <col min="15" max="15" width="4.7109375" style="2" hidden="1" customWidth="1" outlineLevel="1"/>
    <col min="16" max="16" width="2.7109375" style="2" hidden="1" customWidth="1" outlineLevel="1"/>
    <col min="17" max="17" width="24.7109375" style="2" hidden="1" customWidth="1" outlineLevel="1"/>
    <col min="18" max="18" width="6.7109375" style="2" hidden="1" customWidth="1" outlineLevel="1"/>
    <col min="19" max="19" width="6.7109375" style="2" customWidth="1" collapsed="1"/>
    <col min="20" max="20" width="3.7109375" style="2" customWidth="1" outlineLevel="1"/>
    <col min="21" max="21" width="2.7109375" style="2" customWidth="1" outlineLevel="1"/>
    <col min="22" max="22" width="24.7109375" style="2" customWidth="1" outlineLevel="1"/>
    <col min="23" max="23" width="6.7109375" style="2" customWidth="1" outlineLevel="1"/>
    <col min="24" max="24" width="2.7109375" style="2" customWidth="1" outlineLevel="1"/>
    <col min="25" max="25" width="6.7109375" style="2" customWidth="1"/>
    <col min="26" max="26" width="2.7109375" style="2" customWidth="1" outlineLevel="1"/>
    <col min="27" max="27" width="4.7109375" style="2" customWidth="1" outlineLevel="1"/>
    <col min="28" max="28" width="2.7109375" style="2" customWidth="1" outlineLevel="1"/>
    <col min="29" max="29" width="24.7109375" style="2" customWidth="1" outlineLevel="1"/>
    <col min="30" max="30" width="6.7109375" style="2" customWidth="1" outlineLevel="1"/>
    <col min="31" max="31" width="3.7109375" style="2" customWidth="1" outlineLevel="1"/>
    <col min="32" max="32" width="2.7109375" style="2" customWidth="1" outlineLevel="1"/>
    <col min="33" max="33" width="4.7109375" style="2" customWidth="1" outlineLevel="1"/>
    <col min="34" max="34" width="2.7109375" style="2" customWidth="1" outlineLevel="1"/>
    <col min="35" max="35" width="24.7109375" style="2" customWidth="1" outlineLevel="1"/>
    <col min="36" max="36" width="6.7109375" style="2" customWidth="1" outlineLevel="1"/>
    <col min="37" max="37" width="6.7109375" style="2" customWidth="1"/>
    <col min="38" max="39" width="2.7109375" style="2" customWidth="1"/>
    <col min="40" max="40" width="24.7109375" style="2" customWidth="1"/>
    <col min="41" max="41" width="4.7109375" style="2" customWidth="1"/>
    <col min="42" max="42" width="2.7109375" style="2" customWidth="1"/>
    <col min="43" max="43" width="3.7109375" style="2" customWidth="1"/>
    <col min="44" max="45" width="2.7109375" style="2" customWidth="1"/>
    <col min="46" max="46" width="24.7109375" style="2" customWidth="1"/>
    <col min="47" max="47" width="4.7109375" style="2" customWidth="1"/>
    <col min="48" max="48" width="2.7109375" style="2" customWidth="1"/>
    <col min="49" max="49" width="3.7109375" style="2" customWidth="1"/>
    <col min="50" max="51" width="2.7109375" style="2" customWidth="1"/>
    <col min="52" max="52" width="24.7109375" style="2" customWidth="1"/>
    <col min="53" max="53" width="4.7109375" style="2" customWidth="1"/>
    <col min="54" max="54" width="2.7109375" style="2" customWidth="1"/>
    <col min="55" max="55" width="3.7109375" style="2" customWidth="1"/>
    <col min="56" max="56" width="2.7109375" style="2" customWidth="1"/>
    <col min="57" max="57" width="24.7109375" style="2" customWidth="1"/>
    <col min="58" max="58" width="4.7109375" style="2" customWidth="1"/>
    <col min="59" max="59" width="12.7109375" style="2" customWidth="1"/>
    <col min="60" max="16384" width="11.42578125" style="2"/>
  </cols>
  <sheetData>
    <row r="1" spans="1:59" s="11" customFormat="1" ht="21" x14ac:dyDescent="0.25">
      <c r="A1" s="60" t="s">
        <v>80</v>
      </c>
      <c r="B1" s="60"/>
      <c r="C1" s="60"/>
      <c r="D1" s="60"/>
      <c r="G1" s="60" t="s">
        <v>118</v>
      </c>
      <c r="H1" s="60"/>
      <c r="I1" s="60"/>
      <c r="J1" s="60"/>
      <c r="L1" s="60" t="s">
        <v>82</v>
      </c>
      <c r="M1" s="60"/>
      <c r="N1" s="60"/>
      <c r="O1" s="60"/>
      <c r="P1" s="60"/>
      <c r="Q1" s="60"/>
      <c r="R1" s="60"/>
      <c r="T1" s="60" t="s">
        <v>81</v>
      </c>
      <c r="U1" s="60"/>
      <c r="V1" s="60"/>
      <c r="W1" s="60"/>
      <c r="X1" s="10"/>
      <c r="Z1" s="60" t="s">
        <v>127</v>
      </c>
      <c r="AA1" s="60"/>
      <c r="AB1" s="60"/>
      <c r="AC1" s="60"/>
      <c r="AD1" s="60"/>
      <c r="AE1" s="60"/>
      <c r="AF1" s="60"/>
      <c r="AG1" s="60"/>
      <c r="AH1" s="60"/>
      <c r="AI1" s="60"/>
      <c r="AJ1" s="60"/>
      <c r="AL1" s="60" t="s">
        <v>129</v>
      </c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D1" s="60" t="s">
        <v>125</v>
      </c>
      <c r="BE1" s="60"/>
      <c r="BF1" s="60"/>
      <c r="BG1" s="60"/>
    </row>
    <row r="2" spans="1:59" x14ac:dyDescent="0.25">
      <c r="A2" s="3">
        <v>16</v>
      </c>
      <c r="BD2" s="6" t="s">
        <v>130</v>
      </c>
    </row>
    <row r="3" spans="1:59" ht="15" customHeight="1" x14ac:dyDescent="0.25">
      <c r="A3" s="1" t="s">
        <v>32</v>
      </c>
      <c r="B3" s="1" t="s">
        <v>33</v>
      </c>
      <c r="C3" s="1" t="s">
        <v>70</v>
      </c>
      <c r="D3" s="1" t="s">
        <v>71</v>
      </c>
      <c r="G3" s="1" t="s">
        <v>32</v>
      </c>
      <c r="H3" s="4" t="s">
        <v>65</v>
      </c>
      <c r="I3" s="4" t="s">
        <v>66</v>
      </c>
      <c r="J3" s="4" t="s">
        <v>67</v>
      </c>
      <c r="L3" s="4" t="s">
        <v>119</v>
      </c>
      <c r="M3" s="4" t="s">
        <v>76</v>
      </c>
      <c r="N3" s="4" t="s">
        <v>120</v>
      </c>
      <c r="O3" s="4" t="s">
        <v>69</v>
      </c>
      <c r="P3" s="4"/>
      <c r="Q3" s="4" t="s">
        <v>79</v>
      </c>
      <c r="R3" s="4" t="s">
        <v>68</v>
      </c>
      <c r="T3" s="1"/>
      <c r="U3" s="1"/>
      <c r="V3" s="4" t="s">
        <v>79</v>
      </c>
      <c r="W3" s="4" t="s">
        <v>68</v>
      </c>
      <c r="X3" s="1"/>
      <c r="Z3" s="54" t="s">
        <v>115</v>
      </c>
      <c r="AA3" s="52" t="s">
        <v>75</v>
      </c>
      <c r="AB3" s="52"/>
      <c r="AC3" s="52"/>
      <c r="AD3" s="53"/>
      <c r="AF3" s="49" t="s">
        <v>116</v>
      </c>
      <c r="AG3" s="47" t="s">
        <v>75</v>
      </c>
      <c r="AH3" s="47"/>
      <c r="AI3" s="47"/>
      <c r="AJ3" s="48"/>
      <c r="AL3" s="70" t="s">
        <v>115</v>
      </c>
      <c r="AM3" s="74"/>
      <c r="AN3" s="74"/>
      <c r="AO3" s="74"/>
      <c r="AP3" s="74"/>
      <c r="AQ3" s="74"/>
      <c r="AR3" s="71"/>
      <c r="AS3" s="74"/>
      <c r="AT3" s="74"/>
      <c r="AU3" s="74"/>
      <c r="AV3" s="74"/>
      <c r="AW3" s="74"/>
      <c r="AX3" s="71"/>
      <c r="AY3" s="74"/>
      <c r="AZ3" s="74"/>
      <c r="BA3" s="74"/>
      <c r="BB3" s="75"/>
    </row>
    <row r="4" spans="1:59" ht="15" customHeight="1" x14ac:dyDescent="0.25">
      <c r="A4" s="3" t="s">
        <v>8</v>
      </c>
      <c r="B4" s="3" t="s">
        <v>42</v>
      </c>
      <c r="C4" s="3" t="s">
        <v>72</v>
      </c>
      <c r="D4" s="3" t="s">
        <v>73</v>
      </c>
      <c r="F4" s="54" t="s">
        <v>115</v>
      </c>
      <c r="G4" s="3" t="s">
        <v>13</v>
      </c>
      <c r="H4" s="3">
        <v>14</v>
      </c>
      <c r="I4" s="12">
        <f>$A$2-H4-J4</f>
        <v>2</v>
      </c>
      <c r="J4" s="3">
        <v>0</v>
      </c>
      <c r="L4" s="13">
        <f>IF(G4="","",_xlfn.RANK.EQ(R4,$R$4:$R$35,0))</f>
        <v>1</v>
      </c>
      <c r="M4" s="14" t="str">
        <f>IF(G4="","",LOWER(LEFT(VLOOKUP(G4,$A$4:$D$35,3),1))&amp;LOWER(LEFT(VLOOKUP(G4,$A$4:$D$35,4),1)))</f>
        <v>ae</v>
      </c>
      <c r="N4" s="14">
        <f>IF(M4="","",COUNTIF($M$4:M4,M4))</f>
        <v>1</v>
      </c>
      <c r="O4" s="14" t="str">
        <f t="shared" ref="O4:O35" si="0">M4&amp;N4</f>
        <v>ae1</v>
      </c>
      <c r="P4" s="2">
        <v>1</v>
      </c>
      <c r="Q4" s="2" t="str">
        <f t="shared" ref="Q4:Q35" si="1">IF(G4="","",VLOOKUP(G4,$A$4:$D$35,2)&amp;" "&amp;G4)</f>
        <v>New England Patriots</v>
      </c>
      <c r="R4" s="5">
        <f t="shared" ref="R4:R35" si="2">IF(G4="","",ROUND((H4+J4/2)/SUM(H4:J4),3)+(36-ROW())/100000)</f>
        <v>0.87531999999999999</v>
      </c>
      <c r="T4" s="2">
        <v>1</v>
      </c>
      <c r="U4" s="2">
        <f ca="1">IF(L4="","",OFFSET($P$3,MATCH(T4,$L$4:$L$35,0),0))</f>
        <v>1</v>
      </c>
      <c r="V4" s="2" t="str">
        <f t="shared" ref="V4:V35" ca="1" si="3">IF(L4="","",OFFSET($Q$3,MATCH(T4,$L$4:$L$35,0),0))</f>
        <v>New England Patriots</v>
      </c>
      <c r="W4" s="5">
        <f t="shared" ref="W4:W35" ca="1" si="4">IF(L4="","",OFFSET($R$3,MATCH(T4,$L$4:$L$35,0),0))</f>
        <v>0.87531999999999999</v>
      </c>
      <c r="X4" s="14" t="str">
        <f t="shared" ref="X4:X35" ca="1" si="5">IF(L4="","",LEFT(OFFSET($M$3,MATCH(T4,$L$4:$L$35,0),0),1))</f>
        <v>a</v>
      </c>
      <c r="Z4" s="61"/>
      <c r="AA4" s="1"/>
      <c r="AB4" s="1"/>
      <c r="AC4" s="4" t="s">
        <v>79</v>
      </c>
      <c r="AD4" s="4" t="s">
        <v>68</v>
      </c>
      <c r="AF4" s="63"/>
      <c r="AG4" s="1"/>
      <c r="AH4" s="1"/>
      <c r="AI4" s="4" t="s">
        <v>79</v>
      </c>
      <c r="AJ4" s="4" t="s">
        <v>68</v>
      </c>
      <c r="AL4" s="61" t="s">
        <v>121</v>
      </c>
      <c r="AR4" s="61" t="s">
        <v>122</v>
      </c>
      <c r="AX4" s="61" t="s">
        <v>124</v>
      </c>
    </row>
    <row r="5" spans="1:59" x14ac:dyDescent="0.25">
      <c r="A5" s="3" t="s">
        <v>28</v>
      </c>
      <c r="B5" s="3" t="s">
        <v>61</v>
      </c>
      <c r="C5" s="3" t="s">
        <v>72</v>
      </c>
      <c r="D5" s="3" t="s">
        <v>77</v>
      </c>
      <c r="F5" s="55"/>
      <c r="G5" s="3" t="s">
        <v>5</v>
      </c>
      <c r="H5" s="3">
        <v>12</v>
      </c>
      <c r="I5" s="12">
        <f t="shared" ref="I5:I35" si="6">$A$2-H5-J5</f>
        <v>4</v>
      </c>
      <c r="J5" s="3">
        <v>0</v>
      </c>
      <c r="L5" s="13">
        <f t="shared" ref="L5:L35" si="7">IF(G5="","",_xlfn.RANK.EQ(R5,$R$4:$R$35,0))</f>
        <v>3</v>
      </c>
      <c r="M5" s="14" t="str">
        <f t="shared" ref="M5:M35" si="8">IF(G5="","",LOWER(LEFT(VLOOKUP(G5,$A$4:$D$35,3),1))&amp;LOWER(LEFT(VLOOKUP(G5,$A$4:$D$35,4),1)))</f>
        <v>an</v>
      </c>
      <c r="N5" s="14">
        <f>IF(M5="","",COUNTIF($M$4:M5,M5))</f>
        <v>1</v>
      </c>
      <c r="O5" s="14" t="str">
        <f t="shared" si="0"/>
        <v>an1</v>
      </c>
      <c r="P5" s="2">
        <v>2</v>
      </c>
      <c r="Q5" s="2" t="str">
        <f t="shared" si="1"/>
        <v>Pittsburgh Steelers</v>
      </c>
      <c r="R5" s="5">
        <f t="shared" si="2"/>
        <v>0.75031000000000003</v>
      </c>
      <c r="T5" s="2">
        <v>2</v>
      </c>
      <c r="U5" s="2">
        <f t="shared" ref="U5:U35" ca="1" si="9">IF(L5="","",OFFSET($P$3,MATCH(T5,$L$4:$L$35,0),0))</f>
        <v>1</v>
      </c>
      <c r="V5" s="2" t="str">
        <f t="shared" ca="1" si="3"/>
        <v>Atlanta Falcons</v>
      </c>
      <c r="W5" s="5">
        <f t="shared" ca="1" si="4"/>
        <v>0.81315999999999999</v>
      </c>
      <c r="X5" s="14" t="str">
        <f t="shared" ca="1" si="5"/>
        <v>n</v>
      </c>
      <c r="Z5" s="61"/>
      <c r="AA5" s="14" t="s">
        <v>87</v>
      </c>
      <c r="AB5" s="2">
        <f ca="1">IF(COUNTIF($O$4:$O$35,AA5)=0,"",OFFSET($P$3,MATCH(AA5,$O$4:$O$35,0),0))</f>
        <v>1</v>
      </c>
      <c r="AC5" s="2" t="str">
        <f ca="1">IF(COUNTIF($O$4:$O$35,AA5)=0,"",OFFSET($Q$3,MATCH(AA5,$O$4:$O$35,0),0))</f>
        <v>New England Patriots</v>
      </c>
      <c r="AD5" s="5">
        <f ca="1">IF(COUNTIF($O$4:$O$35,AA5)=0,"",OFFSET($R$3,MATCH(AA5,$O$4:$O$35,0),0))</f>
        <v>0.87531999999999999</v>
      </c>
      <c r="AF5" s="63"/>
      <c r="AG5" s="14" t="s">
        <v>99</v>
      </c>
      <c r="AH5" s="2">
        <f ca="1">IF(COUNTIF($O$4:$O$35,AG5)=0,"",OFFSET($P$3,MATCH(AG5,$O$4:$O$35,0),0))</f>
        <v>3</v>
      </c>
      <c r="AI5" s="2" t="str">
        <f ca="1">IF(COUNTIF($O$4:$O$35,AG5)=0,"",OFFSET($Q$3,MATCH(AG5,$O$4:$O$35,0),0))</f>
        <v>Philadelphia Eagles</v>
      </c>
      <c r="AJ5" s="5">
        <f ca="1">IF(COUNTIF($O$4:$O$35,AG5)=0,"",OFFSET($R$3,MATCH(AG5,$O$4:$O$35,0),0))</f>
        <v>0.62514000000000003</v>
      </c>
      <c r="AL5" s="55"/>
      <c r="AM5" s="16">
        <v>5</v>
      </c>
      <c r="AN5" s="17" t="str">
        <f>IF(Q8="","tbd",Q8)</f>
        <v>Baltimore Ravens</v>
      </c>
      <c r="AO5" s="18">
        <v>30</v>
      </c>
      <c r="AP5" s="14">
        <f>IF(AO5&gt;AO6,AM5,"")</f>
        <v>5</v>
      </c>
      <c r="AR5" s="55"/>
      <c r="AS5" s="16">
        <f>IF(COUNT(AP5:AP9)&lt;&gt;2,"",MIN(AP5:AP9))</f>
        <v>5</v>
      </c>
      <c r="AT5" s="17" t="str">
        <f ca="1">IF(AS5="","tbd",OFFSET($Q$3,AS5,0))</f>
        <v>Baltimore Ravens</v>
      </c>
      <c r="AU5" s="18">
        <v>24</v>
      </c>
      <c r="AV5" s="14" t="str">
        <f>IF(AU5&gt;AU6,AS5,"")</f>
        <v/>
      </c>
      <c r="AX5" s="61"/>
    </row>
    <row r="6" spans="1:59" x14ac:dyDescent="0.25">
      <c r="A6" s="3" t="s">
        <v>31</v>
      </c>
      <c r="B6" s="3" t="s">
        <v>64</v>
      </c>
      <c r="C6" s="3" t="s">
        <v>74</v>
      </c>
      <c r="D6" s="3" t="s">
        <v>77</v>
      </c>
      <c r="F6" s="55"/>
      <c r="G6" s="3" t="s">
        <v>6</v>
      </c>
      <c r="H6" s="3">
        <v>10</v>
      </c>
      <c r="I6" s="12">
        <f t="shared" si="6"/>
        <v>6</v>
      </c>
      <c r="J6" s="3">
        <v>0</v>
      </c>
      <c r="L6" s="13">
        <f t="shared" si="7"/>
        <v>8</v>
      </c>
      <c r="M6" s="14" t="str">
        <f t="shared" si="8"/>
        <v>as</v>
      </c>
      <c r="N6" s="14">
        <f>IF(M6="","",COUNTIF($M$4:M6,M6))</f>
        <v>1</v>
      </c>
      <c r="O6" s="14" t="str">
        <f t="shared" si="0"/>
        <v>as1</v>
      </c>
      <c r="P6" s="2">
        <v>3</v>
      </c>
      <c r="Q6" s="2" t="str">
        <f t="shared" si="1"/>
        <v>Indianapolis Colts</v>
      </c>
      <c r="R6" s="5">
        <f t="shared" si="2"/>
        <v>0.62529999999999997</v>
      </c>
      <c r="T6" s="2">
        <v>3</v>
      </c>
      <c r="U6" s="2">
        <f t="shared" ca="1" si="9"/>
        <v>2</v>
      </c>
      <c r="V6" s="2" t="str">
        <f t="shared" ca="1" si="3"/>
        <v>Pittsburgh Steelers</v>
      </c>
      <c r="W6" s="5">
        <f t="shared" ca="1" si="4"/>
        <v>0.75031000000000003</v>
      </c>
      <c r="X6" s="14" t="str">
        <f t="shared" ca="1" si="5"/>
        <v>a</v>
      </c>
      <c r="Z6" s="61"/>
      <c r="AA6" s="14" t="s">
        <v>88</v>
      </c>
      <c r="AB6" s="2">
        <f t="shared" ref="AB6:AB8" ca="1" si="10">IF(COUNTIF($O$4:$O$35,AA6)=0,"",OFFSET($P$3,MATCH(AA6,$O$4:$O$35,0),0))</f>
        <v>6</v>
      </c>
      <c r="AC6" s="2" t="str">
        <f t="shared" ref="AC6:AC8" ca="1" si="11">IF(COUNTIF($O$4:$O$35,AA6)=0,"",OFFSET($Q$3,MATCH(AA6,$O$4:$O$35,0),0))</f>
        <v>New York Jets</v>
      </c>
      <c r="AD6" s="5">
        <f t="shared" ref="AD6:AD8" ca="1" si="12">IF(COUNTIF($O$4:$O$35,AA6)=0,"",OFFSET($R$3,MATCH(AA6,$O$4:$O$35,0),0))</f>
        <v>0.68826999999999994</v>
      </c>
      <c r="AF6" s="63"/>
      <c r="AG6" s="14" t="s">
        <v>100</v>
      </c>
      <c r="AH6" s="2">
        <f t="shared" ref="AH6:AH8" ca="1" si="13">IF(COUNTIF($O$4:$O$35,AG6)=0,"",OFFSET($P$3,MATCH(AG6,$O$4:$O$35,0),0))</f>
        <v>0</v>
      </c>
      <c r="AI6" s="2" t="str">
        <f t="shared" ref="AI6:AI8" ca="1" si="14">IF(COUNTIF($O$4:$O$35,AG6)=0,"",OFFSET($Q$3,MATCH(AG6,$O$4:$O$35,0),0))</f>
        <v>New York Giants</v>
      </c>
      <c r="AJ6" s="5">
        <f t="shared" ref="AJ6:AJ8" ca="1" si="15">IF(COUNTIF($O$4:$O$35,AG6)=0,"",OFFSET($R$3,MATCH(AG6,$O$4:$O$35,0),0))</f>
        <v>0.62509999999999999</v>
      </c>
      <c r="AL6" s="55"/>
      <c r="AM6" s="19">
        <v>4</v>
      </c>
      <c r="AN6" s="20" t="str">
        <f>IF(Q7="","tbd",Q7)</f>
        <v>Kansas City Chiefs</v>
      </c>
      <c r="AO6" s="21">
        <v>7</v>
      </c>
      <c r="AP6" s="14" t="str">
        <f>IF(AO6&gt;AO5,AM6,"")</f>
        <v/>
      </c>
      <c r="AR6" s="55"/>
      <c r="AS6" s="19">
        <v>2</v>
      </c>
      <c r="AT6" s="20" t="str">
        <f>IF(Q5="","tbd",Q5)</f>
        <v>Pittsburgh Steelers</v>
      </c>
      <c r="AU6" s="21">
        <v>31</v>
      </c>
      <c r="AV6" s="14">
        <f>IF(AU6&gt;AU5,AS6,"")</f>
        <v>2</v>
      </c>
      <c r="AX6" s="55"/>
      <c r="AY6" s="16">
        <f>IF(COUNT(AV5:AV9)&lt;&gt;2,"",MAX(AV5:AV9))</f>
        <v>6</v>
      </c>
      <c r="AZ6" s="17" t="str">
        <f ca="1">IF(AY6="","tbd",OFFSET($Q$3,AY6,0))</f>
        <v>New York Jets</v>
      </c>
      <c r="BA6" s="18">
        <v>19</v>
      </c>
      <c r="BB6" s="14" t="str">
        <f>IF(BA6&gt;BA7,AY6,"")</f>
        <v/>
      </c>
    </row>
    <row r="7" spans="1:59" x14ac:dyDescent="0.25">
      <c r="A7" s="3" t="s">
        <v>16</v>
      </c>
      <c r="B7" s="3" t="s">
        <v>49</v>
      </c>
      <c r="C7" s="3" t="s">
        <v>74</v>
      </c>
      <c r="D7" s="3" t="s">
        <v>75</v>
      </c>
      <c r="F7" s="55"/>
      <c r="G7" s="3" t="s">
        <v>17</v>
      </c>
      <c r="H7" s="3">
        <v>10</v>
      </c>
      <c r="I7" s="12">
        <f t="shared" si="6"/>
        <v>6</v>
      </c>
      <c r="J7" s="3">
        <v>0</v>
      </c>
      <c r="L7" s="13">
        <f t="shared" si="7"/>
        <v>9</v>
      </c>
      <c r="M7" s="14" t="str">
        <f t="shared" si="8"/>
        <v>aw</v>
      </c>
      <c r="N7" s="14">
        <f>IF(M7="","",COUNTIF($M$4:M7,M7))</f>
        <v>1</v>
      </c>
      <c r="O7" s="14" t="str">
        <f t="shared" si="0"/>
        <v>aw1</v>
      </c>
      <c r="P7" s="2">
        <v>4</v>
      </c>
      <c r="Q7" s="2" t="str">
        <f t="shared" si="1"/>
        <v>Kansas City Chiefs</v>
      </c>
      <c r="R7" s="5">
        <f t="shared" si="2"/>
        <v>0.62529000000000001</v>
      </c>
      <c r="T7" s="2">
        <v>4</v>
      </c>
      <c r="U7" s="2">
        <f t="shared" ca="1" si="9"/>
        <v>5</v>
      </c>
      <c r="V7" s="2" t="str">
        <f t="shared" ca="1" si="3"/>
        <v>Baltimore Ravens</v>
      </c>
      <c r="W7" s="5">
        <f t="shared" ca="1" si="4"/>
        <v>0.75027999999999995</v>
      </c>
      <c r="X7" s="14" t="str">
        <f t="shared" ca="1" si="5"/>
        <v>a</v>
      </c>
      <c r="Z7" s="61"/>
      <c r="AA7" s="14" t="s">
        <v>89</v>
      </c>
      <c r="AB7" s="2">
        <f t="shared" ca="1" si="10"/>
        <v>0</v>
      </c>
      <c r="AC7" s="2" t="str">
        <f t="shared" ca="1" si="11"/>
        <v>Miami Dolphins</v>
      </c>
      <c r="AD7" s="5">
        <f t="shared" ca="1" si="12"/>
        <v>0.43823000000000001</v>
      </c>
      <c r="AF7" s="63"/>
      <c r="AG7" s="14" t="s">
        <v>101</v>
      </c>
      <c r="AH7" s="2">
        <f t="shared" ca="1" si="13"/>
        <v>0</v>
      </c>
      <c r="AI7" s="2" t="str">
        <f t="shared" ca="1" si="14"/>
        <v>Dallas Cowboys</v>
      </c>
      <c r="AJ7" s="5">
        <f t="shared" ca="1" si="15"/>
        <v>0.37503999999999998</v>
      </c>
      <c r="AL7" s="61"/>
      <c r="AR7" s="61"/>
      <c r="AX7" s="55"/>
      <c r="AY7" s="19">
        <f>IF(COUNT(AV5:AV9)&lt;&gt;2,"",MIN(AV5:AV9))</f>
        <v>2</v>
      </c>
      <c r="AZ7" s="20" t="str">
        <f ca="1">IF(AY7="","tbd",OFFSET($Q$3,AY7,0))</f>
        <v>Pittsburgh Steelers</v>
      </c>
      <c r="BA7" s="21">
        <v>24</v>
      </c>
      <c r="BB7" s="14">
        <f>IF(BA7&gt;BA6,AY7,"")</f>
        <v>2</v>
      </c>
    </row>
    <row r="8" spans="1:59" x14ac:dyDescent="0.25">
      <c r="A8" s="3" t="s">
        <v>11</v>
      </c>
      <c r="B8" s="3" t="s">
        <v>45</v>
      </c>
      <c r="C8" s="3" t="s">
        <v>74</v>
      </c>
      <c r="D8" s="3" t="s">
        <v>73</v>
      </c>
      <c r="F8" s="55"/>
      <c r="G8" s="3" t="s">
        <v>19</v>
      </c>
      <c r="H8" s="3">
        <v>12</v>
      </c>
      <c r="I8" s="12">
        <f t="shared" si="6"/>
        <v>4</v>
      </c>
      <c r="J8" s="3">
        <v>0</v>
      </c>
      <c r="L8" s="13">
        <f t="shared" si="7"/>
        <v>4</v>
      </c>
      <c r="M8" s="14" t="str">
        <f t="shared" si="8"/>
        <v>an</v>
      </c>
      <c r="N8" s="14">
        <f>IF(M8="","",COUNTIF($M$4:M8,M8))</f>
        <v>2</v>
      </c>
      <c r="O8" s="14" t="str">
        <f t="shared" si="0"/>
        <v>an2</v>
      </c>
      <c r="P8" s="2">
        <v>5</v>
      </c>
      <c r="Q8" s="2" t="str">
        <f t="shared" si="1"/>
        <v>Baltimore Ravens</v>
      </c>
      <c r="R8" s="5">
        <f t="shared" si="2"/>
        <v>0.75027999999999995</v>
      </c>
      <c r="T8" s="2">
        <v>5</v>
      </c>
      <c r="U8" s="2">
        <f t="shared" ca="1" si="9"/>
        <v>6</v>
      </c>
      <c r="V8" s="2" t="str">
        <f t="shared" ca="1" si="3"/>
        <v>New York Jets</v>
      </c>
      <c r="W8" s="5">
        <f t="shared" ca="1" si="4"/>
        <v>0.68826999999999994</v>
      </c>
      <c r="X8" s="14" t="str">
        <f t="shared" ca="1" si="5"/>
        <v>a</v>
      </c>
      <c r="Z8" s="61"/>
      <c r="AA8" s="14" t="s">
        <v>90</v>
      </c>
      <c r="AB8" s="2">
        <f t="shared" ca="1" si="10"/>
        <v>0</v>
      </c>
      <c r="AC8" s="2" t="str">
        <f t="shared" ca="1" si="11"/>
        <v>Buffalo Bills</v>
      </c>
      <c r="AD8" s="5">
        <f t="shared" ca="1" si="12"/>
        <v>0.25018000000000001</v>
      </c>
      <c r="AF8" s="63"/>
      <c r="AG8" s="14" t="s">
        <v>102</v>
      </c>
      <c r="AH8" s="2">
        <f t="shared" ca="1" si="13"/>
        <v>0</v>
      </c>
      <c r="AI8" s="2" t="str">
        <f t="shared" ca="1" si="14"/>
        <v>Washington Redskins</v>
      </c>
      <c r="AJ8" s="5">
        <f t="shared" ca="1" si="15"/>
        <v>0.37502999999999997</v>
      </c>
      <c r="AL8" s="55"/>
      <c r="AM8" s="16">
        <v>6</v>
      </c>
      <c r="AN8" s="17" t="str">
        <f>IF(Q9="","tbd",Q9)</f>
        <v>New York Jets</v>
      </c>
      <c r="AO8" s="18">
        <v>17</v>
      </c>
      <c r="AP8" s="14">
        <f>IF(AO8&gt;AO9,AM8,"")</f>
        <v>6</v>
      </c>
      <c r="AR8" s="55"/>
      <c r="AS8" s="16">
        <f>IF(COUNT(AP5:AP9)&lt;&gt;2,"",MAX(AP5:AP9))</f>
        <v>6</v>
      </c>
      <c r="AT8" s="17" t="str">
        <f ca="1">IF(AS8="","tbd",OFFSET($Q$3,AS8,0))</f>
        <v>New York Jets</v>
      </c>
      <c r="AU8" s="18">
        <v>28</v>
      </c>
      <c r="AV8" s="14">
        <f>IF(AU8&gt;AU9,AS8,"")</f>
        <v>6</v>
      </c>
      <c r="AX8" s="61"/>
    </row>
    <row r="9" spans="1:59" x14ac:dyDescent="0.25">
      <c r="A9" s="3" t="s">
        <v>10</v>
      </c>
      <c r="B9" s="3" t="s">
        <v>44</v>
      </c>
      <c r="C9" s="3" t="s">
        <v>74</v>
      </c>
      <c r="D9" s="3" t="s">
        <v>77</v>
      </c>
      <c r="F9" s="55"/>
      <c r="G9" s="3" t="s">
        <v>15</v>
      </c>
      <c r="H9" s="3">
        <v>11</v>
      </c>
      <c r="I9" s="12">
        <f t="shared" si="6"/>
        <v>5</v>
      </c>
      <c r="J9" s="3">
        <v>0</v>
      </c>
      <c r="L9" s="13">
        <f t="shared" si="7"/>
        <v>5</v>
      </c>
      <c r="M9" s="14" t="str">
        <f t="shared" si="8"/>
        <v>ae</v>
      </c>
      <c r="N9" s="14">
        <f>IF(M9="","",COUNTIF($M$4:M9,M9))</f>
        <v>2</v>
      </c>
      <c r="O9" s="14" t="str">
        <f t="shared" si="0"/>
        <v>ae2</v>
      </c>
      <c r="P9" s="2">
        <v>6</v>
      </c>
      <c r="Q9" s="2" t="str">
        <f t="shared" si="1"/>
        <v>New York Jets</v>
      </c>
      <c r="R9" s="5">
        <f t="shared" si="2"/>
        <v>0.68826999999999994</v>
      </c>
      <c r="T9" s="2">
        <v>6</v>
      </c>
      <c r="U9" s="2">
        <f t="shared" ca="1" si="9"/>
        <v>2</v>
      </c>
      <c r="V9" s="2" t="str">
        <f t="shared" ca="1" si="3"/>
        <v>Chicago Bears</v>
      </c>
      <c r="W9" s="5">
        <f t="shared" ca="1" si="4"/>
        <v>0.68814999999999993</v>
      </c>
      <c r="X9" s="14" t="str">
        <f t="shared" ca="1" si="5"/>
        <v>n</v>
      </c>
      <c r="Z9" s="61"/>
      <c r="AF9" s="63"/>
      <c r="AL9" s="55"/>
      <c r="AM9" s="19">
        <v>3</v>
      </c>
      <c r="AN9" s="20" t="str">
        <f>IF(Q6="","tbd",Q6)</f>
        <v>Indianapolis Colts</v>
      </c>
      <c r="AO9" s="21">
        <v>16</v>
      </c>
      <c r="AP9" s="14" t="str">
        <f>IF(AO9&gt;AO8,AM9,"")</f>
        <v/>
      </c>
      <c r="AR9" s="55"/>
      <c r="AS9" s="19">
        <v>1</v>
      </c>
      <c r="AT9" s="20" t="str">
        <f>IF(Q4="","tbd",Q4)</f>
        <v>New England Patriots</v>
      </c>
      <c r="AU9" s="21">
        <v>21</v>
      </c>
      <c r="AV9" s="14" t="str">
        <f>IF(AU9&gt;AU8,AS9,"")</f>
        <v/>
      </c>
      <c r="AX9" s="61"/>
    </row>
    <row r="10" spans="1:59" x14ac:dyDescent="0.25">
      <c r="A10" s="3" t="s">
        <v>2</v>
      </c>
      <c r="B10" s="3" t="s">
        <v>36</v>
      </c>
      <c r="C10" s="3" t="s">
        <v>72</v>
      </c>
      <c r="D10" s="3" t="s">
        <v>78</v>
      </c>
      <c r="F10" s="55"/>
      <c r="G10" s="3" t="s">
        <v>18</v>
      </c>
      <c r="H10" s="3">
        <v>9</v>
      </c>
      <c r="I10" s="12">
        <f t="shared" si="6"/>
        <v>7</v>
      </c>
      <c r="J10" s="3">
        <v>0</v>
      </c>
      <c r="L10" s="13">
        <f t="shared" si="7"/>
        <v>14</v>
      </c>
      <c r="M10" s="14" t="str">
        <f t="shared" si="8"/>
        <v>aw</v>
      </c>
      <c r="N10" s="14">
        <f>IF(M10="","",COUNTIF($M$4:M10,M10))</f>
        <v>2</v>
      </c>
      <c r="O10" s="14" t="str">
        <f t="shared" si="0"/>
        <v>aw2</v>
      </c>
      <c r="P10" s="24"/>
      <c r="Q10" s="2" t="str">
        <f t="shared" si="1"/>
        <v>San Diego Chargers</v>
      </c>
      <c r="R10" s="5">
        <f t="shared" si="2"/>
        <v>0.56325999999999998</v>
      </c>
      <c r="T10" s="2">
        <v>7</v>
      </c>
      <c r="U10" s="2">
        <f t="shared" ca="1" si="9"/>
        <v>5</v>
      </c>
      <c r="V10" s="2" t="str">
        <f t="shared" ca="1" si="3"/>
        <v>New Orleans Saints</v>
      </c>
      <c r="W10" s="5">
        <f t="shared" ca="1" si="4"/>
        <v>0.68811999999999995</v>
      </c>
      <c r="X10" s="14" t="str">
        <f t="shared" ca="1" si="5"/>
        <v>n</v>
      </c>
      <c r="Z10" s="55"/>
      <c r="AA10" s="52" t="s">
        <v>77</v>
      </c>
      <c r="AB10" s="52"/>
      <c r="AC10" s="52"/>
      <c r="AD10" s="53"/>
      <c r="AF10" s="50"/>
      <c r="AG10" s="47" t="s">
        <v>77</v>
      </c>
      <c r="AH10" s="47"/>
      <c r="AI10" s="47"/>
      <c r="AJ10" s="48"/>
      <c r="AL10" s="62"/>
      <c r="AR10" s="62"/>
      <c r="AX10" s="62"/>
      <c r="BD10" s="22">
        <f>IF(BD2="@AFC",SUM(BB15:BB16),SUM(BB6:BB7))</f>
        <v>2</v>
      </c>
      <c r="BE10" s="17" t="str">
        <f ca="1">IF(BD10=0,"tbd",OFFSET($Q$3,BD10+IF($BD$2="@AFC",16,0),0))</f>
        <v>Pittsburgh Steelers</v>
      </c>
      <c r="BF10" s="18">
        <v>25</v>
      </c>
      <c r="BG10" s="9" t="str">
        <f>IF(BF10&gt;BF11," &lt; CHAMPION","")</f>
        <v/>
      </c>
    </row>
    <row r="11" spans="1:59" x14ac:dyDescent="0.25">
      <c r="A11" s="3" t="s">
        <v>26</v>
      </c>
      <c r="B11" s="3" t="s">
        <v>59</v>
      </c>
      <c r="C11" s="3" t="s">
        <v>72</v>
      </c>
      <c r="D11" s="3" t="s">
        <v>73</v>
      </c>
      <c r="F11" s="55"/>
      <c r="G11" s="3" t="s">
        <v>24</v>
      </c>
      <c r="H11" s="3">
        <v>8</v>
      </c>
      <c r="I11" s="12">
        <f t="shared" si="6"/>
        <v>8</v>
      </c>
      <c r="J11" s="3">
        <v>0</v>
      </c>
      <c r="L11" s="13">
        <f t="shared" si="7"/>
        <v>15</v>
      </c>
      <c r="M11" s="14" t="str">
        <f t="shared" si="8"/>
        <v>as</v>
      </c>
      <c r="N11" s="14">
        <f>IF(M11="","",COUNTIF($M$4:M11,M11))</f>
        <v>2</v>
      </c>
      <c r="O11" s="14" t="str">
        <f t="shared" si="0"/>
        <v>as2</v>
      </c>
      <c r="P11" s="24"/>
      <c r="Q11" s="2" t="str">
        <f t="shared" si="1"/>
        <v>Jacksonville Jaguars</v>
      </c>
      <c r="R11" s="5">
        <f t="shared" si="2"/>
        <v>0.50024999999999997</v>
      </c>
      <c r="T11" s="2">
        <v>8</v>
      </c>
      <c r="U11" s="2">
        <f t="shared" ca="1" si="9"/>
        <v>3</v>
      </c>
      <c r="V11" s="2" t="str">
        <f t="shared" ca="1" si="3"/>
        <v>Indianapolis Colts</v>
      </c>
      <c r="W11" s="5">
        <f t="shared" ca="1" si="4"/>
        <v>0.62529999999999997</v>
      </c>
      <c r="X11" s="14" t="str">
        <f t="shared" ca="1" si="5"/>
        <v>a</v>
      </c>
      <c r="Z11" s="61"/>
      <c r="AA11" s="1"/>
      <c r="AB11" s="1"/>
      <c r="AC11" s="4" t="s">
        <v>79</v>
      </c>
      <c r="AD11" s="4" t="s">
        <v>68</v>
      </c>
      <c r="AF11" s="63"/>
      <c r="AG11" s="1"/>
      <c r="AH11" s="1"/>
      <c r="AI11" s="4" t="s">
        <v>79</v>
      </c>
      <c r="AJ11" s="4" t="s">
        <v>68</v>
      </c>
      <c r="AL11" s="7"/>
      <c r="AR11" s="7"/>
      <c r="BD11" s="23">
        <f>IF(BD2="@AFC",SUM(BB6:BB7),SUM(BB15:BB16))</f>
        <v>6</v>
      </c>
      <c r="BE11" s="20" t="str">
        <f ca="1">IF(BD11=0,"tbd",OFFSET($Q$3,BD11+IF($BD$2="@AFC",0,16),0))</f>
        <v>Green Bay Packers</v>
      </c>
      <c r="BF11" s="21">
        <v>31</v>
      </c>
      <c r="BG11" s="9" t="str">
        <f>IF(BF11&gt;BF10," &lt; CHAMPION","")</f>
        <v xml:space="preserve"> &lt; CHAMPION</v>
      </c>
    </row>
    <row r="12" spans="1:59" x14ac:dyDescent="0.25">
      <c r="A12" s="3" t="s">
        <v>18</v>
      </c>
      <c r="B12" s="3" t="s">
        <v>51</v>
      </c>
      <c r="C12" s="3" t="s">
        <v>74</v>
      </c>
      <c r="D12" s="3" t="s">
        <v>73</v>
      </c>
      <c r="F12" s="55"/>
      <c r="G12" s="3" t="s">
        <v>3</v>
      </c>
      <c r="H12" s="3">
        <v>8</v>
      </c>
      <c r="I12" s="12">
        <f t="shared" si="6"/>
        <v>8</v>
      </c>
      <c r="J12" s="3">
        <v>0</v>
      </c>
      <c r="L12" s="13">
        <f t="shared" si="7"/>
        <v>16</v>
      </c>
      <c r="M12" s="14" t="str">
        <f t="shared" si="8"/>
        <v>aw</v>
      </c>
      <c r="N12" s="14">
        <f>IF(M12="","",COUNTIF($M$4:M12,M12))</f>
        <v>3</v>
      </c>
      <c r="O12" s="14" t="str">
        <f t="shared" si="0"/>
        <v>aw3</v>
      </c>
      <c r="P12" s="24"/>
      <c r="Q12" s="2" t="str">
        <f t="shared" si="1"/>
        <v>Oakland Raiders</v>
      </c>
      <c r="R12" s="5">
        <f t="shared" si="2"/>
        <v>0.50024000000000002</v>
      </c>
      <c r="T12" s="2">
        <v>9</v>
      </c>
      <c r="U12" s="2">
        <f t="shared" ca="1" si="9"/>
        <v>4</v>
      </c>
      <c r="V12" s="2" t="str">
        <f t="shared" ca="1" si="3"/>
        <v>Kansas City Chiefs</v>
      </c>
      <c r="W12" s="5">
        <f t="shared" ca="1" si="4"/>
        <v>0.62529000000000001</v>
      </c>
      <c r="X12" s="14" t="str">
        <f t="shared" ca="1" si="5"/>
        <v>a</v>
      </c>
      <c r="Z12" s="61"/>
      <c r="AA12" s="14" t="s">
        <v>83</v>
      </c>
      <c r="AB12" s="2">
        <f ca="1">IF(COUNTIF($O$4:$O$35,AA12)=0,"",OFFSET($P$3,MATCH(AA12,$O$4:$O$35,0),0))</f>
        <v>2</v>
      </c>
      <c r="AC12" s="2" t="str">
        <f ca="1">IF(COUNTIF($O$4:$O$35,AA12)=0,"",OFFSET($Q$3,MATCH(AA12,$O$4:$O$35,0),0))</f>
        <v>Pittsburgh Steelers</v>
      </c>
      <c r="AD12" s="5">
        <f ca="1">IF(COUNTIF($O$4:$O$35,AA12)=0,"",OFFSET($R$3,MATCH(AA12,$O$4:$O$35,0),0))</f>
        <v>0.75031000000000003</v>
      </c>
      <c r="AF12" s="63"/>
      <c r="AG12" s="14" t="s">
        <v>103</v>
      </c>
      <c r="AH12" s="2">
        <f ca="1">IF(COUNTIF($O$4:$O$35,AG12)=0,"",OFFSET($P$3,MATCH(AG12,$O$4:$O$35,0),0))</f>
        <v>2</v>
      </c>
      <c r="AI12" s="2" t="str">
        <f ca="1">IF(COUNTIF($O$4:$O$35,AG12)=0,"",OFFSET($Q$3,MATCH(AG12,$O$4:$O$35,0),0))</f>
        <v>Chicago Bears</v>
      </c>
      <c r="AJ12" s="5">
        <f ca="1">IF(COUNTIF($O$4:$O$35,AG12)=0,"",OFFSET($R$3,MATCH(AG12,$O$4:$O$35,0),0))</f>
        <v>0.68814999999999993</v>
      </c>
      <c r="AL12" s="76" t="s">
        <v>116</v>
      </c>
      <c r="AM12" s="77"/>
      <c r="AN12" s="77"/>
      <c r="AO12" s="77"/>
      <c r="AP12" s="77"/>
      <c r="AQ12" s="77"/>
      <c r="AR12" s="78"/>
      <c r="AS12" s="77"/>
      <c r="AT12" s="77"/>
      <c r="AU12" s="77"/>
      <c r="AV12" s="77"/>
      <c r="AW12" s="77"/>
      <c r="AX12" s="78"/>
      <c r="AY12" s="77"/>
      <c r="AZ12" s="77"/>
      <c r="BA12" s="77"/>
      <c r="BB12" s="79"/>
    </row>
    <row r="13" spans="1:59" ht="15" customHeight="1" x14ac:dyDescent="0.25">
      <c r="A13" s="3" t="s">
        <v>17</v>
      </c>
      <c r="B13" s="3" t="s">
        <v>50</v>
      </c>
      <c r="C13" s="3" t="s">
        <v>74</v>
      </c>
      <c r="D13" s="3" t="s">
        <v>73</v>
      </c>
      <c r="F13" s="55"/>
      <c r="G13" s="3" t="s">
        <v>12</v>
      </c>
      <c r="H13" s="3">
        <v>7</v>
      </c>
      <c r="I13" s="12">
        <f t="shared" si="6"/>
        <v>9</v>
      </c>
      <c r="J13" s="3">
        <v>0</v>
      </c>
      <c r="L13" s="13">
        <f t="shared" si="7"/>
        <v>17</v>
      </c>
      <c r="M13" s="14" t="str">
        <f t="shared" si="8"/>
        <v>ae</v>
      </c>
      <c r="N13" s="14">
        <f>IF(M13="","",COUNTIF($M$4:M13,M13))</f>
        <v>3</v>
      </c>
      <c r="O13" s="14" t="str">
        <f t="shared" si="0"/>
        <v>ae3</v>
      </c>
      <c r="P13" s="24"/>
      <c r="Q13" s="2" t="str">
        <f t="shared" si="1"/>
        <v>Miami Dolphins</v>
      </c>
      <c r="R13" s="5">
        <f t="shared" si="2"/>
        <v>0.43823000000000001</v>
      </c>
      <c r="T13" s="2">
        <v>10</v>
      </c>
      <c r="U13" s="2">
        <f t="shared" ca="1" si="9"/>
        <v>3</v>
      </c>
      <c r="V13" s="2" t="str">
        <f t="shared" ca="1" si="3"/>
        <v>Philadelphia Eagles</v>
      </c>
      <c r="W13" s="5">
        <f t="shared" ca="1" si="4"/>
        <v>0.62514000000000003</v>
      </c>
      <c r="X13" s="14" t="str">
        <f t="shared" ca="1" si="5"/>
        <v>n</v>
      </c>
      <c r="Z13" s="61"/>
      <c r="AA13" s="14" t="s">
        <v>84</v>
      </c>
      <c r="AB13" s="2">
        <f t="shared" ref="AB13:AB15" ca="1" si="16">IF(COUNTIF($O$4:$O$35,AA13)=0,"",OFFSET($P$3,MATCH(AA13,$O$4:$O$35,0),0))</f>
        <v>5</v>
      </c>
      <c r="AC13" s="2" t="str">
        <f t="shared" ref="AC13:AC15" ca="1" si="17">IF(COUNTIF($O$4:$O$35,AA13)=0,"",OFFSET($Q$3,MATCH(AA13,$O$4:$O$35,0),0))</f>
        <v>Baltimore Ravens</v>
      </c>
      <c r="AD13" s="5">
        <f t="shared" ref="AD13:AD15" ca="1" si="18">IF(COUNTIF($O$4:$O$35,AA13)=0,"",OFFSET($R$3,MATCH(AA13,$O$4:$O$35,0),0))</f>
        <v>0.75027999999999995</v>
      </c>
      <c r="AF13" s="63"/>
      <c r="AG13" s="14" t="s">
        <v>104</v>
      </c>
      <c r="AH13" s="2">
        <f t="shared" ref="AH13:AH15" ca="1" si="19">IF(COUNTIF($O$4:$O$35,AG13)=0,"",OFFSET($P$3,MATCH(AG13,$O$4:$O$35,0),0))</f>
        <v>6</v>
      </c>
      <c r="AI13" s="2" t="str">
        <f t="shared" ref="AI13:AI15" ca="1" si="20">IF(COUNTIF($O$4:$O$35,AG13)=0,"",OFFSET($Q$3,MATCH(AG13,$O$4:$O$35,0),0))</f>
        <v>Green Bay Packers</v>
      </c>
      <c r="AJ13" s="5">
        <f t="shared" ref="AJ13:AJ15" ca="1" si="21">IF(COUNTIF($O$4:$O$35,AG13)=0,"",OFFSET($R$3,MATCH(AG13,$O$4:$O$35,0),0))</f>
        <v>0.62511000000000005</v>
      </c>
      <c r="AL13" s="63" t="s">
        <v>121</v>
      </c>
      <c r="AR13" s="63" t="s">
        <v>122</v>
      </c>
      <c r="AX13" s="63" t="s">
        <v>124</v>
      </c>
    </row>
    <row r="14" spans="1:59" x14ac:dyDescent="0.25">
      <c r="A14" s="3" t="s">
        <v>6</v>
      </c>
      <c r="B14" s="3" t="s">
        <v>40</v>
      </c>
      <c r="C14" s="3" t="s">
        <v>74</v>
      </c>
      <c r="D14" s="3" t="s">
        <v>78</v>
      </c>
      <c r="F14" s="55"/>
      <c r="G14" s="3" t="s">
        <v>29</v>
      </c>
      <c r="H14" s="6">
        <v>6</v>
      </c>
      <c r="I14" s="12">
        <f t="shared" si="6"/>
        <v>10</v>
      </c>
      <c r="J14" s="3">
        <v>0</v>
      </c>
      <c r="L14" s="13">
        <f t="shared" si="7"/>
        <v>20</v>
      </c>
      <c r="M14" s="14" t="str">
        <f t="shared" si="8"/>
        <v>as</v>
      </c>
      <c r="N14" s="14">
        <f>IF(M14="","",COUNTIF($M$4:M14,M14))</f>
        <v>3</v>
      </c>
      <c r="O14" s="14" t="str">
        <f t="shared" si="0"/>
        <v>as3</v>
      </c>
      <c r="P14" s="24"/>
      <c r="Q14" s="2" t="str">
        <f t="shared" si="1"/>
        <v>Houston Texans</v>
      </c>
      <c r="R14" s="5">
        <f t="shared" si="2"/>
        <v>0.37522</v>
      </c>
      <c r="T14" s="2">
        <v>11</v>
      </c>
      <c r="U14" s="2">
        <f t="shared" ca="1" si="9"/>
        <v>6</v>
      </c>
      <c r="V14" s="2" t="str">
        <f t="shared" ca="1" si="3"/>
        <v>Green Bay Packers</v>
      </c>
      <c r="W14" s="5">
        <f t="shared" ca="1" si="4"/>
        <v>0.62511000000000005</v>
      </c>
      <c r="X14" s="14" t="str">
        <f t="shared" ca="1" si="5"/>
        <v>n</v>
      </c>
      <c r="Z14" s="61"/>
      <c r="AA14" s="14" t="s">
        <v>85</v>
      </c>
      <c r="AB14" s="2">
        <f t="shared" ca="1" si="16"/>
        <v>0</v>
      </c>
      <c r="AC14" s="2" t="str">
        <f t="shared" ca="1" si="17"/>
        <v>Cleveland Browns</v>
      </c>
      <c r="AD14" s="5">
        <f t="shared" ca="1" si="18"/>
        <v>0.31319999999999998</v>
      </c>
      <c r="AF14" s="63"/>
      <c r="AG14" s="14" t="s">
        <v>105</v>
      </c>
      <c r="AH14" s="2">
        <f t="shared" ca="1" si="19"/>
        <v>0</v>
      </c>
      <c r="AI14" s="2" t="str">
        <f t="shared" ca="1" si="20"/>
        <v>Detroit Lions</v>
      </c>
      <c r="AJ14" s="5">
        <f t="shared" ca="1" si="21"/>
        <v>0.37507000000000001</v>
      </c>
      <c r="AL14" s="50"/>
      <c r="AM14" s="16">
        <v>6</v>
      </c>
      <c r="AN14" s="17" t="str">
        <f>IF(Q25="","tbd",Q25)</f>
        <v>Green Bay Packers</v>
      </c>
      <c r="AO14" s="18">
        <v>21</v>
      </c>
      <c r="AP14" s="14">
        <f>IF(AO14&gt;AO15,AM14,"")</f>
        <v>6</v>
      </c>
      <c r="AR14" s="50"/>
      <c r="AS14" s="16">
        <f>IF(COUNT(AP14:AP18)&lt;&gt;2,"",MAX(AP14:AP18))</f>
        <v>6</v>
      </c>
      <c r="AT14" s="17" t="str">
        <f ca="1">IF(AS14="","tbd",OFFSET($Q$19,AS14,0))</f>
        <v>Green Bay Packers</v>
      </c>
      <c r="AU14" s="18">
        <v>48</v>
      </c>
      <c r="AV14" s="14">
        <f>IF(AU14&gt;AU15,AS14,"")</f>
        <v>6</v>
      </c>
      <c r="AX14" s="63"/>
    </row>
    <row r="15" spans="1:59" x14ac:dyDescent="0.25">
      <c r="A15" s="3" t="s">
        <v>27</v>
      </c>
      <c r="B15" s="3" t="s">
        <v>60</v>
      </c>
      <c r="C15" s="3" t="s">
        <v>72</v>
      </c>
      <c r="D15" s="3" t="s">
        <v>75</v>
      </c>
      <c r="F15" s="55"/>
      <c r="G15" s="3" t="s">
        <v>4</v>
      </c>
      <c r="H15" s="6">
        <v>6</v>
      </c>
      <c r="I15" s="12">
        <f t="shared" si="6"/>
        <v>10</v>
      </c>
      <c r="J15" s="3">
        <v>0</v>
      </c>
      <c r="L15" s="13">
        <f t="shared" si="7"/>
        <v>21</v>
      </c>
      <c r="M15" s="14" t="str">
        <f t="shared" si="8"/>
        <v>as</v>
      </c>
      <c r="N15" s="14">
        <f>IF(M15="","",COUNTIF($M$4:M15,M15))</f>
        <v>4</v>
      </c>
      <c r="O15" s="14" t="str">
        <f t="shared" si="0"/>
        <v>as4</v>
      </c>
      <c r="P15" s="24"/>
      <c r="Q15" s="2" t="str">
        <f t="shared" si="1"/>
        <v>Tennessee Titans</v>
      </c>
      <c r="R15" s="5">
        <f t="shared" si="2"/>
        <v>0.37520999999999999</v>
      </c>
      <c r="T15" s="2">
        <v>12</v>
      </c>
      <c r="U15" s="2">
        <f t="shared" ca="1" si="9"/>
        <v>0</v>
      </c>
      <c r="V15" s="2" t="str">
        <f t="shared" ca="1" si="3"/>
        <v>New York Giants</v>
      </c>
      <c r="W15" s="5">
        <f t="shared" ca="1" si="4"/>
        <v>0.62509999999999999</v>
      </c>
      <c r="X15" s="14" t="str">
        <f t="shared" ca="1" si="5"/>
        <v>n</v>
      </c>
      <c r="Z15" s="61"/>
      <c r="AA15" s="14" t="s">
        <v>86</v>
      </c>
      <c r="AB15" s="2">
        <f t="shared" ca="1" si="16"/>
        <v>0</v>
      </c>
      <c r="AC15" s="2" t="str">
        <f t="shared" ca="1" si="17"/>
        <v>Cincinnati Bengals</v>
      </c>
      <c r="AD15" s="5">
        <f t="shared" ca="1" si="18"/>
        <v>0.25017</v>
      </c>
      <c r="AF15" s="63"/>
      <c r="AG15" s="14" t="s">
        <v>106</v>
      </c>
      <c r="AH15" s="2">
        <f t="shared" ca="1" si="19"/>
        <v>0</v>
      </c>
      <c r="AI15" s="2" t="str">
        <f t="shared" ca="1" si="20"/>
        <v>Minnesota Vikings</v>
      </c>
      <c r="AJ15" s="5">
        <f t="shared" ca="1" si="21"/>
        <v>0.37506</v>
      </c>
      <c r="AL15" s="50"/>
      <c r="AM15" s="19">
        <v>3</v>
      </c>
      <c r="AN15" s="20" t="str">
        <f>IF(Q22="","tbd",Q22)</f>
        <v>Philadelphia Eagles</v>
      </c>
      <c r="AO15" s="21">
        <v>16</v>
      </c>
      <c r="AP15" s="14" t="str">
        <f>IF(AO15&gt;AO14,AM15,"")</f>
        <v/>
      </c>
      <c r="AR15" s="50"/>
      <c r="AS15" s="19">
        <v>1</v>
      </c>
      <c r="AT15" s="20" t="str">
        <f>IF(Q20="","tbd",Q20)</f>
        <v>Atlanta Falcons</v>
      </c>
      <c r="AU15" s="21">
        <v>21</v>
      </c>
      <c r="AV15" s="14" t="str">
        <f>IF(AU15&gt;AU14,AS15,"")</f>
        <v/>
      </c>
      <c r="AX15" s="50"/>
      <c r="AY15" s="16">
        <f>IF(COUNT(AV14:AV18)&lt;&gt;2,"",MAX(AV14:AV18))</f>
        <v>6</v>
      </c>
      <c r="AZ15" s="17" t="str">
        <f ca="1">IF(AY15="","tbd",OFFSET($Q$19,AY15,0))</f>
        <v>Green Bay Packers</v>
      </c>
      <c r="BA15" s="18">
        <v>21</v>
      </c>
      <c r="BB15" s="14">
        <f>IF(BA15&gt;BA16,AY15,"")</f>
        <v>6</v>
      </c>
    </row>
    <row r="16" spans="1:59" ht="15" customHeight="1" x14ac:dyDescent="0.25">
      <c r="A16" s="3" t="s">
        <v>12</v>
      </c>
      <c r="B16" s="3" t="s">
        <v>46</v>
      </c>
      <c r="C16" s="3" t="s">
        <v>74</v>
      </c>
      <c r="D16" s="3" t="s">
        <v>75</v>
      </c>
      <c r="F16" s="55"/>
      <c r="G16" s="3" t="s">
        <v>10</v>
      </c>
      <c r="H16" s="3">
        <v>5</v>
      </c>
      <c r="I16" s="12">
        <f t="shared" si="6"/>
        <v>11</v>
      </c>
      <c r="J16" s="3">
        <v>0</v>
      </c>
      <c r="L16" s="13">
        <f t="shared" si="7"/>
        <v>27</v>
      </c>
      <c r="M16" s="14" t="str">
        <f t="shared" si="8"/>
        <v>an</v>
      </c>
      <c r="N16" s="14">
        <f>IF(M16="","",COUNTIF($M$4:M16,M16))</f>
        <v>3</v>
      </c>
      <c r="O16" s="14" t="str">
        <f t="shared" si="0"/>
        <v>an3</v>
      </c>
      <c r="P16" s="24"/>
      <c r="Q16" s="2" t="str">
        <f t="shared" si="1"/>
        <v>Cleveland Browns</v>
      </c>
      <c r="R16" s="5">
        <f t="shared" si="2"/>
        <v>0.31319999999999998</v>
      </c>
      <c r="T16" s="2">
        <v>13</v>
      </c>
      <c r="U16" s="2">
        <f t="shared" ca="1" si="9"/>
        <v>0</v>
      </c>
      <c r="V16" s="2" t="str">
        <f t="shared" ca="1" si="3"/>
        <v>Tampa Bay Buccaneers</v>
      </c>
      <c r="W16" s="5">
        <f t="shared" ca="1" si="4"/>
        <v>0.62509000000000003</v>
      </c>
      <c r="X16" s="14" t="str">
        <f t="shared" ca="1" si="5"/>
        <v>n</v>
      </c>
      <c r="Z16" s="61"/>
      <c r="AF16" s="63"/>
      <c r="AL16" s="63"/>
      <c r="AR16" s="63"/>
      <c r="AX16" s="50"/>
      <c r="AY16" s="19">
        <f>IF(COUNT(AV14:AV18)&lt;&gt;2,"",MIN(AV14:AV18))</f>
        <v>2</v>
      </c>
      <c r="AZ16" s="20" t="str">
        <f ca="1">IF(AY16="","tbd",OFFSET($Q$19,AY16,0))</f>
        <v>Chicago Bears</v>
      </c>
      <c r="BA16" s="21">
        <v>14</v>
      </c>
      <c r="BB16" s="14" t="str">
        <f>IF(BA16&gt;BA15,AY16,"")</f>
        <v/>
      </c>
    </row>
    <row r="17" spans="1:50" x14ac:dyDescent="0.25">
      <c r="A17" s="3" t="s">
        <v>1</v>
      </c>
      <c r="B17" s="3" t="s">
        <v>35</v>
      </c>
      <c r="C17" s="3" t="s">
        <v>72</v>
      </c>
      <c r="D17" s="3" t="s">
        <v>75</v>
      </c>
      <c r="F17" s="55"/>
      <c r="G17" s="3" t="s">
        <v>11</v>
      </c>
      <c r="H17" s="3">
        <v>4</v>
      </c>
      <c r="I17" s="12">
        <f t="shared" si="6"/>
        <v>12</v>
      </c>
      <c r="J17" s="3">
        <v>0</v>
      </c>
      <c r="L17" s="13">
        <f t="shared" si="7"/>
        <v>29</v>
      </c>
      <c r="M17" s="14" t="str">
        <f t="shared" si="8"/>
        <v>aw</v>
      </c>
      <c r="N17" s="14">
        <f>IF(M17="","",COUNTIF($M$4:M17,M17))</f>
        <v>4</v>
      </c>
      <c r="O17" s="14" t="str">
        <f t="shared" si="0"/>
        <v>aw4</v>
      </c>
      <c r="P17" s="24"/>
      <c r="Q17" s="2" t="str">
        <f t="shared" si="1"/>
        <v>Denver Broncos</v>
      </c>
      <c r="R17" s="5">
        <f t="shared" si="2"/>
        <v>0.25019000000000002</v>
      </c>
      <c r="T17" s="2">
        <v>14</v>
      </c>
      <c r="U17" s="2">
        <f t="shared" ca="1" si="9"/>
        <v>0</v>
      </c>
      <c r="V17" s="2" t="str">
        <f t="shared" ca="1" si="3"/>
        <v>San Diego Chargers</v>
      </c>
      <c r="W17" s="5">
        <f t="shared" ca="1" si="4"/>
        <v>0.56325999999999998</v>
      </c>
      <c r="X17" s="14" t="str">
        <f t="shared" ca="1" si="5"/>
        <v>a</v>
      </c>
      <c r="Z17" s="55"/>
      <c r="AA17" s="52" t="s">
        <v>78</v>
      </c>
      <c r="AB17" s="52"/>
      <c r="AC17" s="52"/>
      <c r="AD17" s="53"/>
      <c r="AF17" s="50"/>
      <c r="AG17" s="47" t="s">
        <v>78</v>
      </c>
      <c r="AH17" s="47"/>
      <c r="AI17" s="47"/>
      <c r="AJ17" s="48"/>
      <c r="AL17" s="50"/>
      <c r="AM17" s="16">
        <v>5</v>
      </c>
      <c r="AN17" s="17" t="str">
        <f>IF(Q24="","tbd",Q24)</f>
        <v>New Orleans Saints</v>
      </c>
      <c r="AO17" s="18">
        <v>36</v>
      </c>
      <c r="AP17" s="14" t="str">
        <f>IF(AO17&gt;AO18,AM17,"")</f>
        <v/>
      </c>
      <c r="AR17" s="50"/>
      <c r="AS17" s="16">
        <f>IF(COUNT(AP14:AP18)&lt;&gt;2,"",MIN(AP14:AP18))</f>
        <v>4</v>
      </c>
      <c r="AT17" s="17" t="str">
        <f ca="1">IF(AS17="","tbd",OFFSET($Q$19,AS17,0))</f>
        <v>Seattle Seahawks</v>
      </c>
      <c r="AU17" s="18">
        <v>24</v>
      </c>
      <c r="AV17" s="14" t="str">
        <f>IF(AU17&gt;AU18,AS17,"")</f>
        <v/>
      </c>
      <c r="AX17" s="63"/>
    </row>
    <row r="18" spans="1:50" x14ac:dyDescent="0.25">
      <c r="A18" s="3" t="s">
        <v>9</v>
      </c>
      <c r="B18" s="3" t="s">
        <v>43</v>
      </c>
      <c r="C18" s="3" t="s">
        <v>72</v>
      </c>
      <c r="D18" s="3" t="s">
        <v>78</v>
      </c>
      <c r="F18" s="55"/>
      <c r="G18" s="3" t="s">
        <v>16</v>
      </c>
      <c r="H18" s="3">
        <v>4</v>
      </c>
      <c r="I18" s="12">
        <f t="shared" si="6"/>
        <v>12</v>
      </c>
      <c r="J18" s="3">
        <v>0</v>
      </c>
      <c r="L18" s="13">
        <f t="shared" si="7"/>
        <v>30</v>
      </c>
      <c r="M18" s="14" t="str">
        <f t="shared" si="8"/>
        <v>ae</v>
      </c>
      <c r="N18" s="14">
        <f>IF(M18="","",COUNTIF($M$4:M18,M18))</f>
        <v>4</v>
      </c>
      <c r="O18" s="14" t="str">
        <f t="shared" si="0"/>
        <v>ae4</v>
      </c>
      <c r="P18" s="24"/>
      <c r="Q18" s="2" t="str">
        <f t="shared" si="1"/>
        <v>Buffalo Bills</v>
      </c>
      <c r="R18" s="5">
        <f t="shared" si="2"/>
        <v>0.25018000000000001</v>
      </c>
      <c r="T18" s="2">
        <v>15</v>
      </c>
      <c r="U18" s="2">
        <f t="shared" ca="1" si="9"/>
        <v>0</v>
      </c>
      <c r="V18" s="2" t="str">
        <f t="shared" ca="1" si="3"/>
        <v>Jacksonville Jaguars</v>
      </c>
      <c r="W18" s="5">
        <f t="shared" ca="1" si="4"/>
        <v>0.50024999999999997</v>
      </c>
      <c r="X18" s="14" t="str">
        <f t="shared" ca="1" si="5"/>
        <v>a</v>
      </c>
      <c r="Z18" s="61"/>
      <c r="AA18" s="1"/>
      <c r="AB18" s="1"/>
      <c r="AC18" s="4" t="s">
        <v>79</v>
      </c>
      <c r="AD18" s="4" t="s">
        <v>68</v>
      </c>
      <c r="AF18" s="63"/>
      <c r="AG18" s="1"/>
      <c r="AH18" s="1"/>
      <c r="AI18" s="4" t="s">
        <v>79</v>
      </c>
      <c r="AJ18" s="4" t="s">
        <v>68</v>
      </c>
      <c r="AL18" s="50"/>
      <c r="AM18" s="19">
        <v>4</v>
      </c>
      <c r="AN18" s="20" t="str">
        <f>IF(Q23="","tbd",Q23)</f>
        <v>Seattle Seahawks</v>
      </c>
      <c r="AO18" s="21">
        <v>41</v>
      </c>
      <c r="AP18" s="14">
        <f>IF(AO18&gt;AO17,AM18,"")</f>
        <v>4</v>
      </c>
      <c r="AR18" s="50"/>
      <c r="AS18" s="19">
        <v>2</v>
      </c>
      <c r="AT18" s="20" t="str">
        <f>IF(Q21="","tbd",Q21)</f>
        <v>Chicago Bears</v>
      </c>
      <c r="AU18" s="21">
        <v>35</v>
      </c>
      <c r="AV18" s="14">
        <f>IF(AU18&gt;AU17,AS18,"")</f>
        <v>2</v>
      </c>
      <c r="AX18" s="63"/>
    </row>
    <row r="19" spans="1:50" x14ac:dyDescent="0.25">
      <c r="A19" s="3" t="s">
        <v>7</v>
      </c>
      <c r="B19" s="3" t="s">
        <v>41</v>
      </c>
      <c r="C19" s="3" t="s">
        <v>72</v>
      </c>
      <c r="D19" s="3" t="s">
        <v>75</v>
      </c>
      <c r="F19" s="56"/>
      <c r="G19" s="3" t="s">
        <v>31</v>
      </c>
      <c r="H19" s="3">
        <v>4</v>
      </c>
      <c r="I19" s="12">
        <f t="shared" si="6"/>
        <v>12</v>
      </c>
      <c r="J19" s="3">
        <v>0</v>
      </c>
      <c r="L19" s="13">
        <f t="shared" si="7"/>
        <v>31</v>
      </c>
      <c r="M19" s="14" t="str">
        <f t="shared" si="8"/>
        <v>an</v>
      </c>
      <c r="N19" s="14">
        <f>IF(M19="","",COUNTIF($M$4:M19,M19))</f>
        <v>4</v>
      </c>
      <c r="O19" s="14" t="str">
        <f t="shared" si="0"/>
        <v>an4</v>
      </c>
      <c r="P19" s="24"/>
      <c r="Q19" s="2" t="str">
        <f t="shared" si="1"/>
        <v>Cincinnati Bengals</v>
      </c>
      <c r="R19" s="5">
        <f t="shared" si="2"/>
        <v>0.25017</v>
      </c>
      <c r="T19" s="2">
        <v>16</v>
      </c>
      <c r="U19" s="2">
        <f t="shared" ca="1" si="9"/>
        <v>0</v>
      </c>
      <c r="V19" s="2" t="str">
        <f t="shared" ca="1" si="3"/>
        <v>Oakland Raiders</v>
      </c>
      <c r="W19" s="5">
        <f t="shared" ca="1" si="4"/>
        <v>0.50024000000000002</v>
      </c>
      <c r="X19" s="14" t="str">
        <f t="shared" ca="1" si="5"/>
        <v>a</v>
      </c>
      <c r="Z19" s="61"/>
      <c r="AA19" s="14" t="s">
        <v>91</v>
      </c>
      <c r="AB19" s="2">
        <f ca="1">IF(COUNTIF($O$4:$O$35,AA19)=0,"",OFFSET($P$3,MATCH(AA19,$O$4:$O$35,0),0))</f>
        <v>3</v>
      </c>
      <c r="AC19" s="2" t="str">
        <f ca="1">IF(COUNTIF($O$4:$O$35,AA19)=0,"",OFFSET($Q$3,MATCH(AA19,$O$4:$O$35,0),0))</f>
        <v>Indianapolis Colts</v>
      </c>
      <c r="AD19" s="5">
        <f ca="1">IF(COUNTIF($O$4:$O$35,AA19)=0,"",OFFSET($R$3,MATCH(AA19,$O$4:$O$35,0),0))</f>
        <v>0.62529999999999997</v>
      </c>
      <c r="AF19" s="63"/>
      <c r="AG19" s="14" t="s">
        <v>107</v>
      </c>
      <c r="AH19" s="2">
        <f ca="1">IF(COUNTIF($O$4:$O$35,AG19)=0,"",OFFSET($P$3,MATCH(AG19,$O$4:$O$35,0),0))</f>
        <v>1</v>
      </c>
      <c r="AI19" s="2" t="str">
        <f ca="1">IF(COUNTIF($O$4:$O$35,AG19)=0,"",OFFSET($Q$3,MATCH(AG19,$O$4:$O$35,0),0))</f>
        <v>Atlanta Falcons</v>
      </c>
      <c r="AJ19" s="5">
        <f ca="1">IF(COUNTIF($O$4:$O$35,AG19)=0,"",OFFSET($R$3,MATCH(AG19,$O$4:$O$35,0),0))</f>
        <v>0.81315999999999999</v>
      </c>
      <c r="AL19" s="64"/>
      <c r="AR19" s="64"/>
      <c r="AX19" s="64"/>
    </row>
    <row r="20" spans="1:50" x14ac:dyDescent="0.25">
      <c r="A20" s="3" t="s">
        <v>24</v>
      </c>
      <c r="B20" s="3" t="s">
        <v>57</v>
      </c>
      <c r="C20" s="3" t="s">
        <v>74</v>
      </c>
      <c r="D20" s="3" t="s">
        <v>78</v>
      </c>
      <c r="F20" s="49" t="s">
        <v>116</v>
      </c>
      <c r="G20" s="3" t="s">
        <v>9</v>
      </c>
      <c r="H20" s="3">
        <v>13</v>
      </c>
      <c r="I20" s="12">
        <f t="shared" si="6"/>
        <v>3</v>
      </c>
      <c r="J20" s="3">
        <v>0</v>
      </c>
      <c r="L20" s="13">
        <f t="shared" si="7"/>
        <v>2</v>
      </c>
      <c r="M20" s="14" t="str">
        <f t="shared" si="8"/>
        <v>ns</v>
      </c>
      <c r="N20" s="14">
        <f>IF(M20="","",COUNTIF($M$4:M20,M20))</f>
        <v>1</v>
      </c>
      <c r="O20" s="14" t="str">
        <f t="shared" si="0"/>
        <v>ns1</v>
      </c>
      <c r="P20" s="2">
        <v>1</v>
      </c>
      <c r="Q20" s="2" t="str">
        <f t="shared" si="1"/>
        <v>Atlanta Falcons</v>
      </c>
      <c r="R20" s="5">
        <f t="shared" si="2"/>
        <v>0.81315999999999999</v>
      </c>
      <c r="T20" s="2">
        <v>17</v>
      </c>
      <c r="U20" s="2">
        <f t="shared" ca="1" si="9"/>
        <v>0</v>
      </c>
      <c r="V20" s="2" t="str">
        <f t="shared" ca="1" si="3"/>
        <v>Miami Dolphins</v>
      </c>
      <c r="W20" s="5">
        <f t="shared" ca="1" si="4"/>
        <v>0.43823000000000001</v>
      </c>
      <c r="X20" s="14" t="str">
        <f t="shared" ca="1" si="5"/>
        <v>a</v>
      </c>
      <c r="Z20" s="61"/>
      <c r="AA20" s="14" t="s">
        <v>92</v>
      </c>
      <c r="AB20" s="2">
        <f t="shared" ref="AB20:AB22" ca="1" si="22">IF(COUNTIF($O$4:$O$35,AA20)=0,"",OFFSET($P$3,MATCH(AA20,$O$4:$O$35,0),0))</f>
        <v>0</v>
      </c>
      <c r="AC20" s="2" t="str">
        <f t="shared" ref="AC20:AC22" ca="1" si="23">IF(COUNTIF($O$4:$O$35,AA20)=0,"",OFFSET($Q$3,MATCH(AA20,$O$4:$O$35,0),0))</f>
        <v>Jacksonville Jaguars</v>
      </c>
      <c r="AD20" s="5">
        <f t="shared" ref="AD20:AD22" ca="1" si="24">IF(COUNTIF($O$4:$O$35,AA20)=0,"",OFFSET($R$3,MATCH(AA20,$O$4:$O$35,0),0))</f>
        <v>0.50024999999999997</v>
      </c>
      <c r="AF20" s="63"/>
      <c r="AG20" s="14" t="s">
        <v>108</v>
      </c>
      <c r="AH20" s="2">
        <f t="shared" ref="AH20:AH22" ca="1" si="25">IF(COUNTIF($O$4:$O$35,AG20)=0,"",OFFSET($P$3,MATCH(AG20,$O$4:$O$35,0),0))</f>
        <v>5</v>
      </c>
      <c r="AI20" s="2" t="str">
        <f t="shared" ref="AI20:AI22" ca="1" si="26">IF(COUNTIF($O$4:$O$35,AG20)=0,"",OFFSET($Q$3,MATCH(AG20,$O$4:$O$35,0),0))</f>
        <v>New Orleans Saints</v>
      </c>
      <c r="AJ20" s="5">
        <f t="shared" ref="AJ20:AJ22" ca="1" si="27">IF(COUNTIF($O$4:$O$35,AG20)=0,"",OFFSET($R$3,MATCH(AG20,$O$4:$O$35,0),0))</f>
        <v>0.68811999999999995</v>
      </c>
      <c r="AL20" s="8"/>
    </row>
    <row r="21" spans="1:50" x14ac:dyDescent="0.25">
      <c r="A21" s="3" t="s">
        <v>15</v>
      </c>
      <c r="B21" s="3" t="s">
        <v>41</v>
      </c>
      <c r="C21" s="3" t="s">
        <v>74</v>
      </c>
      <c r="D21" s="3" t="s">
        <v>75</v>
      </c>
      <c r="F21" s="50"/>
      <c r="G21" s="3" t="s">
        <v>28</v>
      </c>
      <c r="H21" s="3">
        <v>11</v>
      </c>
      <c r="I21" s="12">
        <f t="shared" si="6"/>
        <v>5</v>
      </c>
      <c r="J21" s="3">
        <v>0</v>
      </c>
      <c r="L21" s="13">
        <f t="shared" si="7"/>
        <v>6</v>
      </c>
      <c r="M21" s="14" t="str">
        <f t="shared" si="8"/>
        <v>nn</v>
      </c>
      <c r="N21" s="14">
        <f>IF(M21="","",COUNTIF($M$4:M21,M21))</f>
        <v>1</v>
      </c>
      <c r="O21" s="14" t="str">
        <f t="shared" si="0"/>
        <v>nn1</v>
      </c>
      <c r="P21" s="2">
        <v>2</v>
      </c>
      <c r="Q21" s="2" t="str">
        <f t="shared" si="1"/>
        <v>Chicago Bears</v>
      </c>
      <c r="R21" s="5">
        <f t="shared" si="2"/>
        <v>0.68814999999999993</v>
      </c>
      <c r="T21" s="2">
        <v>18</v>
      </c>
      <c r="U21" s="2">
        <f t="shared" ca="1" si="9"/>
        <v>4</v>
      </c>
      <c r="V21" s="2" t="str">
        <f t="shared" ca="1" si="3"/>
        <v>Seattle Seahawks</v>
      </c>
      <c r="W21" s="5">
        <f t="shared" ca="1" si="4"/>
        <v>0.43813000000000002</v>
      </c>
      <c r="X21" s="14" t="str">
        <f t="shared" ca="1" si="5"/>
        <v>n</v>
      </c>
      <c r="Z21" s="61"/>
      <c r="AA21" s="14" t="s">
        <v>93</v>
      </c>
      <c r="AB21" s="2">
        <f t="shared" ca="1" si="22"/>
        <v>0</v>
      </c>
      <c r="AC21" s="2" t="str">
        <f t="shared" ca="1" si="23"/>
        <v>Houston Texans</v>
      </c>
      <c r="AD21" s="5">
        <f t="shared" ca="1" si="24"/>
        <v>0.37522</v>
      </c>
      <c r="AF21" s="63"/>
      <c r="AG21" s="14" t="s">
        <v>109</v>
      </c>
      <c r="AH21" s="2">
        <f t="shared" ca="1" si="25"/>
        <v>0</v>
      </c>
      <c r="AI21" s="2" t="str">
        <f t="shared" ca="1" si="26"/>
        <v>Tampa Bay Buccaneers</v>
      </c>
      <c r="AJ21" s="5">
        <f t="shared" ca="1" si="27"/>
        <v>0.62509000000000003</v>
      </c>
      <c r="AL21" s="7"/>
    </row>
    <row r="22" spans="1:50" x14ac:dyDescent="0.25">
      <c r="A22" s="3" t="s">
        <v>30</v>
      </c>
      <c r="B22" s="3" t="s">
        <v>63</v>
      </c>
      <c r="C22" s="3" t="s">
        <v>72</v>
      </c>
      <c r="D22" s="3" t="s">
        <v>77</v>
      </c>
      <c r="F22" s="50"/>
      <c r="G22" s="6" t="s">
        <v>1</v>
      </c>
      <c r="H22" s="3">
        <v>10</v>
      </c>
      <c r="I22" s="12">
        <f t="shared" si="6"/>
        <v>6</v>
      </c>
      <c r="J22" s="3">
        <v>0</v>
      </c>
      <c r="L22" s="13">
        <f t="shared" si="7"/>
        <v>10</v>
      </c>
      <c r="M22" s="14" t="str">
        <f t="shared" si="8"/>
        <v>ne</v>
      </c>
      <c r="N22" s="14">
        <f>IF(M22="","",COUNTIF($M$4:M22,M22))</f>
        <v>1</v>
      </c>
      <c r="O22" s="14" t="str">
        <f t="shared" si="0"/>
        <v>ne1</v>
      </c>
      <c r="P22" s="2">
        <v>3</v>
      </c>
      <c r="Q22" s="2" t="str">
        <f t="shared" si="1"/>
        <v>Philadelphia Eagles</v>
      </c>
      <c r="R22" s="5">
        <f t="shared" si="2"/>
        <v>0.62514000000000003</v>
      </c>
      <c r="T22" s="2">
        <v>19</v>
      </c>
      <c r="U22" s="2">
        <f t="shared" ca="1" si="9"/>
        <v>0</v>
      </c>
      <c r="V22" s="2" t="str">
        <f t="shared" ca="1" si="3"/>
        <v>St. Louis Rams</v>
      </c>
      <c r="W22" s="5">
        <f t="shared" ca="1" si="4"/>
        <v>0.43808000000000002</v>
      </c>
      <c r="X22" s="14" t="str">
        <f t="shared" ca="1" si="5"/>
        <v>n</v>
      </c>
      <c r="Z22" s="61"/>
      <c r="AA22" s="14" t="s">
        <v>94</v>
      </c>
      <c r="AB22" s="2">
        <f t="shared" ca="1" si="22"/>
        <v>0</v>
      </c>
      <c r="AC22" s="2" t="str">
        <f t="shared" ca="1" si="23"/>
        <v>Tennessee Titans</v>
      </c>
      <c r="AD22" s="5">
        <f t="shared" ca="1" si="24"/>
        <v>0.37520999999999999</v>
      </c>
      <c r="AF22" s="63"/>
      <c r="AG22" s="14" t="s">
        <v>110</v>
      </c>
      <c r="AH22" s="2">
        <f t="shared" ca="1" si="25"/>
        <v>0</v>
      </c>
      <c r="AI22" s="2" t="str">
        <f t="shared" ca="1" si="26"/>
        <v>Carolina Panthers</v>
      </c>
      <c r="AJ22" s="5">
        <f t="shared" ca="1" si="27"/>
        <v>0.12501000000000001</v>
      </c>
      <c r="AL22" s="7"/>
    </row>
    <row r="23" spans="1:50" x14ac:dyDescent="0.25">
      <c r="A23" s="3" t="s">
        <v>0</v>
      </c>
      <c r="B23" s="3" t="s">
        <v>34</v>
      </c>
      <c r="C23" s="3" t="s">
        <v>72</v>
      </c>
      <c r="D23" s="3" t="s">
        <v>77</v>
      </c>
      <c r="F23" s="50"/>
      <c r="G23" s="3" t="s">
        <v>21</v>
      </c>
      <c r="H23" s="3">
        <v>7</v>
      </c>
      <c r="I23" s="12">
        <f t="shared" si="6"/>
        <v>9</v>
      </c>
      <c r="J23" s="3">
        <v>0</v>
      </c>
      <c r="L23" s="13">
        <f t="shared" si="7"/>
        <v>18</v>
      </c>
      <c r="M23" s="14" t="str">
        <f t="shared" si="8"/>
        <v>nw</v>
      </c>
      <c r="N23" s="14">
        <f>IF(M23="","",COUNTIF($M$4:M23,M23))</f>
        <v>1</v>
      </c>
      <c r="O23" s="14" t="str">
        <f t="shared" si="0"/>
        <v>nw1</v>
      </c>
      <c r="P23" s="2">
        <v>4</v>
      </c>
      <c r="Q23" s="2" t="str">
        <f t="shared" si="1"/>
        <v>Seattle Seahawks</v>
      </c>
      <c r="R23" s="5">
        <f t="shared" si="2"/>
        <v>0.43813000000000002</v>
      </c>
      <c r="T23" s="2">
        <v>20</v>
      </c>
      <c r="U23" s="2">
        <f t="shared" ca="1" si="9"/>
        <v>0</v>
      </c>
      <c r="V23" s="2" t="str">
        <f t="shared" ca="1" si="3"/>
        <v>Houston Texans</v>
      </c>
      <c r="W23" s="5">
        <f t="shared" ca="1" si="4"/>
        <v>0.37522</v>
      </c>
      <c r="X23" s="14" t="str">
        <f t="shared" ca="1" si="5"/>
        <v>a</v>
      </c>
      <c r="Z23" s="61"/>
      <c r="AF23" s="63"/>
      <c r="AL23" s="7"/>
    </row>
    <row r="24" spans="1:50" x14ac:dyDescent="0.25">
      <c r="A24" s="3" t="s">
        <v>20</v>
      </c>
      <c r="B24" s="3" t="s">
        <v>53</v>
      </c>
      <c r="C24" s="3" t="s">
        <v>72</v>
      </c>
      <c r="D24" s="3" t="s">
        <v>78</v>
      </c>
      <c r="F24" s="50"/>
      <c r="G24" s="3" t="s">
        <v>14</v>
      </c>
      <c r="H24" s="3">
        <v>11</v>
      </c>
      <c r="I24" s="12">
        <f t="shared" si="6"/>
        <v>5</v>
      </c>
      <c r="J24" s="3">
        <v>0</v>
      </c>
      <c r="L24" s="13">
        <f t="shared" si="7"/>
        <v>7</v>
      </c>
      <c r="M24" s="14" t="str">
        <f t="shared" si="8"/>
        <v>ns</v>
      </c>
      <c r="N24" s="14">
        <f>IF(M24="","",COUNTIF($M$4:M24,M24))</f>
        <v>2</v>
      </c>
      <c r="O24" s="14" t="str">
        <f t="shared" si="0"/>
        <v>ns2</v>
      </c>
      <c r="P24" s="2">
        <v>5</v>
      </c>
      <c r="Q24" s="2" t="str">
        <f t="shared" si="1"/>
        <v>New Orleans Saints</v>
      </c>
      <c r="R24" s="5">
        <f t="shared" si="2"/>
        <v>0.68811999999999995</v>
      </c>
      <c r="T24" s="2">
        <v>21</v>
      </c>
      <c r="U24" s="2">
        <f t="shared" ca="1" si="9"/>
        <v>0</v>
      </c>
      <c r="V24" s="2" t="str">
        <f t="shared" ca="1" si="3"/>
        <v>Tennessee Titans</v>
      </c>
      <c r="W24" s="5">
        <f t="shared" ca="1" si="4"/>
        <v>0.37520999999999999</v>
      </c>
      <c r="X24" s="14" t="str">
        <f t="shared" ca="1" si="5"/>
        <v>a</v>
      </c>
      <c r="Z24" s="55"/>
      <c r="AA24" s="52" t="s">
        <v>73</v>
      </c>
      <c r="AB24" s="52"/>
      <c r="AC24" s="52"/>
      <c r="AD24" s="53"/>
      <c r="AF24" s="50"/>
      <c r="AG24" s="47" t="s">
        <v>73</v>
      </c>
      <c r="AH24" s="47"/>
      <c r="AI24" s="47"/>
      <c r="AJ24" s="48"/>
    </row>
    <row r="25" spans="1:50" x14ac:dyDescent="0.25">
      <c r="A25" s="3" t="s">
        <v>13</v>
      </c>
      <c r="B25" s="3" t="s">
        <v>47</v>
      </c>
      <c r="C25" s="3" t="s">
        <v>74</v>
      </c>
      <c r="D25" s="3" t="s">
        <v>75</v>
      </c>
      <c r="F25" s="50"/>
      <c r="G25" s="3" t="s">
        <v>0</v>
      </c>
      <c r="H25" s="3">
        <v>10</v>
      </c>
      <c r="I25" s="12">
        <f t="shared" si="6"/>
        <v>6</v>
      </c>
      <c r="J25" s="3">
        <v>0</v>
      </c>
      <c r="L25" s="13">
        <f t="shared" si="7"/>
        <v>11</v>
      </c>
      <c r="M25" s="14" t="str">
        <f t="shared" si="8"/>
        <v>nn</v>
      </c>
      <c r="N25" s="14">
        <f>IF(M25="","",COUNTIF($M$4:M25,M25))</f>
        <v>2</v>
      </c>
      <c r="O25" s="14" t="str">
        <f t="shared" si="0"/>
        <v>nn2</v>
      </c>
      <c r="P25" s="2">
        <v>6</v>
      </c>
      <c r="Q25" s="2" t="str">
        <f t="shared" si="1"/>
        <v>Green Bay Packers</v>
      </c>
      <c r="R25" s="5">
        <f t="shared" si="2"/>
        <v>0.62511000000000005</v>
      </c>
      <c r="T25" s="2">
        <v>22</v>
      </c>
      <c r="U25" s="2">
        <f t="shared" ca="1" si="9"/>
        <v>0</v>
      </c>
      <c r="V25" s="2" t="str">
        <f t="shared" ca="1" si="3"/>
        <v>Detroit Lions</v>
      </c>
      <c r="W25" s="5">
        <f t="shared" ca="1" si="4"/>
        <v>0.37507000000000001</v>
      </c>
      <c r="X25" s="14" t="str">
        <f t="shared" ca="1" si="5"/>
        <v>n</v>
      </c>
      <c r="Z25" s="61"/>
      <c r="AA25" s="1"/>
      <c r="AB25" s="1"/>
      <c r="AC25" s="4" t="s">
        <v>79</v>
      </c>
      <c r="AD25" s="4" t="s">
        <v>68</v>
      </c>
      <c r="AF25" s="63"/>
      <c r="AG25" s="1"/>
      <c r="AH25" s="1"/>
      <c r="AI25" s="4" t="s">
        <v>79</v>
      </c>
      <c r="AJ25" s="4" t="s">
        <v>68</v>
      </c>
    </row>
    <row r="26" spans="1:50" x14ac:dyDescent="0.25">
      <c r="A26" s="3" t="s">
        <v>3</v>
      </c>
      <c r="B26" s="3" t="s">
        <v>37</v>
      </c>
      <c r="C26" s="3" t="s">
        <v>74</v>
      </c>
      <c r="D26" s="3" t="s">
        <v>73</v>
      </c>
      <c r="F26" s="50"/>
      <c r="G26" s="3" t="s">
        <v>7</v>
      </c>
      <c r="H26" s="3">
        <v>10</v>
      </c>
      <c r="I26" s="12">
        <f t="shared" si="6"/>
        <v>6</v>
      </c>
      <c r="J26" s="3">
        <v>0</v>
      </c>
      <c r="L26" s="13">
        <f t="shared" si="7"/>
        <v>12</v>
      </c>
      <c r="M26" s="14" t="str">
        <f t="shared" si="8"/>
        <v>ne</v>
      </c>
      <c r="N26" s="14">
        <f>IF(M26="","",COUNTIF($M$4:M26,M26))</f>
        <v>2</v>
      </c>
      <c r="O26" s="14" t="str">
        <f t="shared" si="0"/>
        <v>ne2</v>
      </c>
      <c r="P26" s="24"/>
      <c r="Q26" s="2" t="str">
        <f t="shared" si="1"/>
        <v>New York Giants</v>
      </c>
      <c r="R26" s="5">
        <f t="shared" si="2"/>
        <v>0.62509999999999999</v>
      </c>
      <c r="T26" s="2">
        <v>23</v>
      </c>
      <c r="U26" s="2">
        <f t="shared" ca="1" si="9"/>
        <v>0</v>
      </c>
      <c r="V26" s="2" t="str">
        <f t="shared" ca="1" si="3"/>
        <v>Minnesota Vikings</v>
      </c>
      <c r="W26" s="5">
        <f t="shared" ca="1" si="4"/>
        <v>0.37506</v>
      </c>
      <c r="X26" s="14" t="str">
        <f t="shared" ca="1" si="5"/>
        <v>n</v>
      </c>
      <c r="Z26" s="61"/>
      <c r="AA26" s="14" t="s">
        <v>95</v>
      </c>
      <c r="AB26" s="2">
        <f ca="1">IF(COUNTIF($O$4:$O$35,AA26)=0,"",OFFSET($P$3,MATCH(AA26,$O$4:$O$35,0),0))</f>
        <v>4</v>
      </c>
      <c r="AC26" s="2" t="str">
        <f ca="1">IF(COUNTIF($O$4:$O$35,AA26)=0,"",OFFSET($Q$3,MATCH(AA26,$O$4:$O$35,0),0))</f>
        <v>Kansas City Chiefs</v>
      </c>
      <c r="AD26" s="5">
        <f ca="1">IF(COUNTIF($O$4:$O$35,AA26)=0,"",OFFSET($R$3,MATCH(AA26,$O$4:$O$35,0),0))</f>
        <v>0.62529000000000001</v>
      </c>
      <c r="AF26" s="63"/>
      <c r="AG26" s="14" t="s">
        <v>111</v>
      </c>
      <c r="AH26" s="2">
        <f ca="1">IF(COUNTIF($O$4:$O$35,AG26)=0,"",OFFSET($P$3,MATCH(AG26,$O$4:$O$35,0),0))</f>
        <v>4</v>
      </c>
      <c r="AI26" s="2" t="str">
        <f ca="1">IF(COUNTIF($O$4:$O$35,AG26)=0,"",OFFSET($Q$3,MATCH(AG26,$O$4:$O$35,0),0))</f>
        <v>Seattle Seahawks</v>
      </c>
      <c r="AJ26" s="5">
        <f ca="1">IF(COUNTIF($O$4:$O$35,AG26)=0,"",OFFSET($R$3,MATCH(AG26,$O$4:$O$35,0),0))</f>
        <v>0.43813000000000002</v>
      </c>
    </row>
    <row r="27" spans="1:50" x14ac:dyDescent="0.25">
      <c r="A27" s="3" t="s">
        <v>22</v>
      </c>
      <c r="B27" s="3" t="s">
        <v>55</v>
      </c>
      <c r="C27" s="3" t="s">
        <v>72</v>
      </c>
      <c r="D27" s="3" t="s">
        <v>73</v>
      </c>
      <c r="F27" s="50"/>
      <c r="G27" s="3" t="s">
        <v>2</v>
      </c>
      <c r="H27" s="3">
        <v>10</v>
      </c>
      <c r="I27" s="12">
        <f t="shared" si="6"/>
        <v>6</v>
      </c>
      <c r="J27" s="3">
        <v>0</v>
      </c>
      <c r="L27" s="13">
        <f t="shared" si="7"/>
        <v>13</v>
      </c>
      <c r="M27" s="14" t="str">
        <f t="shared" si="8"/>
        <v>ns</v>
      </c>
      <c r="N27" s="14">
        <f>IF(M27="","",COUNTIF($M$4:M27,M27))</f>
        <v>3</v>
      </c>
      <c r="O27" s="14" t="str">
        <f t="shared" si="0"/>
        <v>ns3</v>
      </c>
      <c r="P27" s="24"/>
      <c r="Q27" s="2" t="str">
        <f t="shared" si="1"/>
        <v>Tampa Bay Buccaneers</v>
      </c>
      <c r="R27" s="5">
        <f t="shared" si="2"/>
        <v>0.62509000000000003</v>
      </c>
      <c r="T27" s="2">
        <v>24</v>
      </c>
      <c r="U27" s="2">
        <f t="shared" ca="1" si="9"/>
        <v>0</v>
      </c>
      <c r="V27" s="2" t="str">
        <f t="shared" ca="1" si="3"/>
        <v>San Francisco 49ers</v>
      </c>
      <c r="W27" s="5">
        <f t="shared" ca="1" si="4"/>
        <v>0.37504999999999999</v>
      </c>
      <c r="X27" s="14" t="str">
        <f t="shared" ca="1" si="5"/>
        <v>n</v>
      </c>
      <c r="Z27" s="61"/>
      <c r="AA27" s="14" t="s">
        <v>96</v>
      </c>
      <c r="AB27" s="2">
        <f t="shared" ref="AB27:AB29" ca="1" si="28">IF(COUNTIF($O$4:$O$35,AA27)=0,"",OFFSET($P$3,MATCH(AA27,$O$4:$O$35,0),0))</f>
        <v>0</v>
      </c>
      <c r="AC27" s="2" t="str">
        <f t="shared" ref="AC27:AC29" ca="1" si="29">IF(COUNTIF($O$4:$O$35,AA27)=0,"",OFFSET($Q$3,MATCH(AA27,$O$4:$O$35,0),0))</f>
        <v>San Diego Chargers</v>
      </c>
      <c r="AD27" s="5">
        <f t="shared" ref="AD27:AD29" ca="1" si="30">IF(COUNTIF($O$4:$O$35,AA27)=0,"",OFFSET($R$3,MATCH(AA27,$O$4:$O$35,0),0))</f>
        <v>0.56325999999999998</v>
      </c>
      <c r="AF27" s="63"/>
      <c r="AG27" s="14" t="s">
        <v>112</v>
      </c>
      <c r="AH27" s="2">
        <f t="shared" ref="AH27:AH29" ca="1" si="31">IF(COUNTIF($O$4:$O$35,AG27)=0,"",OFFSET($P$3,MATCH(AG27,$O$4:$O$35,0),0))</f>
        <v>0</v>
      </c>
      <c r="AI27" s="2" t="str">
        <f t="shared" ref="AI27:AI29" ca="1" si="32">IF(COUNTIF($O$4:$O$35,AG27)=0,"",OFFSET($Q$3,MATCH(AG27,$O$4:$O$35,0),0))</f>
        <v>St. Louis Rams</v>
      </c>
      <c r="AJ27" s="5">
        <f t="shared" ref="AJ27:AJ29" ca="1" si="33">IF(COUNTIF($O$4:$O$35,AG27)=0,"",OFFSET($R$3,MATCH(AG27,$O$4:$O$35,0),0))</f>
        <v>0.43808000000000002</v>
      </c>
    </row>
    <row r="28" spans="1:50" x14ac:dyDescent="0.25">
      <c r="A28" s="3" t="s">
        <v>19</v>
      </c>
      <c r="B28" s="3" t="s">
        <v>52</v>
      </c>
      <c r="C28" s="3" t="s">
        <v>74</v>
      </c>
      <c r="D28" s="3" t="s">
        <v>77</v>
      </c>
      <c r="F28" s="50"/>
      <c r="G28" s="3" t="s">
        <v>22</v>
      </c>
      <c r="H28" s="3">
        <v>7</v>
      </c>
      <c r="I28" s="12">
        <f t="shared" si="6"/>
        <v>9</v>
      </c>
      <c r="J28" s="3">
        <v>0</v>
      </c>
      <c r="L28" s="13">
        <f t="shared" si="7"/>
        <v>19</v>
      </c>
      <c r="M28" s="14" t="str">
        <f t="shared" si="8"/>
        <v>nw</v>
      </c>
      <c r="N28" s="14">
        <f>IF(M28="","",COUNTIF($M$4:M28,M28))</f>
        <v>2</v>
      </c>
      <c r="O28" s="14" t="str">
        <f t="shared" si="0"/>
        <v>nw2</v>
      </c>
      <c r="P28" s="24"/>
      <c r="Q28" s="2" t="str">
        <f t="shared" si="1"/>
        <v>St. Louis Rams</v>
      </c>
      <c r="R28" s="5">
        <f t="shared" si="2"/>
        <v>0.43808000000000002</v>
      </c>
      <c r="T28" s="2">
        <v>25</v>
      </c>
      <c r="U28" s="2">
        <f t="shared" ca="1" si="9"/>
        <v>0</v>
      </c>
      <c r="V28" s="2" t="str">
        <f t="shared" ca="1" si="3"/>
        <v>Dallas Cowboys</v>
      </c>
      <c r="W28" s="5">
        <f t="shared" ca="1" si="4"/>
        <v>0.37503999999999998</v>
      </c>
      <c r="X28" s="14" t="str">
        <f t="shared" ca="1" si="5"/>
        <v>n</v>
      </c>
      <c r="Z28" s="61"/>
      <c r="AA28" s="14" t="s">
        <v>97</v>
      </c>
      <c r="AB28" s="2">
        <f t="shared" ca="1" si="28"/>
        <v>0</v>
      </c>
      <c r="AC28" s="2" t="str">
        <f t="shared" ca="1" si="29"/>
        <v>Oakland Raiders</v>
      </c>
      <c r="AD28" s="5">
        <f t="shared" ca="1" si="30"/>
        <v>0.50024000000000002</v>
      </c>
      <c r="AF28" s="63"/>
      <c r="AG28" s="14" t="s">
        <v>113</v>
      </c>
      <c r="AH28" s="2">
        <f t="shared" ca="1" si="31"/>
        <v>0</v>
      </c>
      <c r="AI28" s="2" t="str">
        <f t="shared" ca="1" si="32"/>
        <v>San Francisco 49ers</v>
      </c>
      <c r="AJ28" s="5">
        <f t="shared" ca="1" si="33"/>
        <v>0.37504999999999999</v>
      </c>
    </row>
    <row r="29" spans="1:50" x14ac:dyDescent="0.25">
      <c r="A29" s="3" t="s">
        <v>23</v>
      </c>
      <c r="B29" s="3" t="s">
        <v>56</v>
      </c>
      <c r="C29" s="3" t="s">
        <v>72</v>
      </c>
      <c r="D29" s="3" t="s">
        <v>75</v>
      </c>
      <c r="F29" s="50"/>
      <c r="G29" s="3" t="s">
        <v>30</v>
      </c>
      <c r="H29" s="3">
        <v>6</v>
      </c>
      <c r="I29" s="12">
        <f t="shared" si="6"/>
        <v>10</v>
      </c>
      <c r="J29" s="3">
        <v>0</v>
      </c>
      <c r="L29" s="13">
        <f t="shared" si="7"/>
        <v>22</v>
      </c>
      <c r="M29" s="14" t="str">
        <f t="shared" si="8"/>
        <v>nn</v>
      </c>
      <c r="N29" s="14">
        <f>IF(M29="","",COUNTIF($M$4:M29,M29))</f>
        <v>3</v>
      </c>
      <c r="O29" s="14" t="str">
        <f t="shared" si="0"/>
        <v>nn3</v>
      </c>
      <c r="P29" s="24"/>
      <c r="Q29" s="2" t="str">
        <f t="shared" si="1"/>
        <v>Detroit Lions</v>
      </c>
      <c r="R29" s="5">
        <f t="shared" si="2"/>
        <v>0.37507000000000001</v>
      </c>
      <c r="T29" s="2">
        <v>26</v>
      </c>
      <c r="U29" s="2">
        <f t="shared" ca="1" si="9"/>
        <v>0</v>
      </c>
      <c r="V29" s="2" t="str">
        <f t="shared" ca="1" si="3"/>
        <v>Washington Redskins</v>
      </c>
      <c r="W29" s="5">
        <f t="shared" ca="1" si="4"/>
        <v>0.37502999999999997</v>
      </c>
      <c r="X29" s="14" t="str">
        <f t="shared" ca="1" si="5"/>
        <v>n</v>
      </c>
      <c r="Z29" s="62"/>
      <c r="AA29" s="14" t="s">
        <v>98</v>
      </c>
      <c r="AB29" s="2">
        <f t="shared" ca="1" si="28"/>
        <v>0</v>
      </c>
      <c r="AC29" s="2" t="str">
        <f t="shared" ca="1" si="29"/>
        <v>Denver Broncos</v>
      </c>
      <c r="AD29" s="5">
        <f t="shared" ca="1" si="30"/>
        <v>0.25019000000000002</v>
      </c>
      <c r="AF29" s="64"/>
      <c r="AG29" s="14" t="s">
        <v>114</v>
      </c>
      <c r="AH29" s="2">
        <f t="shared" ca="1" si="31"/>
        <v>0</v>
      </c>
      <c r="AI29" s="2" t="str">
        <f t="shared" ca="1" si="32"/>
        <v>Arizona Cardinals</v>
      </c>
      <c r="AJ29" s="5">
        <f t="shared" ca="1" si="33"/>
        <v>0.31302000000000002</v>
      </c>
    </row>
    <row r="30" spans="1:50" x14ac:dyDescent="0.25">
      <c r="A30" s="3" t="s">
        <v>14</v>
      </c>
      <c r="B30" s="3" t="s">
        <v>48</v>
      </c>
      <c r="C30" s="3" t="s">
        <v>72</v>
      </c>
      <c r="D30" s="3" t="s">
        <v>78</v>
      </c>
      <c r="F30" s="50"/>
      <c r="G30" s="3" t="s">
        <v>25</v>
      </c>
      <c r="H30" s="3">
        <v>6</v>
      </c>
      <c r="I30" s="12">
        <f t="shared" si="6"/>
        <v>10</v>
      </c>
      <c r="J30" s="3">
        <v>0</v>
      </c>
      <c r="L30" s="13">
        <f t="shared" si="7"/>
        <v>23</v>
      </c>
      <c r="M30" s="14" t="str">
        <f t="shared" si="8"/>
        <v>nn</v>
      </c>
      <c r="N30" s="14">
        <f>IF(M30="","",COUNTIF($M$4:M30,M30))</f>
        <v>4</v>
      </c>
      <c r="O30" s="14" t="str">
        <f t="shared" si="0"/>
        <v>nn4</v>
      </c>
      <c r="P30" s="24"/>
      <c r="Q30" s="2" t="str">
        <f t="shared" si="1"/>
        <v>Minnesota Vikings</v>
      </c>
      <c r="R30" s="5">
        <f t="shared" si="2"/>
        <v>0.37506</v>
      </c>
      <c r="T30" s="2">
        <v>27</v>
      </c>
      <c r="U30" s="2">
        <f t="shared" ca="1" si="9"/>
        <v>0</v>
      </c>
      <c r="V30" s="2" t="str">
        <f t="shared" ca="1" si="3"/>
        <v>Cleveland Browns</v>
      </c>
      <c r="W30" s="5">
        <f t="shared" ca="1" si="4"/>
        <v>0.31319999999999998</v>
      </c>
      <c r="X30" s="14" t="str">
        <f t="shared" ca="1" si="5"/>
        <v>a</v>
      </c>
    </row>
    <row r="31" spans="1:50" x14ac:dyDescent="0.25">
      <c r="A31" s="3" t="s">
        <v>21</v>
      </c>
      <c r="B31" s="3" t="s">
        <v>54</v>
      </c>
      <c r="C31" s="3" t="s">
        <v>72</v>
      </c>
      <c r="D31" s="3" t="s">
        <v>73</v>
      </c>
      <c r="F31" s="50"/>
      <c r="G31" s="3" t="s">
        <v>8</v>
      </c>
      <c r="H31" s="3">
        <v>6</v>
      </c>
      <c r="I31" s="12">
        <f t="shared" si="6"/>
        <v>10</v>
      </c>
      <c r="J31" s="3">
        <v>0</v>
      </c>
      <c r="L31" s="13">
        <f t="shared" si="7"/>
        <v>24</v>
      </c>
      <c r="M31" s="14" t="str">
        <f t="shared" si="8"/>
        <v>nw</v>
      </c>
      <c r="N31" s="14">
        <f>IF(M31="","",COUNTIF($M$4:M31,M31))</f>
        <v>3</v>
      </c>
      <c r="O31" s="14" t="str">
        <f t="shared" si="0"/>
        <v>nw3</v>
      </c>
      <c r="P31" s="24"/>
      <c r="Q31" s="2" t="str">
        <f t="shared" si="1"/>
        <v>San Francisco 49ers</v>
      </c>
      <c r="R31" s="5">
        <f t="shared" si="2"/>
        <v>0.37504999999999999</v>
      </c>
      <c r="T31" s="2">
        <v>28</v>
      </c>
      <c r="U31" s="2">
        <f t="shared" ca="1" si="9"/>
        <v>0</v>
      </c>
      <c r="V31" s="2" t="str">
        <f t="shared" ca="1" si="3"/>
        <v>Arizona Cardinals</v>
      </c>
      <c r="W31" s="5">
        <f t="shared" ca="1" si="4"/>
        <v>0.31302000000000002</v>
      </c>
      <c r="X31" s="14" t="str">
        <f t="shared" ca="1" si="5"/>
        <v>n</v>
      </c>
    </row>
    <row r="32" spans="1:50" x14ac:dyDescent="0.25">
      <c r="A32" s="3" t="s">
        <v>5</v>
      </c>
      <c r="B32" s="3" t="s">
        <v>39</v>
      </c>
      <c r="C32" s="3" t="s">
        <v>74</v>
      </c>
      <c r="D32" s="3" t="s">
        <v>77</v>
      </c>
      <c r="F32" s="50"/>
      <c r="G32" s="3" t="s">
        <v>27</v>
      </c>
      <c r="H32" s="3">
        <v>6</v>
      </c>
      <c r="I32" s="12">
        <f t="shared" si="6"/>
        <v>10</v>
      </c>
      <c r="J32" s="3">
        <v>0</v>
      </c>
      <c r="L32" s="13">
        <f t="shared" si="7"/>
        <v>25</v>
      </c>
      <c r="M32" s="14" t="str">
        <f t="shared" si="8"/>
        <v>ne</v>
      </c>
      <c r="N32" s="14">
        <f>IF(M32="","",COUNTIF($M$4:M32,M32))</f>
        <v>3</v>
      </c>
      <c r="O32" s="14" t="str">
        <f t="shared" si="0"/>
        <v>ne3</v>
      </c>
      <c r="P32" s="24"/>
      <c r="Q32" s="2" t="str">
        <f t="shared" si="1"/>
        <v>Dallas Cowboys</v>
      </c>
      <c r="R32" s="5">
        <f t="shared" si="2"/>
        <v>0.37503999999999998</v>
      </c>
      <c r="T32" s="2">
        <v>29</v>
      </c>
      <c r="U32" s="2">
        <f t="shared" ca="1" si="9"/>
        <v>0</v>
      </c>
      <c r="V32" s="2" t="str">
        <f t="shared" ca="1" si="3"/>
        <v>Denver Broncos</v>
      </c>
      <c r="W32" s="5">
        <f t="shared" ca="1" si="4"/>
        <v>0.25019000000000002</v>
      </c>
      <c r="X32" s="14" t="str">
        <f t="shared" ca="1" si="5"/>
        <v>a</v>
      </c>
    </row>
    <row r="33" spans="1:24" x14ac:dyDescent="0.25">
      <c r="A33" s="3" t="s">
        <v>29</v>
      </c>
      <c r="B33" s="3" t="s">
        <v>62</v>
      </c>
      <c r="C33" s="3" t="s">
        <v>74</v>
      </c>
      <c r="D33" s="3" t="s">
        <v>78</v>
      </c>
      <c r="F33" s="50"/>
      <c r="G33" s="3" t="s">
        <v>23</v>
      </c>
      <c r="H33" s="3">
        <v>6</v>
      </c>
      <c r="I33" s="12">
        <f t="shared" si="6"/>
        <v>10</v>
      </c>
      <c r="J33" s="3">
        <v>0</v>
      </c>
      <c r="L33" s="13">
        <f t="shared" si="7"/>
        <v>26</v>
      </c>
      <c r="M33" s="14" t="str">
        <f t="shared" si="8"/>
        <v>ne</v>
      </c>
      <c r="N33" s="14">
        <f>IF(M33="","",COUNTIF($M$4:M33,M33))</f>
        <v>4</v>
      </c>
      <c r="O33" s="14" t="str">
        <f t="shared" si="0"/>
        <v>ne4</v>
      </c>
      <c r="P33" s="24"/>
      <c r="Q33" s="2" t="str">
        <f t="shared" si="1"/>
        <v>Washington Redskins</v>
      </c>
      <c r="R33" s="5">
        <f t="shared" si="2"/>
        <v>0.37502999999999997</v>
      </c>
      <c r="T33" s="2">
        <v>30</v>
      </c>
      <c r="U33" s="2">
        <f t="shared" ca="1" si="9"/>
        <v>0</v>
      </c>
      <c r="V33" s="2" t="str">
        <f t="shared" ca="1" si="3"/>
        <v>Buffalo Bills</v>
      </c>
      <c r="W33" s="5">
        <f t="shared" ca="1" si="4"/>
        <v>0.25018000000000001</v>
      </c>
      <c r="X33" s="14" t="str">
        <f t="shared" ca="1" si="5"/>
        <v>a</v>
      </c>
    </row>
    <row r="34" spans="1:24" x14ac:dyDescent="0.25">
      <c r="A34" s="3" t="s">
        <v>4</v>
      </c>
      <c r="B34" s="3" t="s">
        <v>38</v>
      </c>
      <c r="C34" s="3" t="s">
        <v>74</v>
      </c>
      <c r="D34" s="3" t="s">
        <v>78</v>
      </c>
      <c r="F34" s="50"/>
      <c r="G34" s="3" t="s">
        <v>26</v>
      </c>
      <c r="H34" s="3">
        <v>5</v>
      </c>
      <c r="I34" s="12">
        <f t="shared" si="6"/>
        <v>11</v>
      </c>
      <c r="J34" s="3">
        <v>0</v>
      </c>
      <c r="L34" s="13">
        <f t="shared" si="7"/>
        <v>28</v>
      </c>
      <c r="M34" s="14" t="str">
        <f t="shared" si="8"/>
        <v>nw</v>
      </c>
      <c r="N34" s="14">
        <f>IF(M34="","",COUNTIF($M$4:M34,M34))</f>
        <v>4</v>
      </c>
      <c r="O34" s="14" t="str">
        <f t="shared" si="0"/>
        <v>nw4</v>
      </c>
      <c r="P34" s="24"/>
      <c r="Q34" s="2" t="str">
        <f t="shared" si="1"/>
        <v>Arizona Cardinals</v>
      </c>
      <c r="R34" s="5">
        <f t="shared" si="2"/>
        <v>0.31302000000000002</v>
      </c>
      <c r="T34" s="2">
        <v>31</v>
      </c>
      <c r="U34" s="2">
        <f t="shared" ca="1" si="9"/>
        <v>0</v>
      </c>
      <c r="V34" s="2" t="str">
        <f t="shared" ca="1" si="3"/>
        <v>Cincinnati Bengals</v>
      </c>
      <c r="W34" s="5">
        <f t="shared" ca="1" si="4"/>
        <v>0.25017</v>
      </c>
      <c r="X34" s="14" t="str">
        <f t="shared" ca="1" si="5"/>
        <v>a</v>
      </c>
    </row>
    <row r="35" spans="1:24" x14ac:dyDescent="0.25">
      <c r="A35" s="3" t="s">
        <v>25</v>
      </c>
      <c r="B35" s="3" t="s">
        <v>58</v>
      </c>
      <c r="C35" s="3" t="s">
        <v>72</v>
      </c>
      <c r="D35" s="3" t="s">
        <v>77</v>
      </c>
      <c r="F35" s="51"/>
      <c r="G35" s="3" t="s">
        <v>20</v>
      </c>
      <c r="H35" s="3">
        <v>2</v>
      </c>
      <c r="I35" s="12">
        <f t="shared" si="6"/>
        <v>14</v>
      </c>
      <c r="J35" s="3">
        <v>0</v>
      </c>
      <c r="L35" s="13">
        <f t="shared" si="7"/>
        <v>32</v>
      </c>
      <c r="M35" s="14" t="str">
        <f t="shared" si="8"/>
        <v>ns</v>
      </c>
      <c r="N35" s="14">
        <f>IF(M35="","",COUNTIF($M$4:M35,M35))</f>
        <v>4</v>
      </c>
      <c r="O35" s="14" t="str">
        <f t="shared" si="0"/>
        <v>ns4</v>
      </c>
      <c r="P35" s="24"/>
      <c r="Q35" s="2" t="str">
        <f t="shared" si="1"/>
        <v>Carolina Panthers</v>
      </c>
      <c r="R35" s="5">
        <f t="shared" si="2"/>
        <v>0.12501000000000001</v>
      </c>
      <c r="T35" s="2">
        <v>32</v>
      </c>
      <c r="U35" s="2">
        <f t="shared" ca="1" si="9"/>
        <v>0</v>
      </c>
      <c r="V35" s="2" t="str">
        <f t="shared" ca="1" si="3"/>
        <v>Carolina Panthers</v>
      </c>
      <c r="W35" s="5">
        <f t="shared" ca="1" si="4"/>
        <v>0.12501000000000001</v>
      </c>
      <c r="X35" s="14" t="str">
        <f t="shared" ca="1" si="5"/>
        <v>n</v>
      </c>
    </row>
  </sheetData>
  <mergeCells count="27">
    <mergeCell ref="F20:F35"/>
    <mergeCell ref="AA24:AD24"/>
    <mergeCell ref="AG24:AJ24"/>
    <mergeCell ref="F4:F19"/>
    <mergeCell ref="AL4:AL10"/>
    <mergeCell ref="AL13:AL19"/>
    <mergeCell ref="AR13:AR19"/>
    <mergeCell ref="AX13:AX19"/>
    <mergeCell ref="BD1:BG1"/>
    <mergeCell ref="Z3:Z29"/>
    <mergeCell ref="AA3:AD3"/>
    <mergeCell ref="AF3:AF29"/>
    <mergeCell ref="AG3:AJ3"/>
    <mergeCell ref="AL3:BB3"/>
    <mergeCell ref="AA17:AD17"/>
    <mergeCell ref="AG17:AJ17"/>
    <mergeCell ref="AL1:BB1"/>
    <mergeCell ref="AR4:AR10"/>
    <mergeCell ref="AX4:AX10"/>
    <mergeCell ref="AA10:AD10"/>
    <mergeCell ref="AG10:AJ10"/>
    <mergeCell ref="AL12:BB12"/>
    <mergeCell ref="A1:D1"/>
    <mergeCell ref="G1:J1"/>
    <mergeCell ref="L1:R1"/>
    <mergeCell ref="T1:W1"/>
    <mergeCell ref="Z1:AJ1"/>
  </mergeCells>
  <conditionalFormatting sqref="U4:X35">
    <cfRule type="expression" dxfId="125" priority="13">
      <formula>AND($U4&gt;=5,$U4&lt;=6)</formula>
    </cfRule>
    <cfRule type="expression" dxfId="124" priority="14">
      <formula>AND($U4&gt;=1,$U4&lt;=4)</formula>
    </cfRule>
  </conditionalFormatting>
  <conditionalFormatting sqref="X4:X35">
    <cfRule type="expression" dxfId="123" priority="1">
      <formula>X4="n"</formula>
    </cfRule>
    <cfRule type="expression" dxfId="122" priority="2">
      <formula>X4="a"</formula>
    </cfRule>
  </conditionalFormatting>
  <conditionalFormatting sqref="AB4:AD35">
    <cfRule type="expression" dxfId="121" priority="11">
      <formula>AND($AB4&gt;=5,$AB4&lt;=6)</formula>
    </cfRule>
    <cfRule type="expression" dxfId="120" priority="12">
      <formula>AND($AB4&gt;=1,$AB4&lt;=4)</formula>
    </cfRule>
  </conditionalFormatting>
  <conditionalFormatting sqref="AH4:AJ29">
    <cfRule type="expression" dxfId="119" priority="7">
      <formula>AND($AG4&gt;=5,$AG4&lt;=6)</formula>
    </cfRule>
    <cfRule type="expression" dxfId="118" priority="8">
      <formula>AND($AG4&gt;=1,$AG4&lt;=4)</formula>
    </cfRule>
    <cfRule type="expression" dxfId="117" priority="9">
      <formula>AND($AH4&gt;=5,$AH4&lt;=6)</formula>
    </cfRule>
    <cfRule type="expression" dxfId="116" priority="10">
      <formula>AND($AH4&gt;=1,$AH4&lt;=4)</formula>
    </cfRule>
  </conditionalFormatting>
  <conditionalFormatting sqref="AM5:AO18">
    <cfRule type="expression" dxfId="115" priority="6">
      <formula>$AP5&lt;&gt;""</formula>
    </cfRule>
  </conditionalFormatting>
  <conditionalFormatting sqref="AS5:AU18">
    <cfRule type="expression" dxfId="114" priority="5">
      <formula>$AV5&lt;&gt;""</formula>
    </cfRule>
  </conditionalFormatting>
  <conditionalFormatting sqref="AY6:BA16">
    <cfRule type="expression" dxfId="113" priority="4">
      <formula>$BB6&lt;&gt;""</formula>
    </cfRule>
  </conditionalFormatting>
  <conditionalFormatting sqref="BD10:BF11">
    <cfRule type="expression" dxfId="112" priority="3">
      <formula>$BG10&lt;&gt;""</formula>
    </cfRule>
  </conditionalFormatting>
  <pageMargins left="0.7" right="0.7" top="0.78740157499999996" bottom="0.78740157499999996" header="0.3" footer="0.3"/>
  <pageSetup paperSize="9" orientation="portrait" horizontalDpi="4294967294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G35"/>
  <sheetViews>
    <sheetView topLeftCell="Z1" workbookViewId="0">
      <selection activeCell="BG11" sqref="BG11"/>
    </sheetView>
  </sheetViews>
  <sheetFormatPr baseColWidth="10" defaultColWidth="11.42578125" defaultRowHeight="15" outlineLevelCol="1" x14ac:dyDescent="0.25"/>
  <cols>
    <col min="1" max="4" width="12.7109375" style="2" hidden="1" customWidth="1" outlineLevel="1"/>
    <col min="5" max="5" width="6.7109375" style="2" customWidth="1" collapsed="1"/>
    <col min="6" max="6" width="2.7109375" style="2" customWidth="1" outlineLevel="1"/>
    <col min="7" max="7" width="12.7109375" style="2" customWidth="1" outlineLevel="1"/>
    <col min="8" max="10" width="3.7109375" style="2" customWidth="1" outlineLevel="1"/>
    <col min="11" max="11" width="6.7109375" style="2" customWidth="1"/>
    <col min="12" max="14" width="3.7109375" style="2" hidden="1" customWidth="1" outlineLevel="1"/>
    <col min="15" max="15" width="4.7109375" style="2" hidden="1" customWidth="1" outlineLevel="1"/>
    <col min="16" max="16" width="2.7109375" style="2" hidden="1" customWidth="1" outlineLevel="1"/>
    <col min="17" max="17" width="24.7109375" style="2" hidden="1" customWidth="1" outlineLevel="1"/>
    <col min="18" max="18" width="6.7109375" style="2" hidden="1" customWidth="1" outlineLevel="1"/>
    <col min="19" max="19" width="6.7109375" style="2" customWidth="1" collapsed="1"/>
    <col min="20" max="20" width="3.7109375" style="2" customWidth="1" outlineLevel="1"/>
    <col min="21" max="21" width="2.7109375" style="2" customWidth="1" outlineLevel="1"/>
    <col min="22" max="22" width="24.7109375" style="2" customWidth="1" outlineLevel="1"/>
    <col min="23" max="23" width="6.7109375" style="2" customWidth="1" outlineLevel="1"/>
    <col min="24" max="24" width="2.7109375" style="2" customWidth="1" outlineLevel="1"/>
    <col min="25" max="25" width="6.7109375" style="2" customWidth="1"/>
    <col min="26" max="26" width="2.7109375" style="2" customWidth="1" outlineLevel="1"/>
    <col min="27" max="27" width="4.7109375" style="2" customWidth="1" outlineLevel="1"/>
    <col min="28" max="28" width="2.7109375" style="2" customWidth="1" outlineLevel="1"/>
    <col min="29" max="29" width="24.7109375" style="2" customWidth="1" outlineLevel="1"/>
    <col min="30" max="30" width="6.7109375" style="2" customWidth="1" outlineLevel="1"/>
    <col min="31" max="31" width="3.7109375" style="2" customWidth="1" outlineLevel="1"/>
    <col min="32" max="32" width="2.7109375" style="2" customWidth="1" outlineLevel="1"/>
    <col min="33" max="33" width="4.7109375" style="2" customWidth="1" outlineLevel="1"/>
    <col min="34" max="34" width="2.7109375" style="2" customWidth="1" outlineLevel="1"/>
    <col min="35" max="35" width="24.7109375" style="2" customWidth="1" outlineLevel="1"/>
    <col min="36" max="36" width="6.7109375" style="2" customWidth="1" outlineLevel="1"/>
    <col min="37" max="37" width="6.7109375" style="2" customWidth="1"/>
    <col min="38" max="39" width="2.7109375" style="2" customWidth="1"/>
    <col min="40" max="40" width="24.7109375" style="2" customWidth="1"/>
    <col min="41" max="41" width="4.7109375" style="2" customWidth="1"/>
    <col min="42" max="42" width="2.7109375" style="2" customWidth="1"/>
    <col min="43" max="43" width="3.7109375" style="2" customWidth="1"/>
    <col min="44" max="45" width="2.7109375" style="2" customWidth="1"/>
    <col min="46" max="46" width="24.7109375" style="2" customWidth="1"/>
    <col min="47" max="47" width="4.7109375" style="2" customWidth="1"/>
    <col min="48" max="48" width="2.7109375" style="2" customWidth="1"/>
    <col min="49" max="49" width="3.7109375" style="2" customWidth="1"/>
    <col min="50" max="51" width="2.7109375" style="2" customWidth="1"/>
    <col min="52" max="52" width="24.7109375" style="2" customWidth="1"/>
    <col min="53" max="53" width="4.7109375" style="2" customWidth="1"/>
    <col min="54" max="54" width="2.7109375" style="2" customWidth="1"/>
    <col min="55" max="55" width="3.7109375" style="2" customWidth="1"/>
    <col min="56" max="56" width="2.7109375" style="2" customWidth="1"/>
    <col min="57" max="57" width="24.7109375" style="2" customWidth="1"/>
    <col min="58" max="58" width="4.7109375" style="2" customWidth="1"/>
    <col min="59" max="59" width="12.7109375" style="2" customWidth="1"/>
    <col min="60" max="16384" width="11.42578125" style="2"/>
  </cols>
  <sheetData>
    <row r="1" spans="1:59" s="11" customFormat="1" ht="21" x14ac:dyDescent="0.25">
      <c r="A1" s="60" t="s">
        <v>80</v>
      </c>
      <c r="B1" s="60"/>
      <c r="C1" s="60"/>
      <c r="D1" s="60"/>
      <c r="G1" s="60" t="s">
        <v>118</v>
      </c>
      <c r="H1" s="60"/>
      <c r="I1" s="60"/>
      <c r="J1" s="60"/>
      <c r="L1" s="60" t="s">
        <v>82</v>
      </c>
      <c r="M1" s="60"/>
      <c r="N1" s="60"/>
      <c r="O1" s="60"/>
      <c r="P1" s="60"/>
      <c r="Q1" s="60"/>
      <c r="R1" s="60"/>
      <c r="T1" s="60" t="s">
        <v>81</v>
      </c>
      <c r="U1" s="60"/>
      <c r="V1" s="60"/>
      <c r="W1" s="60"/>
      <c r="X1" s="10"/>
      <c r="Z1" s="60" t="s">
        <v>127</v>
      </c>
      <c r="AA1" s="60"/>
      <c r="AB1" s="60"/>
      <c r="AC1" s="60"/>
      <c r="AD1" s="60"/>
      <c r="AE1" s="60"/>
      <c r="AF1" s="60"/>
      <c r="AG1" s="60"/>
      <c r="AH1" s="60"/>
      <c r="AI1" s="60"/>
      <c r="AJ1" s="60"/>
      <c r="AL1" s="60" t="s">
        <v>129</v>
      </c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D1" s="60" t="s">
        <v>125</v>
      </c>
      <c r="BE1" s="60"/>
      <c r="BF1" s="60"/>
      <c r="BG1" s="60"/>
    </row>
    <row r="2" spans="1:59" x14ac:dyDescent="0.25">
      <c r="A2" s="3">
        <v>16</v>
      </c>
      <c r="BD2" s="6" t="s">
        <v>126</v>
      </c>
    </row>
    <row r="3" spans="1:59" ht="15" customHeight="1" x14ac:dyDescent="0.25">
      <c r="A3" s="1" t="s">
        <v>32</v>
      </c>
      <c r="B3" s="1" t="s">
        <v>33</v>
      </c>
      <c r="C3" s="1" t="s">
        <v>70</v>
      </c>
      <c r="D3" s="1" t="s">
        <v>71</v>
      </c>
      <c r="G3" s="1" t="s">
        <v>32</v>
      </c>
      <c r="H3" s="4" t="s">
        <v>65</v>
      </c>
      <c r="I3" s="4" t="s">
        <v>66</v>
      </c>
      <c r="J3" s="4" t="s">
        <v>67</v>
      </c>
      <c r="L3" s="4" t="s">
        <v>119</v>
      </c>
      <c r="M3" s="4" t="s">
        <v>76</v>
      </c>
      <c r="N3" s="4" t="s">
        <v>120</v>
      </c>
      <c r="O3" s="4" t="s">
        <v>69</v>
      </c>
      <c r="P3" s="4"/>
      <c r="Q3" s="4" t="s">
        <v>79</v>
      </c>
      <c r="R3" s="4" t="s">
        <v>68</v>
      </c>
      <c r="T3" s="1"/>
      <c r="U3" s="1"/>
      <c r="V3" s="4" t="s">
        <v>79</v>
      </c>
      <c r="W3" s="4" t="s">
        <v>68</v>
      </c>
      <c r="X3" s="1"/>
      <c r="Z3" s="54" t="s">
        <v>115</v>
      </c>
      <c r="AA3" s="52" t="s">
        <v>75</v>
      </c>
      <c r="AB3" s="52"/>
      <c r="AC3" s="52"/>
      <c r="AD3" s="53"/>
      <c r="AF3" s="49" t="s">
        <v>116</v>
      </c>
      <c r="AG3" s="47" t="s">
        <v>75</v>
      </c>
      <c r="AH3" s="47"/>
      <c r="AI3" s="47"/>
      <c r="AJ3" s="48"/>
      <c r="AL3" s="70" t="s">
        <v>115</v>
      </c>
      <c r="AM3" s="74"/>
      <c r="AN3" s="74"/>
      <c r="AO3" s="74"/>
      <c r="AP3" s="74"/>
      <c r="AQ3" s="74"/>
      <c r="AR3" s="71"/>
      <c r="AS3" s="74"/>
      <c r="AT3" s="74"/>
      <c r="AU3" s="74"/>
      <c r="AV3" s="74"/>
      <c r="AW3" s="74"/>
      <c r="AX3" s="71"/>
      <c r="AY3" s="74"/>
      <c r="AZ3" s="74"/>
      <c r="BA3" s="74"/>
      <c r="BB3" s="75"/>
    </row>
    <row r="4" spans="1:59" ht="15" customHeight="1" x14ac:dyDescent="0.25">
      <c r="A4" s="3" t="s">
        <v>8</v>
      </c>
      <c r="B4" s="3" t="s">
        <v>42</v>
      </c>
      <c r="C4" s="3" t="s">
        <v>72</v>
      </c>
      <c r="D4" s="3" t="s">
        <v>73</v>
      </c>
      <c r="F4" s="54" t="s">
        <v>115</v>
      </c>
      <c r="G4" s="3" t="s">
        <v>6</v>
      </c>
      <c r="H4" s="3">
        <v>14</v>
      </c>
      <c r="I4" s="12">
        <f>$A$2-H4-J4</f>
        <v>2</v>
      </c>
      <c r="J4" s="3">
        <v>0</v>
      </c>
      <c r="L4" s="13">
        <f>IF(G4="","",_xlfn.RANK.EQ(R4,$R$4:$R$35,0))</f>
        <v>1</v>
      </c>
      <c r="M4" s="14" t="str">
        <f>IF(G4="","",LOWER(LEFT(VLOOKUP(G4,$A$4:$D$35,3),1))&amp;LOWER(LEFT(VLOOKUP(G4,$A$4:$D$35,4),1)))</f>
        <v>as</v>
      </c>
      <c r="N4" s="14">
        <f>IF(M4="","",COUNTIF($M$4:M4,M4))</f>
        <v>1</v>
      </c>
      <c r="O4" s="14" t="str">
        <f t="shared" ref="O4:O35" si="0">M4&amp;N4</f>
        <v>as1</v>
      </c>
      <c r="P4" s="2">
        <v>1</v>
      </c>
      <c r="Q4" s="2" t="str">
        <f t="shared" ref="Q4:Q35" si="1">IF(G4="","",VLOOKUP(G4,$A$4:$D$35,2)&amp;" "&amp;G4)</f>
        <v>Indianapolis Colts</v>
      </c>
      <c r="R4" s="5">
        <f t="shared" ref="R4:R35" si="2">IF(G4="","",ROUND((H4+J4/2)/SUM(H4:J4),3)+(36-ROW())/100000)</f>
        <v>0.87531999999999999</v>
      </c>
      <c r="T4" s="2">
        <v>1</v>
      </c>
      <c r="U4" s="2">
        <f ca="1">IF(L4="","",OFFSET($P$3,MATCH(T4,$L$4:$L$35,0),0))</f>
        <v>1</v>
      </c>
      <c r="V4" s="2" t="str">
        <f t="shared" ref="V4:V35" ca="1" si="3">IF(L4="","",OFFSET($Q$3,MATCH(T4,$L$4:$L$35,0),0))</f>
        <v>Indianapolis Colts</v>
      </c>
      <c r="W4" s="5">
        <f t="shared" ref="W4:W35" ca="1" si="4">IF(L4="","",OFFSET($R$3,MATCH(T4,$L$4:$L$35,0),0))</f>
        <v>0.87531999999999999</v>
      </c>
      <c r="X4" s="14" t="str">
        <f t="shared" ref="X4:X35" ca="1" si="5">IF(L4="","",LEFT(OFFSET($M$3,MATCH(T4,$L$4:$L$35,0),0),1))</f>
        <v>a</v>
      </c>
      <c r="Z4" s="61"/>
      <c r="AA4" s="1"/>
      <c r="AB4" s="1"/>
      <c r="AC4" s="4" t="s">
        <v>79</v>
      </c>
      <c r="AD4" s="4" t="s">
        <v>68</v>
      </c>
      <c r="AF4" s="63"/>
      <c r="AG4" s="1"/>
      <c r="AH4" s="1"/>
      <c r="AI4" s="4" t="s">
        <v>79</v>
      </c>
      <c r="AJ4" s="4" t="s">
        <v>68</v>
      </c>
      <c r="AL4" s="61" t="s">
        <v>121</v>
      </c>
      <c r="AR4" s="61" t="s">
        <v>122</v>
      </c>
      <c r="AX4" s="61" t="s">
        <v>124</v>
      </c>
    </row>
    <row r="5" spans="1:59" x14ac:dyDescent="0.25">
      <c r="A5" s="3" t="s">
        <v>28</v>
      </c>
      <c r="B5" s="3" t="s">
        <v>61</v>
      </c>
      <c r="C5" s="3" t="s">
        <v>72</v>
      </c>
      <c r="D5" s="3" t="s">
        <v>77</v>
      </c>
      <c r="F5" s="55"/>
      <c r="G5" s="3" t="s">
        <v>18</v>
      </c>
      <c r="H5" s="3">
        <v>13</v>
      </c>
      <c r="I5" s="12">
        <f t="shared" ref="I5:I35" si="6">$A$2-H5-J5</f>
        <v>3</v>
      </c>
      <c r="J5" s="3">
        <v>0</v>
      </c>
      <c r="L5" s="13">
        <f t="shared" ref="L5:L35" si="7">IF(G5="","",_xlfn.RANK.EQ(R5,$R$4:$R$35,0))</f>
        <v>2</v>
      </c>
      <c r="M5" s="14" t="str">
        <f t="shared" ref="M5:M35" si="8">IF(G5="","",LOWER(LEFT(VLOOKUP(G5,$A$4:$D$35,3),1))&amp;LOWER(LEFT(VLOOKUP(G5,$A$4:$D$35,4),1)))</f>
        <v>aw</v>
      </c>
      <c r="N5" s="14">
        <f>IF(M5="","",COUNTIF($M$4:M5,M5))</f>
        <v>1</v>
      </c>
      <c r="O5" s="14" t="str">
        <f t="shared" si="0"/>
        <v>aw1</v>
      </c>
      <c r="P5" s="2">
        <v>2</v>
      </c>
      <c r="Q5" s="2" t="str">
        <f t="shared" si="1"/>
        <v>San Diego Chargers</v>
      </c>
      <c r="R5" s="5">
        <f t="shared" si="2"/>
        <v>0.81330999999999998</v>
      </c>
      <c r="T5" s="2">
        <v>2</v>
      </c>
      <c r="U5" s="2">
        <f t="shared" ref="U5:U35" ca="1" si="9">IF(L5="","",OFFSET($P$3,MATCH(T5,$L$4:$L$35,0),0))</f>
        <v>2</v>
      </c>
      <c r="V5" s="2" t="str">
        <f t="shared" ca="1" si="3"/>
        <v>San Diego Chargers</v>
      </c>
      <c r="W5" s="5">
        <f t="shared" ca="1" si="4"/>
        <v>0.81330999999999998</v>
      </c>
      <c r="X5" s="14" t="str">
        <f t="shared" ca="1" si="5"/>
        <v>a</v>
      </c>
      <c r="Z5" s="61"/>
      <c r="AA5" s="14" t="s">
        <v>87</v>
      </c>
      <c r="AB5" s="2">
        <f ca="1">IF(COUNTIF($O$4:$O$35,AA5)=0,"",OFFSET($P$3,MATCH(AA5,$O$4:$O$35,0),0))</f>
        <v>3</v>
      </c>
      <c r="AC5" s="2" t="str">
        <f ca="1">IF(COUNTIF($O$4:$O$35,AA5)=0,"",OFFSET($Q$3,MATCH(AA5,$O$4:$O$35,0),0))</f>
        <v>New England Patriots</v>
      </c>
      <c r="AD5" s="5">
        <f ca="1">IF(COUNTIF($O$4:$O$35,AA5)=0,"",OFFSET($R$3,MATCH(AA5,$O$4:$O$35,0),0))</f>
        <v>0.62529999999999997</v>
      </c>
      <c r="AF5" s="63"/>
      <c r="AG5" s="14" t="s">
        <v>99</v>
      </c>
      <c r="AH5" s="2">
        <f ca="1">IF(COUNTIF($O$4:$O$35,AG5)=0,"",OFFSET($P$3,MATCH(AG5,$O$4:$O$35,0),0))</f>
        <v>3</v>
      </c>
      <c r="AI5" s="2" t="str">
        <f ca="1">IF(COUNTIF($O$4:$O$35,AG5)=0,"",OFFSET($Q$3,MATCH(AG5,$O$4:$O$35,0),0))</f>
        <v>Dallas Cowboys</v>
      </c>
      <c r="AJ5" s="5">
        <f ca="1">IF(COUNTIF($O$4:$O$35,AG5)=0,"",OFFSET($R$3,MATCH(AG5,$O$4:$O$35,0),0))</f>
        <v>0.68813999999999997</v>
      </c>
      <c r="AL5" s="55"/>
      <c r="AM5" s="16">
        <v>5</v>
      </c>
      <c r="AN5" s="17" t="str">
        <f>IF(Q8="","tbd",Q8)</f>
        <v>New York Jets</v>
      </c>
      <c r="AO5" s="18">
        <v>24</v>
      </c>
      <c r="AP5" s="14">
        <f>IF(AO5&gt;AO6,AM5,"")</f>
        <v>5</v>
      </c>
      <c r="AR5" s="55"/>
      <c r="AS5" s="16">
        <f>IF(COUNT(AP5:AP9)&lt;&gt;2,"",MIN(AP5:AP9))</f>
        <v>5</v>
      </c>
      <c r="AT5" s="17" t="str">
        <f ca="1">IF(AS5="","tbd",OFFSET($Q$3,AS5,0))</f>
        <v>New York Jets</v>
      </c>
      <c r="AU5" s="18">
        <v>17</v>
      </c>
      <c r="AV5" s="14">
        <f>IF(AU5&gt;AU6,AS5,"")</f>
        <v>5</v>
      </c>
      <c r="AX5" s="61"/>
    </row>
    <row r="6" spans="1:59" x14ac:dyDescent="0.25">
      <c r="A6" s="3" t="s">
        <v>31</v>
      </c>
      <c r="B6" s="3" t="s">
        <v>64</v>
      </c>
      <c r="C6" s="3" t="s">
        <v>74</v>
      </c>
      <c r="D6" s="3" t="s">
        <v>77</v>
      </c>
      <c r="F6" s="55"/>
      <c r="G6" s="3" t="s">
        <v>13</v>
      </c>
      <c r="H6" s="3">
        <v>10</v>
      </c>
      <c r="I6" s="12">
        <f t="shared" si="6"/>
        <v>6</v>
      </c>
      <c r="J6" s="3">
        <v>0</v>
      </c>
      <c r="L6" s="13">
        <f t="shared" si="7"/>
        <v>8</v>
      </c>
      <c r="M6" s="14" t="str">
        <f t="shared" si="8"/>
        <v>ae</v>
      </c>
      <c r="N6" s="14">
        <f>IF(M6="","",COUNTIF($M$4:M6,M6))</f>
        <v>1</v>
      </c>
      <c r="O6" s="14" t="str">
        <f t="shared" si="0"/>
        <v>ae1</v>
      </c>
      <c r="P6" s="2">
        <v>3</v>
      </c>
      <c r="Q6" s="2" t="str">
        <f t="shared" si="1"/>
        <v>New England Patriots</v>
      </c>
      <c r="R6" s="5">
        <f t="shared" si="2"/>
        <v>0.62529999999999997</v>
      </c>
      <c r="T6" s="2">
        <v>3</v>
      </c>
      <c r="U6" s="2">
        <f t="shared" ca="1" si="9"/>
        <v>1</v>
      </c>
      <c r="V6" s="2" t="str">
        <f t="shared" ca="1" si="3"/>
        <v>New Orleans Saints</v>
      </c>
      <c r="W6" s="5">
        <f t="shared" ca="1" si="4"/>
        <v>0.81315999999999999</v>
      </c>
      <c r="X6" s="14" t="str">
        <f t="shared" ca="1" si="5"/>
        <v>n</v>
      </c>
      <c r="Z6" s="61"/>
      <c r="AA6" s="14" t="s">
        <v>88</v>
      </c>
      <c r="AB6" s="2">
        <f t="shared" ref="AB6:AB8" ca="1" si="10">IF(COUNTIF($O$4:$O$35,AA6)=0,"",OFFSET($P$3,MATCH(AA6,$O$4:$O$35,0),0))</f>
        <v>5</v>
      </c>
      <c r="AC6" s="2" t="str">
        <f t="shared" ref="AC6:AC8" ca="1" si="11">IF(COUNTIF($O$4:$O$35,AA6)=0,"",OFFSET($Q$3,MATCH(AA6,$O$4:$O$35,0),0))</f>
        <v>New York Jets</v>
      </c>
      <c r="AD6" s="5">
        <f t="shared" ref="AD6:AD8" ca="1" si="12">IF(COUNTIF($O$4:$O$35,AA6)=0,"",OFFSET($R$3,MATCH(AA6,$O$4:$O$35,0),0))</f>
        <v>0.56327999999999989</v>
      </c>
      <c r="AF6" s="63"/>
      <c r="AG6" s="14" t="s">
        <v>100</v>
      </c>
      <c r="AH6" s="2">
        <f t="shared" ref="AH6:AH8" ca="1" si="13">IF(COUNTIF($O$4:$O$35,AG6)=0,"",OFFSET($P$3,MATCH(AG6,$O$4:$O$35,0),0))</f>
        <v>6</v>
      </c>
      <c r="AI6" s="2" t="str">
        <f t="shared" ref="AI6:AI8" ca="1" si="14">IF(COUNTIF($O$4:$O$35,AG6)=0,"",OFFSET($Q$3,MATCH(AG6,$O$4:$O$35,0),0))</f>
        <v>Philadelphia Eagles</v>
      </c>
      <c r="AJ6" s="5">
        <f t="shared" ref="AJ6:AJ8" ca="1" si="15">IF(COUNTIF($O$4:$O$35,AG6)=0,"",OFFSET($R$3,MATCH(AG6,$O$4:$O$35,0),0))</f>
        <v>0.68811</v>
      </c>
      <c r="AL6" s="55"/>
      <c r="AM6" s="19">
        <v>4</v>
      </c>
      <c r="AN6" s="20" t="str">
        <f>IF(Q7="","tbd",Q7)</f>
        <v>Cincinnati Bengals</v>
      </c>
      <c r="AO6" s="21">
        <v>14</v>
      </c>
      <c r="AP6" s="14" t="str">
        <f>IF(AO6&gt;AO5,AM6,"")</f>
        <v/>
      </c>
      <c r="AR6" s="55"/>
      <c r="AS6" s="19">
        <v>2</v>
      </c>
      <c r="AT6" s="20" t="str">
        <f>IF(Q5="","tbd",Q5)</f>
        <v>San Diego Chargers</v>
      </c>
      <c r="AU6" s="21">
        <v>14</v>
      </c>
      <c r="AV6" s="14" t="str">
        <f>IF(AU6&gt;AU5,AS6,"")</f>
        <v/>
      </c>
      <c r="AX6" s="55"/>
      <c r="AY6" s="16">
        <f>IF(COUNT(AV5:AV9)&lt;&gt;2,"",MAX(AV5:AV9))</f>
        <v>5</v>
      </c>
      <c r="AZ6" s="17" t="str">
        <f ca="1">IF(AY6="","tbd",OFFSET($Q$3,AY6,0))</f>
        <v>New York Jets</v>
      </c>
      <c r="BA6" s="18">
        <v>17</v>
      </c>
      <c r="BB6" s="14" t="str">
        <f>IF(BA6&gt;BA7,AY6,"")</f>
        <v/>
      </c>
    </row>
    <row r="7" spans="1:59" x14ac:dyDescent="0.25">
      <c r="A7" s="3" t="s">
        <v>16</v>
      </c>
      <c r="B7" s="3" t="s">
        <v>49</v>
      </c>
      <c r="C7" s="3" t="s">
        <v>74</v>
      </c>
      <c r="D7" s="3" t="s">
        <v>75</v>
      </c>
      <c r="F7" s="55"/>
      <c r="G7" s="3" t="s">
        <v>31</v>
      </c>
      <c r="H7" s="3">
        <v>10</v>
      </c>
      <c r="I7" s="12">
        <f t="shared" si="6"/>
        <v>6</v>
      </c>
      <c r="J7" s="3">
        <v>0</v>
      </c>
      <c r="L7" s="13">
        <f t="shared" si="7"/>
        <v>9</v>
      </c>
      <c r="M7" s="14" t="str">
        <f t="shared" si="8"/>
        <v>an</v>
      </c>
      <c r="N7" s="14">
        <f>IF(M7="","",COUNTIF($M$4:M7,M7))</f>
        <v>1</v>
      </c>
      <c r="O7" s="14" t="str">
        <f t="shared" si="0"/>
        <v>an1</v>
      </c>
      <c r="P7" s="2">
        <v>4</v>
      </c>
      <c r="Q7" s="2" t="str">
        <f t="shared" si="1"/>
        <v>Cincinnati Bengals</v>
      </c>
      <c r="R7" s="5">
        <f t="shared" si="2"/>
        <v>0.62529000000000001</v>
      </c>
      <c r="T7" s="2">
        <v>4</v>
      </c>
      <c r="U7" s="2">
        <f t="shared" ca="1" si="9"/>
        <v>2</v>
      </c>
      <c r="V7" s="2" t="str">
        <f t="shared" ca="1" si="3"/>
        <v>Minnesota Vikings</v>
      </c>
      <c r="W7" s="5">
        <f t="shared" ca="1" si="4"/>
        <v>0.75014999999999998</v>
      </c>
      <c r="X7" s="14" t="str">
        <f t="shared" ca="1" si="5"/>
        <v>n</v>
      </c>
      <c r="Z7" s="61"/>
      <c r="AA7" s="14" t="s">
        <v>89</v>
      </c>
      <c r="AB7" s="2">
        <f t="shared" ca="1" si="10"/>
        <v>0</v>
      </c>
      <c r="AC7" s="2" t="str">
        <f t="shared" ca="1" si="11"/>
        <v>Miami Dolphins</v>
      </c>
      <c r="AD7" s="5">
        <f t="shared" ca="1" si="12"/>
        <v>0.43822</v>
      </c>
      <c r="AF7" s="63"/>
      <c r="AG7" s="14" t="s">
        <v>101</v>
      </c>
      <c r="AH7" s="2">
        <f t="shared" ca="1" si="13"/>
        <v>0</v>
      </c>
      <c r="AI7" s="2" t="str">
        <f t="shared" ca="1" si="14"/>
        <v>New York Giants</v>
      </c>
      <c r="AJ7" s="5">
        <f t="shared" ca="1" si="15"/>
        <v>0.50007000000000001</v>
      </c>
      <c r="AL7" s="61"/>
      <c r="AR7" s="61"/>
      <c r="AX7" s="55"/>
      <c r="AY7" s="19">
        <f>IF(COUNT(AV5:AV9)&lt;&gt;2,"",MIN(AV5:AV9))</f>
        <v>1</v>
      </c>
      <c r="AZ7" s="20" t="str">
        <f ca="1">IF(AY7="","tbd",OFFSET($Q$3,AY7,0))</f>
        <v>Indianapolis Colts</v>
      </c>
      <c r="BA7" s="21">
        <v>30</v>
      </c>
      <c r="BB7" s="14">
        <f>IF(BA7&gt;BA6,AY7,"")</f>
        <v>1</v>
      </c>
    </row>
    <row r="8" spans="1:59" x14ac:dyDescent="0.25">
      <c r="A8" s="3" t="s">
        <v>11</v>
      </c>
      <c r="B8" s="3" t="s">
        <v>45</v>
      </c>
      <c r="C8" s="3" t="s">
        <v>74</v>
      </c>
      <c r="D8" s="3" t="s">
        <v>73</v>
      </c>
      <c r="F8" s="55"/>
      <c r="G8" s="3" t="s">
        <v>15</v>
      </c>
      <c r="H8" s="3">
        <v>9</v>
      </c>
      <c r="I8" s="12">
        <f t="shared" si="6"/>
        <v>7</v>
      </c>
      <c r="J8" s="3">
        <v>0</v>
      </c>
      <c r="L8" s="13">
        <f t="shared" si="7"/>
        <v>11</v>
      </c>
      <c r="M8" s="14" t="str">
        <f t="shared" si="8"/>
        <v>ae</v>
      </c>
      <c r="N8" s="14">
        <f>IF(M8="","",COUNTIF($M$4:M8,M8))</f>
        <v>2</v>
      </c>
      <c r="O8" s="14" t="str">
        <f t="shared" si="0"/>
        <v>ae2</v>
      </c>
      <c r="P8" s="2">
        <v>5</v>
      </c>
      <c r="Q8" s="2" t="str">
        <f t="shared" si="1"/>
        <v>New York Jets</v>
      </c>
      <c r="R8" s="5">
        <f t="shared" si="2"/>
        <v>0.56327999999999989</v>
      </c>
      <c r="T8" s="2">
        <v>5</v>
      </c>
      <c r="U8" s="2">
        <f t="shared" ca="1" si="9"/>
        <v>3</v>
      </c>
      <c r="V8" s="2" t="str">
        <f t="shared" ca="1" si="3"/>
        <v>Dallas Cowboys</v>
      </c>
      <c r="W8" s="5">
        <f t="shared" ca="1" si="4"/>
        <v>0.68813999999999997</v>
      </c>
      <c r="X8" s="14" t="str">
        <f t="shared" ca="1" si="5"/>
        <v>n</v>
      </c>
      <c r="Z8" s="61"/>
      <c r="AA8" s="14" t="s">
        <v>90</v>
      </c>
      <c r="AB8" s="2">
        <f t="shared" ca="1" si="10"/>
        <v>0</v>
      </c>
      <c r="AC8" s="2" t="str">
        <f t="shared" ca="1" si="11"/>
        <v>Buffalo Bills</v>
      </c>
      <c r="AD8" s="5">
        <f t="shared" ca="1" si="12"/>
        <v>0.37519999999999998</v>
      </c>
      <c r="AF8" s="63"/>
      <c r="AG8" s="14" t="s">
        <v>102</v>
      </c>
      <c r="AH8" s="2">
        <f t="shared" ca="1" si="13"/>
        <v>0</v>
      </c>
      <c r="AI8" s="2" t="str">
        <f t="shared" ca="1" si="14"/>
        <v>Washington Redskins</v>
      </c>
      <c r="AJ8" s="5">
        <f t="shared" ca="1" si="15"/>
        <v>0.25003999999999998</v>
      </c>
      <c r="AL8" s="55"/>
      <c r="AM8" s="16">
        <v>6</v>
      </c>
      <c r="AN8" s="17" t="str">
        <f>IF(Q9="","tbd",Q9)</f>
        <v>Baltimore Ravens</v>
      </c>
      <c r="AO8" s="18">
        <v>33</v>
      </c>
      <c r="AP8" s="14">
        <f>IF(AO8&gt;AO9,AM8,"")</f>
        <v>6</v>
      </c>
      <c r="AR8" s="55"/>
      <c r="AS8" s="16">
        <f>IF(COUNT(AP5:AP9)&lt;&gt;2,"",MAX(AP5:AP9))</f>
        <v>6</v>
      </c>
      <c r="AT8" s="17" t="str">
        <f ca="1">IF(AS8="","tbd",OFFSET($Q$3,AS8,0))</f>
        <v>Baltimore Ravens</v>
      </c>
      <c r="AU8" s="18">
        <v>3</v>
      </c>
      <c r="AV8" s="14" t="str">
        <f>IF(AU8&gt;AU9,AS8,"")</f>
        <v/>
      </c>
      <c r="AX8" s="61"/>
    </row>
    <row r="9" spans="1:59" x14ac:dyDescent="0.25">
      <c r="A9" s="3" t="s">
        <v>10</v>
      </c>
      <c r="B9" s="3" t="s">
        <v>44</v>
      </c>
      <c r="C9" s="3" t="s">
        <v>74</v>
      </c>
      <c r="D9" s="3" t="s">
        <v>77</v>
      </c>
      <c r="F9" s="55"/>
      <c r="G9" s="3" t="s">
        <v>19</v>
      </c>
      <c r="H9" s="3">
        <v>9</v>
      </c>
      <c r="I9" s="12">
        <f t="shared" si="6"/>
        <v>7</v>
      </c>
      <c r="J9" s="3">
        <v>0</v>
      </c>
      <c r="L9" s="13">
        <f t="shared" si="7"/>
        <v>12</v>
      </c>
      <c r="M9" s="14" t="str">
        <f t="shared" si="8"/>
        <v>an</v>
      </c>
      <c r="N9" s="14">
        <f>IF(M9="","",COUNTIF($M$4:M9,M9))</f>
        <v>2</v>
      </c>
      <c r="O9" s="14" t="str">
        <f t="shared" si="0"/>
        <v>an2</v>
      </c>
      <c r="P9" s="2">
        <v>6</v>
      </c>
      <c r="Q9" s="2" t="str">
        <f t="shared" si="1"/>
        <v>Baltimore Ravens</v>
      </c>
      <c r="R9" s="5">
        <f t="shared" si="2"/>
        <v>0.56326999999999994</v>
      </c>
      <c r="T9" s="2">
        <v>6</v>
      </c>
      <c r="U9" s="2">
        <f t="shared" ca="1" si="9"/>
        <v>5</v>
      </c>
      <c r="V9" s="2" t="str">
        <f t="shared" ca="1" si="3"/>
        <v>Green Bay Packers</v>
      </c>
      <c r="W9" s="5">
        <f t="shared" ca="1" si="4"/>
        <v>0.68811999999999995</v>
      </c>
      <c r="X9" s="14" t="str">
        <f t="shared" ca="1" si="5"/>
        <v>n</v>
      </c>
      <c r="Z9" s="61"/>
      <c r="AF9" s="63"/>
      <c r="AL9" s="55"/>
      <c r="AM9" s="19">
        <v>3</v>
      </c>
      <c r="AN9" s="20" t="str">
        <f>IF(Q6="","tbd",Q6)</f>
        <v>New England Patriots</v>
      </c>
      <c r="AO9" s="21">
        <v>14</v>
      </c>
      <c r="AP9" s="14" t="str">
        <f>IF(AO9&gt;AO8,AM9,"")</f>
        <v/>
      </c>
      <c r="AR9" s="55"/>
      <c r="AS9" s="19">
        <v>1</v>
      </c>
      <c r="AT9" s="20" t="str">
        <f>IF(Q4="","tbd",Q4)</f>
        <v>Indianapolis Colts</v>
      </c>
      <c r="AU9" s="21">
        <v>20</v>
      </c>
      <c r="AV9" s="14">
        <f>IF(AU9&gt;AU8,AS9,"")</f>
        <v>1</v>
      </c>
      <c r="AX9" s="61"/>
    </row>
    <row r="10" spans="1:59" x14ac:dyDescent="0.25">
      <c r="A10" s="3" t="s">
        <v>2</v>
      </c>
      <c r="B10" s="3" t="s">
        <v>36</v>
      </c>
      <c r="C10" s="3" t="s">
        <v>72</v>
      </c>
      <c r="D10" s="3" t="s">
        <v>78</v>
      </c>
      <c r="F10" s="55"/>
      <c r="G10" s="3" t="s">
        <v>29</v>
      </c>
      <c r="H10" s="3">
        <v>9</v>
      </c>
      <c r="I10" s="12">
        <f t="shared" si="6"/>
        <v>7</v>
      </c>
      <c r="J10" s="3">
        <v>0</v>
      </c>
      <c r="L10" s="13">
        <f t="shared" si="7"/>
        <v>13</v>
      </c>
      <c r="M10" s="14" t="str">
        <f t="shared" si="8"/>
        <v>as</v>
      </c>
      <c r="N10" s="14">
        <f>IF(M10="","",COUNTIF($M$4:M10,M10))</f>
        <v>2</v>
      </c>
      <c r="O10" s="14" t="str">
        <f t="shared" si="0"/>
        <v>as2</v>
      </c>
      <c r="P10" s="24"/>
      <c r="Q10" s="2" t="str">
        <f t="shared" si="1"/>
        <v>Houston Texans</v>
      </c>
      <c r="R10" s="5">
        <f t="shared" si="2"/>
        <v>0.56325999999999998</v>
      </c>
      <c r="T10" s="2">
        <v>7</v>
      </c>
      <c r="U10" s="2">
        <f t="shared" ca="1" si="9"/>
        <v>6</v>
      </c>
      <c r="V10" s="2" t="str">
        <f t="shared" ca="1" si="3"/>
        <v>Philadelphia Eagles</v>
      </c>
      <c r="W10" s="5">
        <f t="shared" ca="1" si="4"/>
        <v>0.68811</v>
      </c>
      <c r="X10" s="14" t="str">
        <f t="shared" ca="1" si="5"/>
        <v>n</v>
      </c>
      <c r="Z10" s="55"/>
      <c r="AA10" s="52" t="s">
        <v>77</v>
      </c>
      <c r="AB10" s="52"/>
      <c r="AC10" s="52"/>
      <c r="AD10" s="53"/>
      <c r="AF10" s="50"/>
      <c r="AG10" s="47" t="s">
        <v>77</v>
      </c>
      <c r="AH10" s="47"/>
      <c r="AI10" s="47"/>
      <c r="AJ10" s="48"/>
      <c r="AL10" s="62"/>
      <c r="AR10" s="62"/>
      <c r="AX10" s="62"/>
      <c r="BD10" s="22">
        <f>IF(BD2="@AFC",SUM(BB15:BB16),SUM(BB6:BB7))</f>
        <v>1</v>
      </c>
      <c r="BE10" s="17" t="str">
        <f ca="1">IF(BD10=0,"tbd",OFFSET($Q$3,BD10+IF($BD$2="@AFC",16,0),0))</f>
        <v>New Orleans Saints</v>
      </c>
      <c r="BF10" s="18">
        <v>31</v>
      </c>
      <c r="BG10" s="9" t="str">
        <f>IF(BF10&gt;BF11," &lt; CHAMPION","")</f>
        <v xml:space="preserve"> &lt; CHAMPION</v>
      </c>
    </row>
    <row r="11" spans="1:59" x14ac:dyDescent="0.25">
      <c r="A11" s="3" t="s">
        <v>26</v>
      </c>
      <c r="B11" s="3" t="s">
        <v>59</v>
      </c>
      <c r="C11" s="3" t="s">
        <v>72</v>
      </c>
      <c r="D11" s="3" t="s">
        <v>73</v>
      </c>
      <c r="F11" s="55"/>
      <c r="G11" s="3" t="s">
        <v>5</v>
      </c>
      <c r="H11" s="3">
        <v>9</v>
      </c>
      <c r="I11" s="12">
        <f t="shared" si="6"/>
        <v>7</v>
      </c>
      <c r="J11" s="3">
        <v>0</v>
      </c>
      <c r="L11" s="13">
        <f t="shared" si="7"/>
        <v>14</v>
      </c>
      <c r="M11" s="14" t="str">
        <f t="shared" si="8"/>
        <v>an</v>
      </c>
      <c r="N11" s="14">
        <f>IF(M11="","",COUNTIF($M$4:M11,M11))</f>
        <v>3</v>
      </c>
      <c r="O11" s="14" t="str">
        <f t="shared" si="0"/>
        <v>an3</v>
      </c>
      <c r="P11" s="24"/>
      <c r="Q11" s="2" t="str">
        <f t="shared" si="1"/>
        <v>Pittsburgh Steelers</v>
      </c>
      <c r="R11" s="5">
        <f t="shared" si="2"/>
        <v>0.56324999999999992</v>
      </c>
      <c r="T11" s="2">
        <v>8</v>
      </c>
      <c r="U11" s="2">
        <f t="shared" ca="1" si="9"/>
        <v>3</v>
      </c>
      <c r="V11" s="2" t="str">
        <f t="shared" ca="1" si="3"/>
        <v>New England Patriots</v>
      </c>
      <c r="W11" s="5">
        <f t="shared" ca="1" si="4"/>
        <v>0.62529999999999997</v>
      </c>
      <c r="X11" s="14" t="str">
        <f t="shared" ca="1" si="5"/>
        <v>a</v>
      </c>
      <c r="Z11" s="61"/>
      <c r="AA11" s="1"/>
      <c r="AB11" s="1"/>
      <c r="AC11" s="4" t="s">
        <v>79</v>
      </c>
      <c r="AD11" s="4" t="s">
        <v>68</v>
      </c>
      <c r="AF11" s="63"/>
      <c r="AG11" s="1"/>
      <c r="AH11" s="1"/>
      <c r="AI11" s="4" t="s">
        <v>79</v>
      </c>
      <c r="AJ11" s="4" t="s">
        <v>68</v>
      </c>
      <c r="AL11" s="7"/>
      <c r="AR11" s="7"/>
      <c r="BD11" s="23">
        <f>IF(BD2="@AFC",SUM(BB6:BB7),SUM(BB15:BB16))</f>
        <v>1</v>
      </c>
      <c r="BE11" s="20" t="str">
        <f ca="1">IF(BD11=0,"tbd",OFFSET($Q$3,BD11+IF($BD$2="@AFC",0,16),0))</f>
        <v>Indianapolis Colts</v>
      </c>
      <c r="BF11" s="21">
        <v>17</v>
      </c>
      <c r="BG11" s="9" t="str">
        <f>IF(BF11&gt;BF10," &lt; CHAMPION","")</f>
        <v/>
      </c>
    </row>
    <row r="12" spans="1:59" x14ac:dyDescent="0.25">
      <c r="A12" s="3" t="s">
        <v>18</v>
      </c>
      <c r="B12" s="3" t="s">
        <v>51</v>
      </c>
      <c r="C12" s="3" t="s">
        <v>74</v>
      </c>
      <c r="D12" s="3" t="s">
        <v>73</v>
      </c>
      <c r="F12" s="55"/>
      <c r="G12" s="3" t="s">
        <v>11</v>
      </c>
      <c r="H12" s="3">
        <v>8</v>
      </c>
      <c r="I12" s="12">
        <f t="shared" si="6"/>
        <v>8</v>
      </c>
      <c r="J12" s="3">
        <v>0</v>
      </c>
      <c r="L12" s="13">
        <f t="shared" si="7"/>
        <v>16</v>
      </c>
      <c r="M12" s="14" t="str">
        <f t="shared" si="8"/>
        <v>aw</v>
      </c>
      <c r="N12" s="14">
        <f>IF(M12="","",COUNTIF($M$4:M12,M12))</f>
        <v>2</v>
      </c>
      <c r="O12" s="14" t="str">
        <f t="shared" si="0"/>
        <v>aw2</v>
      </c>
      <c r="P12" s="24"/>
      <c r="Q12" s="2" t="str">
        <f t="shared" si="1"/>
        <v>Denver Broncos</v>
      </c>
      <c r="R12" s="5">
        <f t="shared" si="2"/>
        <v>0.50024000000000002</v>
      </c>
      <c r="T12" s="2">
        <v>9</v>
      </c>
      <c r="U12" s="2">
        <f t="shared" ca="1" si="9"/>
        <v>4</v>
      </c>
      <c r="V12" s="2" t="str">
        <f t="shared" ca="1" si="3"/>
        <v>Cincinnati Bengals</v>
      </c>
      <c r="W12" s="5">
        <f t="shared" ca="1" si="4"/>
        <v>0.62529000000000001</v>
      </c>
      <c r="X12" s="14" t="str">
        <f t="shared" ca="1" si="5"/>
        <v>a</v>
      </c>
      <c r="Z12" s="61"/>
      <c r="AA12" s="14" t="s">
        <v>83</v>
      </c>
      <c r="AB12" s="2">
        <f ca="1">IF(COUNTIF($O$4:$O$35,AA12)=0,"",OFFSET($P$3,MATCH(AA12,$O$4:$O$35,0),0))</f>
        <v>4</v>
      </c>
      <c r="AC12" s="2" t="str">
        <f ca="1">IF(COUNTIF($O$4:$O$35,AA12)=0,"",OFFSET($Q$3,MATCH(AA12,$O$4:$O$35,0),0))</f>
        <v>Cincinnati Bengals</v>
      </c>
      <c r="AD12" s="5">
        <f ca="1">IF(COUNTIF($O$4:$O$35,AA12)=0,"",OFFSET($R$3,MATCH(AA12,$O$4:$O$35,0),0))</f>
        <v>0.62529000000000001</v>
      </c>
      <c r="AF12" s="63"/>
      <c r="AG12" s="14" t="s">
        <v>103</v>
      </c>
      <c r="AH12" s="2">
        <f ca="1">IF(COUNTIF($O$4:$O$35,AG12)=0,"",OFFSET($P$3,MATCH(AG12,$O$4:$O$35,0),0))</f>
        <v>2</v>
      </c>
      <c r="AI12" s="2" t="str">
        <f ca="1">IF(COUNTIF($O$4:$O$35,AG12)=0,"",OFFSET($Q$3,MATCH(AG12,$O$4:$O$35,0),0))</f>
        <v>Minnesota Vikings</v>
      </c>
      <c r="AJ12" s="5">
        <f ca="1">IF(COUNTIF($O$4:$O$35,AG12)=0,"",OFFSET($R$3,MATCH(AG12,$O$4:$O$35,0),0))</f>
        <v>0.75014999999999998</v>
      </c>
      <c r="AL12" s="76" t="s">
        <v>116</v>
      </c>
      <c r="AM12" s="77"/>
      <c r="AN12" s="77"/>
      <c r="AO12" s="77"/>
      <c r="AP12" s="77"/>
      <c r="AQ12" s="77"/>
      <c r="AR12" s="78"/>
      <c r="AS12" s="77"/>
      <c r="AT12" s="77"/>
      <c r="AU12" s="77"/>
      <c r="AV12" s="77"/>
      <c r="AW12" s="77"/>
      <c r="AX12" s="78"/>
      <c r="AY12" s="77"/>
      <c r="AZ12" s="77"/>
      <c r="BA12" s="77"/>
      <c r="BB12" s="79"/>
    </row>
    <row r="13" spans="1:59" ht="15" customHeight="1" x14ac:dyDescent="0.25">
      <c r="A13" s="3" t="s">
        <v>17</v>
      </c>
      <c r="B13" s="3" t="s">
        <v>50</v>
      </c>
      <c r="C13" s="3" t="s">
        <v>74</v>
      </c>
      <c r="D13" s="3" t="s">
        <v>73</v>
      </c>
      <c r="F13" s="55"/>
      <c r="G13" s="3" t="s">
        <v>4</v>
      </c>
      <c r="H13" s="3">
        <v>8</v>
      </c>
      <c r="I13" s="12">
        <f t="shared" si="6"/>
        <v>8</v>
      </c>
      <c r="J13" s="3">
        <v>0</v>
      </c>
      <c r="L13" s="13">
        <f t="shared" si="7"/>
        <v>17</v>
      </c>
      <c r="M13" s="14" t="str">
        <f t="shared" si="8"/>
        <v>as</v>
      </c>
      <c r="N13" s="14">
        <f>IF(M13="","",COUNTIF($M$4:M13,M13))</f>
        <v>3</v>
      </c>
      <c r="O13" s="14" t="str">
        <f t="shared" si="0"/>
        <v>as3</v>
      </c>
      <c r="P13" s="24"/>
      <c r="Q13" s="2" t="str">
        <f t="shared" si="1"/>
        <v>Tennessee Titans</v>
      </c>
      <c r="R13" s="5">
        <f t="shared" si="2"/>
        <v>0.50022999999999995</v>
      </c>
      <c r="T13" s="2">
        <v>10</v>
      </c>
      <c r="U13" s="2">
        <f t="shared" ca="1" si="9"/>
        <v>4</v>
      </c>
      <c r="V13" s="2" t="str">
        <f t="shared" ca="1" si="3"/>
        <v>Arizona Cardinals</v>
      </c>
      <c r="W13" s="5">
        <f t="shared" ca="1" si="4"/>
        <v>0.62512999999999996</v>
      </c>
      <c r="X13" s="14" t="str">
        <f t="shared" ca="1" si="5"/>
        <v>n</v>
      </c>
      <c r="Z13" s="61"/>
      <c r="AA13" s="14" t="s">
        <v>84</v>
      </c>
      <c r="AB13" s="2">
        <f t="shared" ref="AB13:AB15" ca="1" si="16">IF(COUNTIF($O$4:$O$35,AA13)=0,"",OFFSET($P$3,MATCH(AA13,$O$4:$O$35,0),0))</f>
        <v>6</v>
      </c>
      <c r="AC13" s="2" t="str">
        <f t="shared" ref="AC13:AC15" ca="1" si="17">IF(COUNTIF($O$4:$O$35,AA13)=0,"",OFFSET($Q$3,MATCH(AA13,$O$4:$O$35,0),0))</f>
        <v>Baltimore Ravens</v>
      </c>
      <c r="AD13" s="5">
        <f t="shared" ref="AD13:AD15" ca="1" si="18">IF(COUNTIF($O$4:$O$35,AA13)=0,"",OFFSET($R$3,MATCH(AA13,$O$4:$O$35,0),0))</f>
        <v>0.56326999999999994</v>
      </c>
      <c r="AF13" s="63"/>
      <c r="AG13" s="14" t="s">
        <v>104</v>
      </c>
      <c r="AH13" s="2">
        <f t="shared" ref="AH13:AH15" ca="1" si="19">IF(COUNTIF($O$4:$O$35,AG13)=0,"",OFFSET($P$3,MATCH(AG13,$O$4:$O$35,0),0))</f>
        <v>5</v>
      </c>
      <c r="AI13" s="2" t="str">
        <f t="shared" ref="AI13:AI15" ca="1" si="20">IF(COUNTIF($O$4:$O$35,AG13)=0,"",OFFSET($Q$3,MATCH(AG13,$O$4:$O$35,0),0))</f>
        <v>Green Bay Packers</v>
      </c>
      <c r="AJ13" s="5">
        <f t="shared" ref="AJ13:AJ15" ca="1" si="21">IF(COUNTIF($O$4:$O$35,AG13)=0,"",OFFSET($R$3,MATCH(AG13,$O$4:$O$35,0),0))</f>
        <v>0.68811999999999995</v>
      </c>
      <c r="AL13" s="63" t="s">
        <v>121</v>
      </c>
      <c r="AR13" s="63" t="s">
        <v>122</v>
      </c>
      <c r="AX13" s="63" t="s">
        <v>124</v>
      </c>
    </row>
    <row r="14" spans="1:59" x14ac:dyDescent="0.25">
      <c r="A14" s="3" t="s">
        <v>6</v>
      </c>
      <c r="B14" s="3" t="s">
        <v>40</v>
      </c>
      <c r="C14" s="3" t="s">
        <v>74</v>
      </c>
      <c r="D14" s="3" t="s">
        <v>78</v>
      </c>
      <c r="F14" s="55"/>
      <c r="G14" s="3" t="s">
        <v>12</v>
      </c>
      <c r="H14" s="6">
        <v>7</v>
      </c>
      <c r="I14" s="12">
        <f t="shared" si="6"/>
        <v>9</v>
      </c>
      <c r="J14" s="3">
        <v>0</v>
      </c>
      <c r="L14" s="13">
        <f t="shared" si="7"/>
        <v>21</v>
      </c>
      <c r="M14" s="14" t="str">
        <f t="shared" si="8"/>
        <v>ae</v>
      </c>
      <c r="N14" s="14">
        <f>IF(M14="","",COUNTIF($M$4:M14,M14))</f>
        <v>3</v>
      </c>
      <c r="O14" s="14" t="str">
        <f t="shared" si="0"/>
        <v>ae3</v>
      </c>
      <c r="P14" s="24"/>
      <c r="Q14" s="2" t="str">
        <f t="shared" si="1"/>
        <v>Miami Dolphins</v>
      </c>
      <c r="R14" s="5">
        <f t="shared" si="2"/>
        <v>0.43822</v>
      </c>
      <c r="T14" s="2">
        <v>11</v>
      </c>
      <c r="U14" s="2">
        <f t="shared" ca="1" si="9"/>
        <v>5</v>
      </c>
      <c r="V14" s="2" t="str">
        <f t="shared" ca="1" si="3"/>
        <v>New York Jets</v>
      </c>
      <c r="W14" s="5">
        <f t="shared" ca="1" si="4"/>
        <v>0.56327999999999989</v>
      </c>
      <c r="X14" s="14" t="str">
        <f t="shared" ca="1" si="5"/>
        <v>a</v>
      </c>
      <c r="Z14" s="61"/>
      <c r="AA14" s="14" t="s">
        <v>85</v>
      </c>
      <c r="AB14" s="2">
        <f t="shared" ca="1" si="16"/>
        <v>0</v>
      </c>
      <c r="AC14" s="2" t="str">
        <f t="shared" ca="1" si="17"/>
        <v>Pittsburgh Steelers</v>
      </c>
      <c r="AD14" s="5">
        <f t="shared" ca="1" si="18"/>
        <v>0.56324999999999992</v>
      </c>
      <c r="AF14" s="63"/>
      <c r="AG14" s="14" t="s">
        <v>105</v>
      </c>
      <c r="AH14" s="2">
        <f t="shared" ca="1" si="19"/>
        <v>0</v>
      </c>
      <c r="AI14" s="2" t="str">
        <f t="shared" ca="1" si="20"/>
        <v>Chicago Bears</v>
      </c>
      <c r="AJ14" s="5">
        <f t="shared" ca="1" si="21"/>
        <v>0.43806</v>
      </c>
      <c r="AL14" s="50"/>
      <c r="AM14" s="16">
        <v>6</v>
      </c>
      <c r="AN14" s="17" t="str">
        <f>IF(Q25="","tbd",Q25)</f>
        <v>Philadelphia Eagles</v>
      </c>
      <c r="AO14" s="18">
        <v>14</v>
      </c>
      <c r="AP14" s="14" t="str">
        <f>IF(AO14&gt;AO15,AM14,"")</f>
        <v/>
      </c>
      <c r="AR14" s="50"/>
      <c r="AS14" s="16">
        <f>IF(COUNT(AP14:AP18)&lt;&gt;2,"",MAX(AP14:AP18))</f>
        <v>4</v>
      </c>
      <c r="AT14" s="17" t="str">
        <f ca="1">IF(AS14="","tbd",OFFSET($Q$19,AS14,0))</f>
        <v>Arizona Cardinals</v>
      </c>
      <c r="AU14" s="18">
        <v>14</v>
      </c>
      <c r="AV14" s="14" t="str">
        <f>IF(AU14&gt;AU15,AS14,"")</f>
        <v/>
      </c>
      <c r="AX14" s="63"/>
    </row>
    <row r="15" spans="1:59" x14ac:dyDescent="0.25">
      <c r="A15" s="3" t="s">
        <v>27</v>
      </c>
      <c r="B15" s="3" t="s">
        <v>60</v>
      </c>
      <c r="C15" s="3" t="s">
        <v>72</v>
      </c>
      <c r="D15" s="3" t="s">
        <v>75</v>
      </c>
      <c r="F15" s="55"/>
      <c r="G15" s="3" t="s">
        <v>24</v>
      </c>
      <c r="H15" s="6">
        <v>7</v>
      </c>
      <c r="I15" s="12">
        <f t="shared" si="6"/>
        <v>9</v>
      </c>
      <c r="J15" s="3">
        <v>0</v>
      </c>
      <c r="L15" s="13">
        <f t="shared" si="7"/>
        <v>22</v>
      </c>
      <c r="M15" s="14" t="str">
        <f t="shared" si="8"/>
        <v>as</v>
      </c>
      <c r="N15" s="14">
        <f>IF(M15="","",COUNTIF($M$4:M15,M15))</f>
        <v>4</v>
      </c>
      <c r="O15" s="14" t="str">
        <f t="shared" si="0"/>
        <v>as4</v>
      </c>
      <c r="P15" s="24"/>
      <c r="Q15" s="2" t="str">
        <f t="shared" si="1"/>
        <v>Jacksonville Jaguars</v>
      </c>
      <c r="R15" s="5">
        <f t="shared" si="2"/>
        <v>0.43820999999999999</v>
      </c>
      <c r="T15" s="2">
        <v>12</v>
      </c>
      <c r="U15" s="2">
        <f t="shared" ca="1" si="9"/>
        <v>6</v>
      </c>
      <c r="V15" s="2" t="str">
        <f t="shared" ca="1" si="3"/>
        <v>Baltimore Ravens</v>
      </c>
      <c r="W15" s="5">
        <f t="shared" ca="1" si="4"/>
        <v>0.56326999999999994</v>
      </c>
      <c r="X15" s="14" t="str">
        <f t="shared" ca="1" si="5"/>
        <v>a</v>
      </c>
      <c r="Z15" s="61"/>
      <c r="AA15" s="14" t="s">
        <v>86</v>
      </c>
      <c r="AB15" s="2">
        <f t="shared" ca="1" si="16"/>
        <v>0</v>
      </c>
      <c r="AC15" s="2" t="str">
        <f t="shared" ca="1" si="17"/>
        <v>Cleveland Browns</v>
      </c>
      <c r="AD15" s="5">
        <f t="shared" ca="1" si="18"/>
        <v>0.31319000000000002</v>
      </c>
      <c r="AF15" s="63"/>
      <c r="AG15" s="14" t="s">
        <v>106</v>
      </c>
      <c r="AH15" s="2">
        <f t="shared" ca="1" si="19"/>
        <v>0</v>
      </c>
      <c r="AI15" s="2" t="str">
        <f t="shared" ca="1" si="20"/>
        <v>Detroit Lions</v>
      </c>
      <c r="AJ15" s="5">
        <f t="shared" ca="1" si="21"/>
        <v>0.12501999999999999</v>
      </c>
      <c r="AL15" s="50"/>
      <c r="AM15" s="19">
        <v>3</v>
      </c>
      <c r="AN15" s="20" t="str">
        <f>IF(Q22="","tbd",Q22)</f>
        <v>Dallas Cowboys</v>
      </c>
      <c r="AO15" s="21">
        <v>34</v>
      </c>
      <c r="AP15" s="14">
        <f>IF(AO15&gt;AO14,AM15,"")</f>
        <v>3</v>
      </c>
      <c r="AR15" s="50"/>
      <c r="AS15" s="19">
        <v>1</v>
      </c>
      <c r="AT15" s="20" t="str">
        <f>IF(Q20="","tbd",Q20)</f>
        <v>New Orleans Saints</v>
      </c>
      <c r="AU15" s="21">
        <v>45</v>
      </c>
      <c r="AV15" s="14">
        <f>IF(AU15&gt;AU14,AS15,"")</f>
        <v>1</v>
      </c>
      <c r="AX15" s="50"/>
      <c r="AY15" s="16">
        <f>IF(COUNT(AV14:AV18)&lt;&gt;2,"",MAX(AV14:AV18))</f>
        <v>2</v>
      </c>
      <c r="AZ15" s="17" t="str">
        <f ca="1">IF(AY15="","tbd",OFFSET($Q$19,AY15,0))</f>
        <v>Minnesota Vikings</v>
      </c>
      <c r="BA15" s="18">
        <v>28</v>
      </c>
      <c r="BB15" s="14" t="str">
        <f>IF(BA15&gt;BA16,AY15,"")</f>
        <v/>
      </c>
    </row>
    <row r="16" spans="1:59" ht="15" customHeight="1" x14ac:dyDescent="0.25">
      <c r="A16" s="3" t="s">
        <v>12</v>
      </c>
      <c r="B16" s="3" t="s">
        <v>46</v>
      </c>
      <c r="C16" s="3" t="s">
        <v>74</v>
      </c>
      <c r="D16" s="3" t="s">
        <v>75</v>
      </c>
      <c r="F16" s="55"/>
      <c r="G16" s="3" t="s">
        <v>16</v>
      </c>
      <c r="H16" s="3">
        <v>6</v>
      </c>
      <c r="I16" s="12">
        <f t="shared" si="6"/>
        <v>10</v>
      </c>
      <c r="J16" s="3">
        <v>0</v>
      </c>
      <c r="L16" s="13">
        <f t="shared" si="7"/>
        <v>24</v>
      </c>
      <c r="M16" s="14" t="str">
        <f t="shared" si="8"/>
        <v>ae</v>
      </c>
      <c r="N16" s="14">
        <f>IF(M16="","",COUNTIF($M$4:M16,M16))</f>
        <v>4</v>
      </c>
      <c r="O16" s="14" t="str">
        <f t="shared" si="0"/>
        <v>ae4</v>
      </c>
      <c r="P16" s="24"/>
      <c r="Q16" s="2" t="str">
        <f t="shared" si="1"/>
        <v>Buffalo Bills</v>
      </c>
      <c r="R16" s="5">
        <f t="shared" si="2"/>
        <v>0.37519999999999998</v>
      </c>
      <c r="T16" s="2">
        <v>13</v>
      </c>
      <c r="U16" s="2">
        <f t="shared" ca="1" si="9"/>
        <v>0</v>
      </c>
      <c r="V16" s="2" t="str">
        <f t="shared" ca="1" si="3"/>
        <v>Houston Texans</v>
      </c>
      <c r="W16" s="5">
        <f t="shared" ca="1" si="4"/>
        <v>0.56325999999999998</v>
      </c>
      <c r="X16" s="14" t="str">
        <f t="shared" ca="1" si="5"/>
        <v>a</v>
      </c>
      <c r="Z16" s="61"/>
      <c r="AF16" s="63"/>
      <c r="AL16" s="63"/>
      <c r="AR16" s="63"/>
      <c r="AX16" s="50"/>
      <c r="AY16" s="19">
        <f>IF(COUNT(AV14:AV18)&lt;&gt;2,"",MIN(AV14:AV18))</f>
        <v>1</v>
      </c>
      <c r="AZ16" s="20" t="str">
        <f ca="1">IF(AY16="","tbd",OFFSET($Q$19,AY16,0))</f>
        <v>New Orleans Saints</v>
      </c>
      <c r="BA16" s="21">
        <v>31</v>
      </c>
      <c r="BB16" s="14">
        <f>IF(BA16&gt;BA15,AY16,"")</f>
        <v>1</v>
      </c>
    </row>
    <row r="17" spans="1:50" x14ac:dyDescent="0.25">
      <c r="A17" s="3" t="s">
        <v>1</v>
      </c>
      <c r="B17" s="3" t="s">
        <v>35</v>
      </c>
      <c r="C17" s="3" t="s">
        <v>72</v>
      </c>
      <c r="D17" s="3" t="s">
        <v>75</v>
      </c>
      <c r="F17" s="55"/>
      <c r="G17" s="3" t="s">
        <v>10</v>
      </c>
      <c r="H17" s="3">
        <v>5</v>
      </c>
      <c r="I17" s="12">
        <f t="shared" si="6"/>
        <v>11</v>
      </c>
      <c r="J17" s="3">
        <v>0</v>
      </c>
      <c r="L17" s="13">
        <f t="shared" si="7"/>
        <v>25</v>
      </c>
      <c r="M17" s="14" t="str">
        <f t="shared" si="8"/>
        <v>an</v>
      </c>
      <c r="N17" s="14">
        <f>IF(M17="","",COUNTIF($M$4:M17,M17))</f>
        <v>4</v>
      </c>
      <c r="O17" s="14" t="str">
        <f t="shared" si="0"/>
        <v>an4</v>
      </c>
      <c r="P17" s="24"/>
      <c r="Q17" s="2" t="str">
        <f t="shared" si="1"/>
        <v>Cleveland Browns</v>
      </c>
      <c r="R17" s="5">
        <f t="shared" si="2"/>
        <v>0.31319000000000002</v>
      </c>
      <c r="T17" s="2">
        <v>14</v>
      </c>
      <c r="U17" s="2">
        <f t="shared" ca="1" si="9"/>
        <v>0</v>
      </c>
      <c r="V17" s="2" t="str">
        <f t="shared" ca="1" si="3"/>
        <v>Pittsburgh Steelers</v>
      </c>
      <c r="W17" s="5">
        <f t="shared" ca="1" si="4"/>
        <v>0.56324999999999992</v>
      </c>
      <c r="X17" s="14" t="str">
        <f t="shared" ca="1" si="5"/>
        <v>a</v>
      </c>
      <c r="Z17" s="55"/>
      <c r="AA17" s="52" t="s">
        <v>78</v>
      </c>
      <c r="AB17" s="52"/>
      <c r="AC17" s="52"/>
      <c r="AD17" s="53"/>
      <c r="AF17" s="50"/>
      <c r="AG17" s="47" t="s">
        <v>78</v>
      </c>
      <c r="AH17" s="47"/>
      <c r="AI17" s="47"/>
      <c r="AJ17" s="48"/>
      <c r="AL17" s="50"/>
      <c r="AM17" s="16">
        <v>5</v>
      </c>
      <c r="AN17" s="17" t="str">
        <f>IF(Q24="","tbd",Q24)</f>
        <v>Green Bay Packers</v>
      </c>
      <c r="AO17" s="18">
        <v>45</v>
      </c>
      <c r="AP17" s="14" t="str">
        <f>IF(AO17&gt;AO18,AM17,"")</f>
        <v/>
      </c>
      <c r="AR17" s="50"/>
      <c r="AS17" s="16">
        <f>IF(COUNT(AP14:AP18)&lt;&gt;2,"",MIN(AP14:AP18))</f>
        <v>3</v>
      </c>
      <c r="AT17" s="17" t="str">
        <f ca="1">IF(AS17="","tbd",OFFSET($Q$19,AS17,0))</f>
        <v>Dallas Cowboys</v>
      </c>
      <c r="AU17" s="18">
        <v>3</v>
      </c>
      <c r="AV17" s="14" t="str">
        <f>IF(AU17&gt;AU18,AS17,"")</f>
        <v/>
      </c>
      <c r="AX17" s="63"/>
    </row>
    <row r="18" spans="1:50" x14ac:dyDescent="0.25">
      <c r="A18" s="3" t="s">
        <v>9</v>
      </c>
      <c r="B18" s="3" t="s">
        <v>43</v>
      </c>
      <c r="C18" s="3" t="s">
        <v>72</v>
      </c>
      <c r="D18" s="3" t="s">
        <v>78</v>
      </c>
      <c r="F18" s="55"/>
      <c r="G18" s="3" t="s">
        <v>3</v>
      </c>
      <c r="H18" s="3">
        <v>5</v>
      </c>
      <c r="I18" s="12">
        <f t="shared" si="6"/>
        <v>11</v>
      </c>
      <c r="J18" s="3">
        <v>0</v>
      </c>
      <c r="L18" s="13">
        <f t="shared" si="7"/>
        <v>26</v>
      </c>
      <c r="M18" s="14" t="str">
        <f t="shared" si="8"/>
        <v>aw</v>
      </c>
      <c r="N18" s="14">
        <f>IF(M18="","",COUNTIF($M$4:M18,M18))</f>
        <v>3</v>
      </c>
      <c r="O18" s="14" t="str">
        <f t="shared" si="0"/>
        <v>aw3</v>
      </c>
      <c r="P18" s="24"/>
      <c r="Q18" s="2" t="str">
        <f t="shared" si="1"/>
        <v>Oakland Raiders</v>
      </c>
      <c r="R18" s="5">
        <f t="shared" si="2"/>
        <v>0.31318000000000001</v>
      </c>
      <c r="T18" s="2">
        <v>15</v>
      </c>
      <c r="U18" s="2">
        <f t="shared" ca="1" si="9"/>
        <v>0</v>
      </c>
      <c r="V18" s="2" t="str">
        <f t="shared" ca="1" si="3"/>
        <v>Atlanta Falcons</v>
      </c>
      <c r="W18" s="5">
        <f t="shared" ca="1" si="4"/>
        <v>0.56309999999999993</v>
      </c>
      <c r="X18" s="14" t="str">
        <f t="shared" ca="1" si="5"/>
        <v>n</v>
      </c>
      <c r="Z18" s="61"/>
      <c r="AA18" s="1"/>
      <c r="AB18" s="1"/>
      <c r="AC18" s="4" t="s">
        <v>79</v>
      </c>
      <c r="AD18" s="4" t="s">
        <v>68</v>
      </c>
      <c r="AF18" s="63"/>
      <c r="AG18" s="1"/>
      <c r="AH18" s="1"/>
      <c r="AI18" s="4" t="s">
        <v>79</v>
      </c>
      <c r="AJ18" s="4" t="s">
        <v>68</v>
      </c>
      <c r="AL18" s="50"/>
      <c r="AM18" s="19">
        <v>4</v>
      </c>
      <c r="AN18" s="20" t="str">
        <f>IF(Q23="","tbd",Q23)</f>
        <v>Arizona Cardinals</v>
      </c>
      <c r="AO18" s="21">
        <v>51</v>
      </c>
      <c r="AP18" s="14">
        <f>IF(AO18&gt;AO17,AM18,"")</f>
        <v>4</v>
      </c>
      <c r="AR18" s="50"/>
      <c r="AS18" s="19">
        <v>2</v>
      </c>
      <c r="AT18" s="20" t="str">
        <f>IF(Q21="","tbd",Q21)</f>
        <v>Minnesota Vikings</v>
      </c>
      <c r="AU18" s="21">
        <v>34</v>
      </c>
      <c r="AV18" s="14">
        <f>IF(AU18&gt;AU17,AS18,"")</f>
        <v>2</v>
      </c>
      <c r="AX18" s="63"/>
    </row>
    <row r="19" spans="1:50" x14ac:dyDescent="0.25">
      <c r="A19" s="3" t="s">
        <v>7</v>
      </c>
      <c r="B19" s="3" t="s">
        <v>41</v>
      </c>
      <c r="C19" s="3" t="s">
        <v>72</v>
      </c>
      <c r="D19" s="3" t="s">
        <v>75</v>
      </c>
      <c r="F19" s="56"/>
      <c r="G19" s="3" t="s">
        <v>17</v>
      </c>
      <c r="H19" s="3">
        <v>4</v>
      </c>
      <c r="I19" s="12">
        <f t="shared" si="6"/>
        <v>12</v>
      </c>
      <c r="J19" s="3">
        <v>0</v>
      </c>
      <c r="L19" s="13">
        <f t="shared" si="7"/>
        <v>28</v>
      </c>
      <c r="M19" s="14" t="str">
        <f t="shared" si="8"/>
        <v>aw</v>
      </c>
      <c r="N19" s="14">
        <f>IF(M19="","",COUNTIF($M$4:M19,M19))</f>
        <v>4</v>
      </c>
      <c r="O19" s="14" t="str">
        <f t="shared" si="0"/>
        <v>aw4</v>
      </c>
      <c r="P19" s="24"/>
      <c r="Q19" s="2" t="str">
        <f t="shared" si="1"/>
        <v>Kansas City Chiefs</v>
      </c>
      <c r="R19" s="5">
        <f t="shared" si="2"/>
        <v>0.25017</v>
      </c>
      <c r="T19" s="2">
        <v>16</v>
      </c>
      <c r="U19" s="2">
        <f t="shared" ca="1" si="9"/>
        <v>0</v>
      </c>
      <c r="V19" s="2" t="str">
        <f t="shared" ca="1" si="3"/>
        <v>Denver Broncos</v>
      </c>
      <c r="W19" s="5">
        <f t="shared" ca="1" si="4"/>
        <v>0.50024000000000002</v>
      </c>
      <c r="X19" s="14" t="str">
        <f t="shared" ca="1" si="5"/>
        <v>a</v>
      </c>
      <c r="Z19" s="61"/>
      <c r="AA19" s="14" t="s">
        <v>91</v>
      </c>
      <c r="AB19" s="2">
        <f ca="1">IF(COUNTIF($O$4:$O$35,AA19)=0,"",OFFSET($P$3,MATCH(AA19,$O$4:$O$35,0),0))</f>
        <v>1</v>
      </c>
      <c r="AC19" s="2" t="str">
        <f ca="1">IF(COUNTIF($O$4:$O$35,AA19)=0,"",OFFSET($Q$3,MATCH(AA19,$O$4:$O$35,0),0))</f>
        <v>Indianapolis Colts</v>
      </c>
      <c r="AD19" s="5">
        <f ca="1">IF(COUNTIF($O$4:$O$35,AA19)=0,"",OFFSET($R$3,MATCH(AA19,$O$4:$O$35,0),0))</f>
        <v>0.87531999999999999</v>
      </c>
      <c r="AF19" s="63"/>
      <c r="AG19" s="14" t="s">
        <v>107</v>
      </c>
      <c r="AH19" s="2">
        <f ca="1">IF(COUNTIF($O$4:$O$35,AG19)=0,"",OFFSET($P$3,MATCH(AG19,$O$4:$O$35,0),0))</f>
        <v>1</v>
      </c>
      <c r="AI19" s="2" t="str">
        <f ca="1">IF(COUNTIF($O$4:$O$35,AG19)=0,"",OFFSET($Q$3,MATCH(AG19,$O$4:$O$35,0),0))</f>
        <v>New Orleans Saints</v>
      </c>
      <c r="AJ19" s="5">
        <f ca="1">IF(COUNTIF($O$4:$O$35,AG19)=0,"",OFFSET($R$3,MATCH(AG19,$O$4:$O$35,0),0))</f>
        <v>0.81315999999999999</v>
      </c>
      <c r="AL19" s="64"/>
      <c r="AR19" s="64"/>
      <c r="AX19" s="64"/>
    </row>
    <row r="20" spans="1:50" x14ac:dyDescent="0.25">
      <c r="A20" s="3" t="s">
        <v>24</v>
      </c>
      <c r="B20" s="3" t="s">
        <v>57</v>
      </c>
      <c r="C20" s="3" t="s">
        <v>74</v>
      </c>
      <c r="D20" s="3" t="s">
        <v>78</v>
      </c>
      <c r="F20" s="49" t="s">
        <v>116</v>
      </c>
      <c r="G20" s="3" t="s">
        <v>14</v>
      </c>
      <c r="H20" s="3">
        <v>13</v>
      </c>
      <c r="I20" s="12">
        <f t="shared" si="6"/>
        <v>3</v>
      </c>
      <c r="J20" s="3">
        <v>0</v>
      </c>
      <c r="L20" s="13">
        <f t="shared" si="7"/>
        <v>3</v>
      </c>
      <c r="M20" s="14" t="str">
        <f t="shared" si="8"/>
        <v>ns</v>
      </c>
      <c r="N20" s="14">
        <f>IF(M20="","",COUNTIF($M$4:M20,M20))</f>
        <v>1</v>
      </c>
      <c r="O20" s="14" t="str">
        <f t="shared" si="0"/>
        <v>ns1</v>
      </c>
      <c r="P20" s="2">
        <v>1</v>
      </c>
      <c r="Q20" s="2" t="str">
        <f t="shared" si="1"/>
        <v>New Orleans Saints</v>
      </c>
      <c r="R20" s="5">
        <f t="shared" si="2"/>
        <v>0.81315999999999999</v>
      </c>
      <c r="T20" s="2">
        <v>17</v>
      </c>
      <c r="U20" s="2">
        <f t="shared" ca="1" si="9"/>
        <v>0</v>
      </c>
      <c r="V20" s="2" t="str">
        <f t="shared" ca="1" si="3"/>
        <v>Tennessee Titans</v>
      </c>
      <c r="W20" s="5">
        <f t="shared" ca="1" si="4"/>
        <v>0.50022999999999995</v>
      </c>
      <c r="X20" s="14" t="str">
        <f t="shared" ca="1" si="5"/>
        <v>a</v>
      </c>
      <c r="Z20" s="61"/>
      <c r="AA20" s="14" t="s">
        <v>92</v>
      </c>
      <c r="AB20" s="2">
        <f t="shared" ref="AB20:AB22" ca="1" si="22">IF(COUNTIF($O$4:$O$35,AA20)=0,"",OFFSET($P$3,MATCH(AA20,$O$4:$O$35,0),0))</f>
        <v>0</v>
      </c>
      <c r="AC20" s="2" t="str">
        <f t="shared" ref="AC20:AC22" ca="1" si="23">IF(COUNTIF($O$4:$O$35,AA20)=0,"",OFFSET($Q$3,MATCH(AA20,$O$4:$O$35,0),0))</f>
        <v>Houston Texans</v>
      </c>
      <c r="AD20" s="5">
        <f t="shared" ref="AD20:AD22" ca="1" si="24">IF(COUNTIF($O$4:$O$35,AA20)=0,"",OFFSET($R$3,MATCH(AA20,$O$4:$O$35,0),0))</f>
        <v>0.56325999999999998</v>
      </c>
      <c r="AF20" s="63"/>
      <c r="AG20" s="14" t="s">
        <v>108</v>
      </c>
      <c r="AH20" s="2">
        <f t="shared" ref="AH20:AH22" ca="1" si="25">IF(COUNTIF($O$4:$O$35,AG20)=0,"",OFFSET($P$3,MATCH(AG20,$O$4:$O$35,0),0))</f>
        <v>0</v>
      </c>
      <c r="AI20" s="2" t="str">
        <f t="shared" ref="AI20:AI22" ca="1" si="26">IF(COUNTIF($O$4:$O$35,AG20)=0,"",OFFSET($Q$3,MATCH(AG20,$O$4:$O$35,0),0))</f>
        <v>Atlanta Falcons</v>
      </c>
      <c r="AJ20" s="5">
        <f t="shared" ref="AJ20:AJ22" ca="1" si="27">IF(COUNTIF($O$4:$O$35,AG20)=0,"",OFFSET($R$3,MATCH(AG20,$O$4:$O$35,0),0))</f>
        <v>0.56309999999999993</v>
      </c>
      <c r="AL20" s="8"/>
    </row>
    <row r="21" spans="1:50" x14ac:dyDescent="0.25">
      <c r="A21" s="3" t="s">
        <v>15</v>
      </c>
      <c r="B21" s="3" t="s">
        <v>41</v>
      </c>
      <c r="C21" s="3" t="s">
        <v>74</v>
      </c>
      <c r="D21" s="3" t="s">
        <v>75</v>
      </c>
      <c r="F21" s="50"/>
      <c r="G21" s="3" t="s">
        <v>25</v>
      </c>
      <c r="H21" s="3">
        <v>12</v>
      </c>
      <c r="I21" s="12">
        <f t="shared" si="6"/>
        <v>4</v>
      </c>
      <c r="J21" s="3">
        <v>0</v>
      </c>
      <c r="L21" s="13">
        <f t="shared" si="7"/>
        <v>4</v>
      </c>
      <c r="M21" s="14" t="str">
        <f t="shared" si="8"/>
        <v>nn</v>
      </c>
      <c r="N21" s="14">
        <f>IF(M21="","",COUNTIF($M$4:M21,M21))</f>
        <v>1</v>
      </c>
      <c r="O21" s="14" t="str">
        <f t="shared" si="0"/>
        <v>nn1</v>
      </c>
      <c r="P21" s="2">
        <v>2</v>
      </c>
      <c r="Q21" s="2" t="str">
        <f t="shared" si="1"/>
        <v>Minnesota Vikings</v>
      </c>
      <c r="R21" s="5">
        <f t="shared" si="2"/>
        <v>0.75014999999999998</v>
      </c>
      <c r="T21" s="2">
        <v>18</v>
      </c>
      <c r="U21" s="2">
        <f t="shared" ca="1" si="9"/>
        <v>0</v>
      </c>
      <c r="V21" s="2" t="str">
        <f t="shared" ca="1" si="3"/>
        <v>Carolina Panthers</v>
      </c>
      <c r="W21" s="5">
        <f t="shared" ca="1" si="4"/>
        <v>0.50009000000000003</v>
      </c>
      <c r="X21" s="14" t="str">
        <f t="shared" ca="1" si="5"/>
        <v>n</v>
      </c>
      <c r="Z21" s="61"/>
      <c r="AA21" s="14" t="s">
        <v>93</v>
      </c>
      <c r="AB21" s="2">
        <f t="shared" ca="1" si="22"/>
        <v>0</v>
      </c>
      <c r="AC21" s="2" t="str">
        <f t="shared" ca="1" si="23"/>
        <v>Tennessee Titans</v>
      </c>
      <c r="AD21" s="5">
        <f t="shared" ca="1" si="24"/>
        <v>0.50022999999999995</v>
      </c>
      <c r="AF21" s="63"/>
      <c r="AG21" s="14" t="s">
        <v>109</v>
      </c>
      <c r="AH21" s="2">
        <f t="shared" ca="1" si="25"/>
        <v>0</v>
      </c>
      <c r="AI21" s="2" t="str">
        <f t="shared" ca="1" si="26"/>
        <v>Carolina Panthers</v>
      </c>
      <c r="AJ21" s="5">
        <f t="shared" ca="1" si="27"/>
        <v>0.50009000000000003</v>
      </c>
      <c r="AL21" s="7"/>
    </row>
    <row r="22" spans="1:50" x14ac:dyDescent="0.25">
      <c r="A22" s="3" t="s">
        <v>30</v>
      </c>
      <c r="B22" s="3" t="s">
        <v>63</v>
      </c>
      <c r="C22" s="3" t="s">
        <v>72</v>
      </c>
      <c r="D22" s="3" t="s">
        <v>77</v>
      </c>
      <c r="F22" s="50"/>
      <c r="G22" s="6" t="s">
        <v>27</v>
      </c>
      <c r="H22" s="3">
        <v>11</v>
      </c>
      <c r="I22" s="12">
        <f t="shared" si="6"/>
        <v>5</v>
      </c>
      <c r="J22" s="3">
        <v>0</v>
      </c>
      <c r="L22" s="13">
        <f t="shared" si="7"/>
        <v>5</v>
      </c>
      <c r="M22" s="14" t="str">
        <f t="shared" si="8"/>
        <v>ne</v>
      </c>
      <c r="N22" s="14">
        <f>IF(M22="","",COUNTIF($M$4:M22,M22))</f>
        <v>1</v>
      </c>
      <c r="O22" s="14" t="str">
        <f t="shared" si="0"/>
        <v>ne1</v>
      </c>
      <c r="P22" s="2">
        <v>3</v>
      </c>
      <c r="Q22" s="2" t="str">
        <f t="shared" si="1"/>
        <v>Dallas Cowboys</v>
      </c>
      <c r="R22" s="5">
        <f t="shared" si="2"/>
        <v>0.68813999999999997</v>
      </c>
      <c r="T22" s="2">
        <v>19</v>
      </c>
      <c r="U22" s="2">
        <f t="shared" ca="1" si="9"/>
        <v>0</v>
      </c>
      <c r="V22" s="2" t="str">
        <f t="shared" ca="1" si="3"/>
        <v>San Francisco 49ers</v>
      </c>
      <c r="W22" s="5">
        <f t="shared" ca="1" si="4"/>
        <v>0.50007999999999997</v>
      </c>
      <c r="X22" s="14" t="str">
        <f t="shared" ca="1" si="5"/>
        <v>n</v>
      </c>
      <c r="Z22" s="61"/>
      <c r="AA22" s="14" t="s">
        <v>94</v>
      </c>
      <c r="AB22" s="2">
        <f t="shared" ca="1" si="22"/>
        <v>0</v>
      </c>
      <c r="AC22" s="2" t="str">
        <f t="shared" ca="1" si="23"/>
        <v>Jacksonville Jaguars</v>
      </c>
      <c r="AD22" s="5">
        <f t="shared" ca="1" si="24"/>
        <v>0.43820999999999999</v>
      </c>
      <c r="AF22" s="63"/>
      <c r="AG22" s="14" t="s">
        <v>110</v>
      </c>
      <c r="AH22" s="2">
        <f t="shared" ca="1" si="25"/>
        <v>0</v>
      </c>
      <c r="AI22" s="2" t="str">
        <f t="shared" ca="1" si="26"/>
        <v>Tampa Bay Buccaneers</v>
      </c>
      <c r="AJ22" s="5">
        <f t="shared" ca="1" si="27"/>
        <v>0.18803</v>
      </c>
      <c r="AL22" s="7"/>
    </row>
    <row r="23" spans="1:50" x14ac:dyDescent="0.25">
      <c r="A23" s="3" t="s">
        <v>0</v>
      </c>
      <c r="B23" s="3" t="s">
        <v>34</v>
      </c>
      <c r="C23" s="3" t="s">
        <v>72</v>
      </c>
      <c r="D23" s="3" t="s">
        <v>77</v>
      </c>
      <c r="F23" s="50"/>
      <c r="G23" s="3" t="s">
        <v>26</v>
      </c>
      <c r="H23" s="3">
        <v>10</v>
      </c>
      <c r="I23" s="12">
        <f t="shared" si="6"/>
        <v>6</v>
      </c>
      <c r="J23" s="3">
        <v>0</v>
      </c>
      <c r="L23" s="13">
        <f t="shared" si="7"/>
        <v>10</v>
      </c>
      <c r="M23" s="14" t="str">
        <f t="shared" si="8"/>
        <v>nw</v>
      </c>
      <c r="N23" s="14">
        <f>IF(M23="","",COUNTIF($M$4:M23,M23))</f>
        <v>1</v>
      </c>
      <c r="O23" s="14" t="str">
        <f t="shared" si="0"/>
        <v>nw1</v>
      </c>
      <c r="P23" s="2">
        <v>4</v>
      </c>
      <c r="Q23" s="2" t="str">
        <f t="shared" si="1"/>
        <v>Arizona Cardinals</v>
      </c>
      <c r="R23" s="5">
        <f t="shared" si="2"/>
        <v>0.62512999999999996</v>
      </c>
      <c r="T23" s="2">
        <v>20</v>
      </c>
      <c r="U23" s="2">
        <f t="shared" ca="1" si="9"/>
        <v>0</v>
      </c>
      <c r="V23" s="2" t="str">
        <f t="shared" ca="1" si="3"/>
        <v>New York Giants</v>
      </c>
      <c r="W23" s="5">
        <f t="shared" ca="1" si="4"/>
        <v>0.50007000000000001</v>
      </c>
      <c r="X23" s="14" t="str">
        <f t="shared" ca="1" si="5"/>
        <v>n</v>
      </c>
      <c r="Z23" s="61"/>
      <c r="AF23" s="63"/>
      <c r="AL23" s="7"/>
    </row>
    <row r="24" spans="1:50" x14ac:dyDescent="0.25">
      <c r="A24" s="3" t="s">
        <v>20</v>
      </c>
      <c r="B24" s="3" t="s">
        <v>53</v>
      </c>
      <c r="C24" s="3" t="s">
        <v>72</v>
      </c>
      <c r="D24" s="3" t="s">
        <v>78</v>
      </c>
      <c r="F24" s="50"/>
      <c r="G24" s="3" t="s">
        <v>0</v>
      </c>
      <c r="H24" s="3">
        <v>11</v>
      </c>
      <c r="I24" s="12">
        <f t="shared" si="6"/>
        <v>5</v>
      </c>
      <c r="J24" s="3">
        <v>0</v>
      </c>
      <c r="L24" s="13">
        <f t="shared" si="7"/>
        <v>6</v>
      </c>
      <c r="M24" s="14" t="str">
        <f t="shared" si="8"/>
        <v>nn</v>
      </c>
      <c r="N24" s="14">
        <f>IF(M24="","",COUNTIF($M$4:M24,M24))</f>
        <v>2</v>
      </c>
      <c r="O24" s="14" t="str">
        <f t="shared" si="0"/>
        <v>nn2</v>
      </c>
      <c r="P24" s="2">
        <v>5</v>
      </c>
      <c r="Q24" s="2" t="str">
        <f t="shared" si="1"/>
        <v>Green Bay Packers</v>
      </c>
      <c r="R24" s="5">
        <f t="shared" si="2"/>
        <v>0.68811999999999995</v>
      </c>
      <c r="T24" s="2">
        <v>21</v>
      </c>
      <c r="U24" s="2">
        <f t="shared" ca="1" si="9"/>
        <v>0</v>
      </c>
      <c r="V24" s="2" t="str">
        <f t="shared" ca="1" si="3"/>
        <v>Miami Dolphins</v>
      </c>
      <c r="W24" s="5">
        <f t="shared" ca="1" si="4"/>
        <v>0.43822</v>
      </c>
      <c r="X24" s="14" t="str">
        <f t="shared" ca="1" si="5"/>
        <v>a</v>
      </c>
      <c r="Z24" s="55"/>
      <c r="AA24" s="52" t="s">
        <v>73</v>
      </c>
      <c r="AB24" s="52"/>
      <c r="AC24" s="52"/>
      <c r="AD24" s="53"/>
      <c r="AF24" s="50"/>
      <c r="AG24" s="47" t="s">
        <v>73</v>
      </c>
      <c r="AH24" s="47"/>
      <c r="AI24" s="47"/>
      <c r="AJ24" s="48"/>
    </row>
    <row r="25" spans="1:50" x14ac:dyDescent="0.25">
      <c r="A25" s="3" t="s">
        <v>13</v>
      </c>
      <c r="B25" s="3" t="s">
        <v>47</v>
      </c>
      <c r="C25" s="3" t="s">
        <v>74</v>
      </c>
      <c r="D25" s="3" t="s">
        <v>75</v>
      </c>
      <c r="F25" s="50"/>
      <c r="G25" s="3" t="s">
        <v>1</v>
      </c>
      <c r="H25" s="3">
        <v>11</v>
      </c>
      <c r="I25" s="12">
        <f t="shared" si="6"/>
        <v>5</v>
      </c>
      <c r="J25" s="3">
        <v>0</v>
      </c>
      <c r="L25" s="13">
        <f t="shared" si="7"/>
        <v>7</v>
      </c>
      <c r="M25" s="14" t="str">
        <f t="shared" si="8"/>
        <v>ne</v>
      </c>
      <c r="N25" s="14">
        <f>IF(M25="","",COUNTIF($M$4:M25,M25))</f>
        <v>2</v>
      </c>
      <c r="O25" s="14" t="str">
        <f t="shared" si="0"/>
        <v>ne2</v>
      </c>
      <c r="P25" s="2">
        <v>6</v>
      </c>
      <c r="Q25" s="2" t="str">
        <f t="shared" si="1"/>
        <v>Philadelphia Eagles</v>
      </c>
      <c r="R25" s="5">
        <f t="shared" si="2"/>
        <v>0.68811</v>
      </c>
      <c r="T25" s="2">
        <v>22</v>
      </c>
      <c r="U25" s="2">
        <f t="shared" ca="1" si="9"/>
        <v>0</v>
      </c>
      <c r="V25" s="2" t="str">
        <f t="shared" ca="1" si="3"/>
        <v>Jacksonville Jaguars</v>
      </c>
      <c r="W25" s="5">
        <f t="shared" ca="1" si="4"/>
        <v>0.43820999999999999</v>
      </c>
      <c r="X25" s="14" t="str">
        <f t="shared" ca="1" si="5"/>
        <v>a</v>
      </c>
      <c r="Z25" s="61"/>
      <c r="AA25" s="1"/>
      <c r="AB25" s="1"/>
      <c r="AC25" s="4" t="s">
        <v>79</v>
      </c>
      <c r="AD25" s="4" t="s">
        <v>68</v>
      </c>
      <c r="AF25" s="63"/>
      <c r="AG25" s="1"/>
      <c r="AH25" s="1"/>
      <c r="AI25" s="4" t="s">
        <v>79</v>
      </c>
      <c r="AJ25" s="4" t="s">
        <v>68</v>
      </c>
    </row>
    <row r="26" spans="1:50" x14ac:dyDescent="0.25">
      <c r="A26" s="3" t="s">
        <v>3</v>
      </c>
      <c r="B26" s="3" t="s">
        <v>37</v>
      </c>
      <c r="C26" s="3" t="s">
        <v>74</v>
      </c>
      <c r="D26" s="3" t="s">
        <v>73</v>
      </c>
      <c r="F26" s="50"/>
      <c r="G26" s="3" t="s">
        <v>9</v>
      </c>
      <c r="H26" s="3">
        <v>9</v>
      </c>
      <c r="I26" s="12">
        <f t="shared" si="6"/>
        <v>7</v>
      </c>
      <c r="J26" s="3">
        <v>0</v>
      </c>
      <c r="L26" s="13">
        <f t="shared" si="7"/>
        <v>15</v>
      </c>
      <c r="M26" s="14" t="str">
        <f t="shared" si="8"/>
        <v>ns</v>
      </c>
      <c r="N26" s="14">
        <f>IF(M26="","",COUNTIF($M$4:M26,M26))</f>
        <v>2</v>
      </c>
      <c r="O26" s="14" t="str">
        <f t="shared" si="0"/>
        <v>ns2</v>
      </c>
      <c r="P26" s="24"/>
      <c r="Q26" s="2" t="str">
        <f t="shared" si="1"/>
        <v>Atlanta Falcons</v>
      </c>
      <c r="R26" s="5">
        <f t="shared" si="2"/>
        <v>0.56309999999999993</v>
      </c>
      <c r="T26" s="2">
        <v>23</v>
      </c>
      <c r="U26" s="2">
        <f t="shared" ca="1" si="9"/>
        <v>0</v>
      </c>
      <c r="V26" s="2" t="str">
        <f t="shared" ca="1" si="3"/>
        <v>Chicago Bears</v>
      </c>
      <c r="W26" s="5">
        <f t="shared" ca="1" si="4"/>
        <v>0.43806</v>
      </c>
      <c r="X26" s="14" t="str">
        <f t="shared" ca="1" si="5"/>
        <v>n</v>
      </c>
      <c r="Z26" s="61"/>
      <c r="AA26" s="14" t="s">
        <v>95</v>
      </c>
      <c r="AB26" s="2">
        <f ca="1">IF(COUNTIF($O$4:$O$35,AA26)=0,"",OFFSET($P$3,MATCH(AA26,$O$4:$O$35,0),0))</f>
        <v>2</v>
      </c>
      <c r="AC26" s="2" t="str">
        <f ca="1">IF(COUNTIF($O$4:$O$35,AA26)=0,"",OFFSET($Q$3,MATCH(AA26,$O$4:$O$35,0),0))</f>
        <v>San Diego Chargers</v>
      </c>
      <c r="AD26" s="5">
        <f ca="1">IF(COUNTIF($O$4:$O$35,AA26)=0,"",OFFSET($R$3,MATCH(AA26,$O$4:$O$35,0),0))</f>
        <v>0.81330999999999998</v>
      </c>
      <c r="AF26" s="63"/>
      <c r="AG26" s="14" t="s">
        <v>111</v>
      </c>
      <c r="AH26" s="2">
        <f ca="1">IF(COUNTIF($O$4:$O$35,AG26)=0,"",OFFSET($P$3,MATCH(AG26,$O$4:$O$35,0),0))</f>
        <v>4</v>
      </c>
      <c r="AI26" s="2" t="str">
        <f ca="1">IF(COUNTIF($O$4:$O$35,AG26)=0,"",OFFSET($Q$3,MATCH(AG26,$O$4:$O$35,0),0))</f>
        <v>Arizona Cardinals</v>
      </c>
      <c r="AJ26" s="5">
        <f ca="1">IF(COUNTIF($O$4:$O$35,AG26)=0,"",OFFSET($R$3,MATCH(AG26,$O$4:$O$35,0),0))</f>
        <v>0.62512999999999996</v>
      </c>
    </row>
    <row r="27" spans="1:50" x14ac:dyDescent="0.25">
      <c r="A27" s="3" t="s">
        <v>22</v>
      </c>
      <c r="B27" s="3" t="s">
        <v>55</v>
      </c>
      <c r="C27" s="3" t="s">
        <v>72</v>
      </c>
      <c r="D27" s="3" t="s">
        <v>73</v>
      </c>
      <c r="F27" s="50"/>
      <c r="G27" s="3" t="s">
        <v>20</v>
      </c>
      <c r="H27" s="3">
        <v>8</v>
      </c>
      <c r="I27" s="12">
        <f t="shared" si="6"/>
        <v>8</v>
      </c>
      <c r="J27" s="3">
        <v>0</v>
      </c>
      <c r="L27" s="13">
        <f t="shared" si="7"/>
        <v>18</v>
      </c>
      <c r="M27" s="14" t="str">
        <f t="shared" si="8"/>
        <v>ns</v>
      </c>
      <c r="N27" s="14">
        <f>IF(M27="","",COUNTIF($M$4:M27,M27))</f>
        <v>3</v>
      </c>
      <c r="O27" s="14" t="str">
        <f t="shared" si="0"/>
        <v>ns3</v>
      </c>
      <c r="P27" s="24"/>
      <c r="Q27" s="2" t="str">
        <f t="shared" si="1"/>
        <v>Carolina Panthers</v>
      </c>
      <c r="R27" s="5">
        <f t="shared" si="2"/>
        <v>0.50009000000000003</v>
      </c>
      <c r="T27" s="2">
        <v>24</v>
      </c>
      <c r="U27" s="2">
        <f t="shared" ca="1" si="9"/>
        <v>0</v>
      </c>
      <c r="V27" s="2" t="str">
        <f t="shared" ca="1" si="3"/>
        <v>Buffalo Bills</v>
      </c>
      <c r="W27" s="5">
        <f t="shared" ca="1" si="4"/>
        <v>0.37519999999999998</v>
      </c>
      <c r="X27" s="14" t="str">
        <f t="shared" ca="1" si="5"/>
        <v>a</v>
      </c>
      <c r="Z27" s="61"/>
      <c r="AA27" s="14" t="s">
        <v>96</v>
      </c>
      <c r="AB27" s="2">
        <f t="shared" ref="AB27:AB29" ca="1" si="28">IF(COUNTIF($O$4:$O$35,AA27)=0,"",OFFSET($P$3,MATCH(AA27,$O$4:$O$35,0),0))</f>
        <v>0</v>
      </c>
      <c r="AC27" s="2" t="str">
        <f t="shared" ref="AC27:AC29" ca="1" si="29">IF(COUNTIF($O$4:$O$35,AA27)=0,"",OFFSET($Q$3,MATCH(AA27,$O$4:$O$35,0),0))</f>
        <v>Denver Broncos</v>
      </c>
      <c r="AD27" s="5">
        <f t="shared" ref="AD27:AD29" ca="1" si="30">IF(COUNTIF($O$4:$O$35,AA27)=0,"",OFFSET($R$3,MATCH(AA27,$O$4:$O$35,0),0))</f>
        <v>0.50024000000000002</v>
      </c>
      <c r="AF27" s="63"/>
      <c r="AG27" s="14" t="s">
        <v>112</v>
      </c>
      <c r="AH27" s="2">
        <f t="shared" ref="AH27:AH29" ca="1" si="31">IF(COUNTIF($O$4:$O$35,AG27)=0,"",OFFSET($P$3,MATCH(AG27,$O$4:$O$35,0),0))</f>
        <v>0</v>
      </c>
      <c r="AI27" s="2" t="str">
        <f t="shared" ref="AI27:AI29" ca="1" si="32">IF(COUNTIF($O$4:$O$35,AG27)=0,"",OFFSET($Q$3,MATCH(AG27,$O$4:$O$35,0),0))</f>
        <v>San Francisco 49ers</v>
      </c>
      <c r="AJ27" s="5">
        <f t="shared" ref="AJ27:AJ29" ca="1" si="33">IF(COUNTIF($O$4:$O$35,AG27)=0,"",OFFSET($R$3,MATCH(AG27,$O$4:$O$35,0),0))</f>
        <v>0.50007999999999997</v>
      </c>
    </row>
    <row r="28" spans="1:50" x14ac:dyDescent="0.25">
      <c r="A28" s="3" t="s">
        <v>19</v>
      </c>
      <c r="B28" s="3" t="s">
        <v>52</v>
      </c>
      <c r="C28" s="3" t="s">
        <v>74</v>
      </c>
      <c r="D28" s="3" t="s">
        <v>77</v>
      </c>
      <c r="F28" s="50"/>
      <c r="G28" s="3" t="s">
        <v>8</v>
      </c>
      <c r="H28" s="3">
        <v>8</v>
      </c>
      <c r="I28" s="12">
        <f t="shared" si="6"/>
        <v>8</v>
      </c>
      <c r="J28" s="3">
        <v>0</v>
      </c>
      <c r="L28" s="13">
        <f t="shared" si="7"/>
        <v>19</v>
      </c>
      <c r="M28" s="14" t="str">
        <f t="shared" si="8"/>
        <v>nw</v>
      </c>
      <c r="N28" s="14">
        <f>IF(M28="","",COUNTIF($M$4:M28,M28))</f>
        <v>2</v>
      </c>
      <c r="O28" s="14" t="str">
        <f t="shared" si="0"/>
        <v>nw2</v>
      </c>
      <c r="P28" s="24"/>
      <c r="Q28" s="2" t="str">
        <f t="shared" si="1"/>
        <v>San Francisco 49ers</v>
      </c>
      <c r="R28" s="5">
        <f t="shared" si="2"/>
        <v>0.50007999999999997</v>
      </c>
      <c r="T28" s="2">
        <v>25</v>
      </c>
      <c r="U28" s="2">
        <f t="shared" ca="1" si="9"/>
        <v>0</v>
      </c>
      <c r="V28" s="2" t="str">
        <f t="shared" ca="1" si="3"/>
        <v>Cleveland Browns</v>
      </c>
      <c r="W28" s="5">
        <f t="shared" ca="1" si="4"/>
        <v>0.31319000000000002</v>
      </c>
      <c r="X28" s="14" t="str">
        <f t="shared" ca="1" si="5"/>
        <v>a</v>
      </c>
      <c r="Z28" s="61"/>
      <c r="AA28" s="14" t="s">
        <v>97</v>
      </c>
      <c r="AB28" s="2">
        <f t="shared" ca="1" si="28"/>
        <v>0</v>
      </c>
      <c r="AC28" s="2" t="str">
        <f t="shared" ca="1" si="29"/>
        <v>Oakland Raiders</v>
      </c>
      <c r="AD28" s="5">
        <f t="shared" ca="1" si="30"/>
        <v>0.31318000000000001</v>
      </c>
      <c r="AF28" s="63"/>
      <c r="AG28" s="14" t="s">
        <v>113</v>
      </c>
      <c r="AH28" s="2">
        <f t="shared" ca="1" si="31"/>
        <v>0</v>
      </c>
      <c r="AI28" s="2" t="str">
        <f t="shared" ca="1" si="32"/>
        <v>Seattle Seahawks</v>
      </c>
      <c r="AJ28" s="5">
        <f t="shared" ca="1" si="33"/>
        <v>0.31304999999999999</v>
      </c>
    </row>
    <row r="29" spans="1:50" x14ac:dyDescent="0.25">
      <c r="A29" s="3" t="s">
        <v>23</v>
      </c>
      <c r="B29" s="3" t="s">
        <v>56</v>
      </c>
      <c r="C29" s="3" t="s">
        <v>72</v>
      </c>
      <c r="D29" s="3" t="s">
        <v>75</v>
      </c>
      <c r="F29" s="50"/>
      <c r="G29" s="3" t="s">
        <v>7</v>
      </c>
      <c r="H29" s="3">
        <v>8</v>
      </c>
      <c r="I29" s="12">
        <f t="shared" si="6"/>
        <v>8</v>
      </c>
      <c r="J29" s="3">
        <v>0</v>
      </c>
      <c r="L29" s="13">
        <f t="shared" si="7"/>
        <v>20</v>
      </c>
      <c r="M29" s="14" t="str">
        <f t="shared" si="8"/>
        <v>ne</v>
      </c>
      <c r="N29" s="14">
        <f>IF(M29="","",COUNTIF($M$4:M29,M29))</f>
        <v>3</v>
      </c>
      <c r="O29" s="14" t="str">
        <f t="shared" si="0"/>
        <v>ne3</v>
      </c>
      <c r="P29" s="24"/>
      <c r="Q29" s="2" t="str">
        <f t="shared" si="1"/>
        <v>New York Giants</v>
      </c>
      <c r="R29" s="5">
        <f t="shared" si="2"/>
        <v>0.50007000000000001</v>
      </c>
      <c r="T29" s="2">
        <v>26</v>
      </c>
      <c r="U29" s="2">
        <f t="shared" ca="1" si="9"/>
        <v>0</v>
      </c>
      <c r="V29" s="2" t="str">
        <f t="shared" ca="1" si="3"/>
        <v>Oakland Raiders</v>
      </c>
      <c r="W29" s="5">
        <f t="shared" ca="1" si="4"/>
        <v>0.31318000000000001</v>
      </c>
      <c r="X29" s="14" t="str">
        <f t="shared" ca="1" si="5"/>
        <v>a</v>
      </c>
      <c r="Z29" s="62"/>
      <c r="AA29" s="14" t="s">
        <v>98</v>
      </c>
      <c r="AB29" s="2">
        <f t="shared" ca="1" si="28"/>
        <v>0</v>
      </c>
      <c r="AC29" s="2" t="str">
        <f t="shared" ca="1" si="29"/>
        <v>Kansas City Chiefs</v>
      </c>
      <c r="AD29" s="5">
        <f t="shared" ca="1" si="30"/>
        <v>0.25017</v>
      </c>
      <c r="AF29" s="64"/>
      <c r="AG29" s="14" t="s">
        <v>114</v>
      </c>
      <c r="AH29" s="2">
        <f t="shared" ca="1" si="31"/>
        <v>0</v>
      </c>
      <c r="AI29" s="2" t="str">
        <f t="shared" ca="1" si="32"/>
        <v>St. Louis Rams</v>
      </c>
      <c r="AJ29" s="5">
        <f t="shared" ca="1" si="33"/>
        <v>6.3009999999999997E-2</v>
      </c>
    </row>
    <row r="30" spans="1:50" x14ac:dyDescent="0.25">
      <c r="A30" s="3" t="s">
        <v>14</v>
      </c>
      <c r="B30" s="3" t="s">
        <v>48</v>
      </c>
      <c r="C30" s="3" t="s">
        <v>72</v>
      </c>
      <c r="D30" s="3" t="s">
        <v>78</v>
      </c>
      <c r="F30" s="50"/>
      <c r="G30" s="3" t="s">
        <v>28</v>
      </c>
      <c r="H30" s="3">
        <v>7</v>
      </c>
      <c r="I30" s="12">
        <f t="shared" si="6"/>
        <v>9</v>
      </c>
      <c r="J30" s="3">
        <v>0</v>
      </c>
      <c r="L30" s="13">
        <f t="shared" si="7"/>
        <v>23</v>
      </c>
      <c r="M30" s="14" t="str">
        <f t="shared" si="8"/>
        <v>nn</v>
      </c>
      <c r="N30" s="14">
        <f>IF(M30="","",COUNTIF($M$4:M30,M30))</f>
        <v>3</v>
      </c>
      <c r="O30" s="14" t="str">
        <f t="shared" si="0"/>
        <v>nn3</v>
      </c>
      <c r="P30" s="24"/>
      <c r="Q30" s="2" t="str">
        <f t="shared" si="1"/>
        <v>Chicago Bears</v>
      </c>
      <c r="R30" s="5">
        <f t="shared" si="2"/>
        <v>0.43806</v>
      </c>
      <c r="T30" s="2">
        <v>27</v>
      </c>
      <c r="U30" s="2">
        <f t="shared" ca="1" si="9"/>
        <v>0</v>
      </c>
      <c r="V30" s="2" t="str">
        <f t="shared" ca="1" si="3"/>
        <v>Seattle Seahawks</v>
      </c>
      <c r="W30" s="5">
        <f t="shared" ca="1" si="4"/>
        <v>0.31304999999999999</v>
      </c>
      <c r="X30" s="14" t="str">
        <f t="shared" ca="1" si="5"/>
        <v>n</v>
      </c>
    </row>
    <row r="31" spans="1:50" x14ac:dyDescent="0.25">
      <c r="A31" s="3" t="s">
        <v>21</v>
      </c>
      <c r="B31" s="3" t="s">
        <v>54</v>
      </c>
      <c r="C31" s="3" t="s">
        <v>72</v>
      </c>
      <c r="D31" s="3" t="s">
        <v>73</v>
      </c>
      <c r="F31" s="50"/>
      <c r="G31" s="3" t="s">
        <v>21</v>
      </c>
      <c r="H31" s="3">
        <v>5</v>
      </c>
      <c r="I31" s="12">
        <f t="shared" si="6"/>
        <v>11</v>
      </c>
      <c r="J31" s="3">
        <v>0</v>
      </c>
      <c r="L31" s="13">
        <f t="shared" si="7"/>
        <v>27</v>
      </c>
      <c r="M31" s="14" t="str">
        <f t="shared" si="8"/>
        <v>nw</v>
      </c>
      <c r="N31" s="14">
        <f>IF(M31="","",COUNTIF($M$4:M31,M31))</f>
        <v>3</v>
      </c>
      <c r="O31" s="14" t="str">
        <f t="shared" si="0"/>
        <v>nw3</v>
      </c>
      <c r="P31" s="24"/>
      <c r="Q31" s="2" t="str">
        <f t="shared" si="1"/>
        <v>Seattle Seahawks</v>
      </c>
      <c r="R31" s="5">
        <f t="shared" si="2"/>
        <v>0.31304999999999999</v>
      </c>
      <c r="T31" s="2">
        <v>28</v>
      </c>
      <c r="U31" s="2">
        <f t="shared" ca="1" si="9"/>
        <v>0</v>
      </c>
      <c r="V31" s="2" t="str">
        <f t="shared" ca="1" si="3"/>
        <v>Kansas City Chiefs</v>
      </c>
      <c r="W31" s="5">
        <f t="shared" ca="1" si="4"/>
        <v>0.25017</v>
      </c>
      <c r="X31" s="14" t="str">
        <f t="shared" ca="1" si="5"/>
        <v>a</v>
      </c>
    </row>
    <row r="32" spans="1:50" x14ac:dyDescent="0.25">
      <c r="A32" s="3" t="s">
        <v>5</v>
      </c>
      <c r="B32" s="3" t="s">
        <v>39</v>
      </c>
      <c r="C32" s="3" t="s">
        <v>74</v>
      </c>
      <c r="D32" s="3" t="s">
        <v>77</v>
      </c>
      <c r="F32" s="50"/>
      <c r="G32" s="3" t="s">
        <v>23</v>
      </c>
      <c r="H32" s="3">
        <v>4</v>
      </c>
      <c r="I32" s="12">
        <f t="shared" si="6"/>
        <v>12</v>
      </c>
      <c r="J32" s="3">
        <v>0</v>
      </c>
      <c r="L32" s="13">
        <f t="shared" si="7"/>
        <v>29</v>
      </c>
      <c r="M32" s="14" t="str">
        <f t="shared" si="8"/>
        <v>ne</v>
      </c>
      <c r="N32" s="14">
        <f>IF(M32="","",COUNTIF($M$4:M32,M32))</f>
        <v>4</v>
      </c>
      <c r="O32" s="14" t="str">
        <f t="shared" si="0"/>
        <v>ne4</v>
      </c>
      <c r="P32" s="24"/>
      <c r="Q32" s="2" t="str">
        <f t="shared" si="1"/>
        <v>Washington Redskins</v>
      </c>
      <c r="R32" s="5">
        <f t="shared" si="2"/>
        <v>0.25003999999999998</v>
      </c>
      <c r="T32" s="2">
        <v>29</v>
      </c>
      <c r="U32" s="2">
        <f t="shared" ca="1" si="9"/>
        <v>0</v>
      </c>
      <c r="V32" s="2" t="str">
        <f t="shared" ca="1" si="3"/>
        <v>Washington Redskins</v>
      </c>
      <c r="W32" s="5">
        <f t="shared" ca="1" si="4"/>
        <v>0.25003999999999998</v>
      </c>
      <c r="X32" s="14" t="str">
        <f t="shared" ca="1" si="5"/>
        <v>n</v>
      </c>
    </row>
    <row r="33" spans="1:24" x14ac:dyDescent="0.25">
      <c r="A33" s="3" t="s">
        <v>29</v>
      </c>
      <c r="B33" s="3" t="s">
        <v>62</v>
      </c>
      <c r="C33" s="3" t="s">
        <v>74</v>
      </c>
      <c r="D33" s="3" t="s">
        <v>78</v>
      </c>
      <c r="F33" s="50"/>
      <c r="G33" s="3" t="s">
        <v>2</v>
      </c>
      <c r="H33" s="3">
        <v>3</v>
      </c>
      <c r="I33" s="12">
        <f t="shared" si="6"/>
        <v>13</v>
      </c>
      <c r="J33" s="3">
        <v>0</v>
      </c>
      <c r="L33" s="13">
        <f t="shared" si="7"/>
        <v>30</v>
      </c>
      <c r="M33" s="14" t="str">
        <f t="shared" si="8"/>
        <v>ns</v>
      </c>
      <c r="N33" s="14">
        <f>IF(M33="","",COUNTIF($M$4:M33,M33))</f>
        <v>4</v>
      </c>
      <c r="O33" s="14" t="str">
        <f t="shared" si="0"/>
        <v>ns4</v>
      </c>
      <c r="P33" s="24"/>
      <c r="Q33" s="2" t="str">
        <f t="shared" si="1"/>
        <v>Tampa Bay Buccaneers</v>
      </c>
      <c r="R33" s="5">
        <f t="shared" si="2"/>
        <v>0.18803</v>
      </c>
      <c r="T33" s="2">
        <v>30</v>
      </c>
      <c r="U33" s="2">
        <f t="shared" ca="1" si="9"/>
        <v>0</v>
      </c>
      <c r="V33" s="2" t="str">
        <f t="shared" ca="1" si="3"/>
        <v>Tampa Bay Buccaneers</v>
      </c>
      <c r="W33" s="5">
        <f t="shared" ca="1" si="4"/>
        <v>0.18803</v>
      </c>
      <c r="X33" s="14" t="str">
        <f t="shared" ca="1" si="5"/>
        <v>n</v>
      </c>
    </row>
    <row r="34" spans="1:24" x14ac:dyDescent="0.25">
      <c r="A34" s="3" t="s">
        <v>4</v>
      </c>
      <c r="B34" s="3" t="s">
        <v>38</v>
      </c>
      <c r="C34" s="3" t="s">
        <v>74</v>
      </c>
      <c r="D34" s="3" t="s">
        <v>78</v>
      </c>
      <c r="F34" s="50"/>
      <c r="G34" s="3" t="s">
        <v>30</v>
      </c>
      <c r="H34" s="3">
        <v>2</v>
      </c>
      <c r="I34" s="12">
        <f t="shared" si="6"/>
        <v>14</v>
      </c>
      <c r="J34" s="3">
        <v>0</v>
      </c>
      <c r="L34" s="13">
        <f t="shared" si="7"/>
        <v>31</v>
      </c>
      <c r="M34" s="14" t="str">
        <f t="shared" si="8"/>
        <v>nn</v>
      </c>
      <c r="N34" s="14">
        <f>IF(M34="","",COUNTIF($M$4:M34,M34))</f>
        <v>4</v>
      </c>
      <c r="O34" s="14" t="str">
        <f t="shared" si="0"/>
        <v>nn4</v>
      </c>
      <c r="P34" s="24"/>
      <c r="Q34" s="2" t="str">
        <f t="shared" si="1"/>
        <v>Detroit Lions</v>
      </c>
      <c r="R34" s="5">
        <f t="shared" si="2"/>
        <v>0.12501999999999999</v>
      </c>
      <c r="T34" s="2">
        <v>31</v>
      </c>
      <c r="U34" s="2">
        <f t="shared" ca="1" si="9"/>
        <v>0</v>
      </c>
      <c r="V34" s="2" t="str">
        <f t="shared" ca="1" si="3"/>
        <v>Detroit Lions</v>
      </c>
      <c r="W34" s="5">
        <f t="shared" ca="1" si="4"/>
        <v>0.12501999999999999</v>
      </c>
      <c r="X34" s="14" t="str">
        <f t="shared" ca="1" si="5"/>
        <v>n</v>
      </c>
    </row>
    <row r="35" spans="1:24" x14ac:dyDescent="0.25">
      <c r="A35" s="3" t="s">
        <v>25</v>
      </c>
      <c r="B35" s="3" t="s">
        <v>58</v>
      </c>
      <c r="C35" s="3" t="s">
        <v>72</v>
      </c>
      <c r="D35" s="3" t="s">
        <v>77</v>
      </c>
      <c r="F35" s="51"/>
      <c r="G35" s="3" t="s">
        <v>22</v>
      </c>
      <c r="H35" s="3">
        <v>1</v>
      </c>
      <c r="I35" s="12">
        <f t="shared" si="6"/>
        <v>15</v>
      </c>
      <c r="J35" s="3">
        <v>0</v>
      </c>
      <c r="L35" s="13">
        <f t="shared" si="7"/>
        <v>32</v>
      </c>
      <c r="M35" s="14" t="str">
        <f t="shared" si="8"/>
        <v>nw</v>
      </c>
      <c r="N35" s="14">
        <f>IF(M35="","",COUNTIF($M$4:M35,M35))</f>
        <v>4</v>
      </c>
      <c r="O35" s="14" t="str">
        <f t="shared" si="0"/>
        <v>nw4</v>
      </c>
      <c r="P35" s="24"/>
      <c r="Q35" s="2" t="str">
        <f t="shared" si="1"/>
        <v>St. Louis Rams</v>
      </c>
      <c r="R35" s="5">
        <f t="shared" si="2"/>
        <v>6.3009999999999997E-2</v>
      </c>
      <c r="T35" s="2">
        <v>32</v>
      </c>
      <c r="U35" s="2">
        <f t="shared" ca="1" si="9"/>
        <v>0</v>
      </c>
      <c r="V35" s="2" t="str">
        <f t="shared" ca="1" si="3"/>
        <v>St. Louis Rams</v>
      </c>
      <c r="W35" s="5">
        <f t="shared" ca="1" si="4"/>
        <v>6.3009999999999997E-2</v>
      </c>
      <c r="X35" s="14" t="str">
        <f t="shared" ca="1" si="5"/>
        <v>n</v>
      </c>
    </row>
  </sheetData>
  <mergeCells count="27">
    <mergeCell ref="F20:F35"/>
    <mergeCell ref="AA24:AD24"/>
    <mergeCell ref="AG24:AJ24"/>
    <mergeCell ref="F4:F19"/>
    <mergeCell ref="AL4:AL10"/>
    <mergeCell ref="AL13:AL19"/>
    <mergeCell ref="AR13:AR19"/>
    <mergeCell ref="AX13:AX19"/>
    <mergeCell ref="BD1:BG1"/>
    <mergeCell ref="Z3:Z29"/>
    <mergeCell ref="AA3:AD3"/>
    <mergeCell ref="AF3:AF29"/>
    <mergeCell ref="AG3:AJ3"/>
    <mergeCell ref="AL3:BB3"/>
    <mergeCell ref="AA17:AD17"/>
    <mergeCell ref="AG17:AJ17"/>
    <mergeCell ref="AL1:BB1"/>
    <mergeCell ref="AR4:AR10"/>
    <mergeCell ref="AX4:AX10"/>
    <mergeCell ref="AA10:AD10"/>
    <mergeCell ref="AG10:AJ10"/>
    <mergeCell ref="AL12:BB12"/>
    <mergeCell ref="A1:D1"/>
    <mergeCell ref="G1:J1"/>
    <mergeCell ref="L1:R1"/>
    <mergeCell ref="T1:W1"/>
    <mergeCell ref="Z1:AJ1"/>
  </mergeCells>
  <conditionalFormatting sqref="U4:X35">
    <cfRule type="expression" dxfId="111" priority="13">
      <formula>AND($U4&gt;=5,$U4&lt;=6)</formula>
    </cfRule>
    <cfRule type="expression" dxfId="110" priority="14">
      <formula>AND($U4&gt;=1,$U4&lt;=4)</formula>
    </cfRule>
  </conditionalFormatting>
  <conditionalFormatting sqref="X4:X35">
    <cfRule type="expression" dxfId="109" priority="1">
      <formula>X4="n"</formula>
    </cfRule>
    <cfRule type="expression" dxfId="108" priority="2">
      <formula>X4="a"</formula>
    </cfRule>
  </conditionalFormatting>
  <conditionalFormatting sqref="AB4:AD35">
    <cfRule type="expression" dxfId="107" priority="11">
      <formula>AND($AB4&gt;=5,$AB4&lt;=6)</formula>
    </cfRule>
    <cfRule type="expression" dxfId="106" priority="12">
      <formula>AND($AB4&gt;=1,$AB4&lt;=4)</formula>
    </cfRule>
  </conditionalFormatting>
  <conditionalFormatting sqref="AH4:AJ29">
    <cfRule type="expression" dxfId="105" priority="7">
      <formula>AND($AG4&gt;=5,$AG4&lt;=6)</formula>
    </cfRule>
    <cfRule type="expression" dxfId="104" priority="8">
      <formula>AND($AG4&gt;=1,$AG4&lt;=4)</formula>
    </cfRule>
    <cfRule type="expression" dxfId="103" priority="9">
      <formula>AND($AH4&gt;=5,$AH4&lt;=6)</formula>
    </cfRule>
    <cfRule type="expression" dxfId="102" priority="10">
      <formula>AND($AH4&gt;=1,$AH4&lt;=4)</formula>
    </cfRule>
  </conditionalFormatting>
  <conditionalFormatting sqref="AM5:AO18">
    <cfRule type="expression" dxfId="101" priority="6">
      <formula>$AP5&lt;&gt;""</formula>
    </cfRule>
  </conditionalFormatting>
  <conditionalFormatting sqref="AS5:AU18">
    <cfRule type="expression" dxfId="100" priority="5">
      <formula>$AV5&lt;&gt;""</formula>
    </cfRule>
  </conditionalFormatting>
  <conditionalFormatting sqref="AY6:BA16">
    <cfRule type="expression" dxfId="99" priority="4">
      <formula>$BB6&lt;&gt;""</formula>
    </cfRule>
  </conditionalFormatting>
  <conditionalFormatting sqref="BD10:BF11">
    <cfRule type="expression" dxfId="98" priority="3">
      <formula>$BG10&lt;&gt;""</formula>
    </cfRule>
  </conditionalFormatting>
  <pageMargins left="0.7" right="0.7" top="0.78740157499999996" bottom="0.78740157499999996" header="0.3" footer="0.3"/>
  <pageSetup paperSize="9" orientation="portrait" horizontalDpi="4294967294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G35"/>
  <sheetViews>
    <sheetView topLeftCell="Z1" workbookViewId="0">
      <selection activeCell="BG11" sqref="BG11"/>
    </sheetView>
  </sheetViews>
  <sheetFormatPr baseColWidth="10" defaultColWidth="11.42578125" defaultRowHeight="15" outlineLevelCol="1" x14ac:dyDescent="0.25"/>
  <cols>
    <col min="1" max="4" width="12.7109375" style="2" hidden="1" customWidth="1" outlineLevel="1"/>
    <col min="5" max="5" width="6.7109375" style="2" customWidth="1" collapsed="1"/>
    <col min="6" max="6" width="2.7109375" style="2" customWidth="1" outlineLevel="1"/>
    <col min="7" max="7" width="12.7109375" style="2" customWidth="1" outlineLevel="1"/>
    <col min="8" max="10" width="3.7109375" style="2" customWidth="1" outlineLevel="1"/>
    <col min="11" max="11" width="6.7109375" style="2" customWidth="1"/>
    <col min="12" max="14" width="3.7109375" style="2" hidden="1" customWidth="1" outlineLevel="1"/>
    <col min="15" max="15" width="4.7109375" style="2" hidden="1" customWidth="1" outlineLevel="1"/>
    <col min="16" max="16" width="2.7109375" style="2" hidden="1" customWidth="1" outlineLevel="1"/>
    <col min="17" max="17" width="24.7109375" style="2" hidden="1" customWidth="1" outlineLevel="1"/>
    <col min="18" max="18" width="6.7109375" style="2" hidden="1" customWidth="1" outlineLevel="1"/>
    <col min="19" max="19" width="6.7109375" style="2" customWidth="1" collapsed="1"/>
    <col min="20" max="20" width="3.7109375" style="2" customWidth="1" outlineLevel="1"/>
    <col min="21" max="21" width="2.7109375" style="2" customWidth="1" outlineLevel="1"/>
    <col min="22" max="22" width="24.7109375" style="2" customWidth="1" outlineLevel="1"/>
    <col min="23" max="23" width="6.7109375" style="2" customWidth="1" outlineLevel="1"/>
    <col min="24" max="24" width="2.7109375" style="2" customWidth="1" outlineLevel="1"/>
    <col min="25" max="25" width="6.7109375" style="2" customWidth="1"/>
    <col min="26" max="26" width="2.7109375" style="2" customWidth="1" outlineLevel="1"/>
    <col min="27" max="27" width="4.7109375" style="2" customWidth="1" outlineLevel="1"/>
    <col min="28" max="28" width="2.7109375" style="2" customWidth="1" outlineLevel="1"/>
    <col min="29" max="29" width="24.7109375" style="2" customWidth="1" outlineLevel="1"/>
    <col min="30" max="30" width="6.7109375" style="2" customWidth="1" outlineLevel="1"/>
    <col min="31" max="31" width="3.7109375" style="2" customWidth="1" outlineLevel="1"/>
    <col min="32" max="32" width="2.7109375" style="2" customWidth="1" outlineLevel="1"/>
    <col min="33" max="33" width="4.7109375" style="2" customWidth="1" outlineLevel="1"/>
    <col min="34" max="34" width="2.7109375" style="2" customWidth="1" outlineLevel="1"/>
    <col min="35" max="35" width="24.7109375" style="2" customWidth="1" outlineLevel="1"/>
    <col min="36" max="36" width="6.7109375" style="2" customWidth="1" outlineLevel="1"/>
    <col min="37" max="37" width="6.7109375" style="2" customWidth="1"/>
    <col min="38" max="39" width="2.7109375" style="2" customWidth="1"/>
    <col min="40" max="40" width="24.7109375" style="2" customWidth="1"/>
    <col min="41" max="41" width="4.7109375" style="2" customWidth="1"/>
    <col min="42" max="42" width="2.7109375" style="2" customWidth="1"/>
    <col min="43" max="43" width="3.7109375" style="2" customWidth="1"/>
    <col min="44" max="45" width="2.7109375" style="2" customWidth="1"/>
    <col min="46" max="46" width="24.7109375" style="2" customWidth="1"/>
    <col min="47" max="47" width="4.7109375" style="2" customWidth="1"/>
    <col min="48" max="48" width="2.7109375" style="2" customWidth="1"/>
    <col min="49" max="49" width="3.7109375" style="2" customWidth="1"/>
    <col min="50" max="51" width="2.7109375" style="2" customWidth="1"/>
    <col min="52" max="52" width="24.7109375" style="2" customWidth="1"/>
    <col min="53" max="53" width="4.7109375" style="2" customWidth="1"/>
    <col min="54" max="54" width="2.7109375" style="2" customWidth="1"/>
    <col min="55" max="55" width="3.7109375" style="2" customWidth="1"/>
    <col min="56" max="56" width="2.7109375" style="2" customWidth="1"/>
    <col min="57" max="57" width="24.7109375" style="2" customWidth="1"/>
    <col min="58" max="58" width="4.7109375" style="2" customWidth="1"/>
    <col min="59" max="59" width="12.7109375" style="2" customWidth="1"/>
    <col min="60" max="16384" width="11.42578125" style="2"/>
  </cols>
  <sheetData>
    <row r="1" spans="1:59" s="11" customFormat="1" ht="21" x14ac:dyDescent="0.25">
      <c r="A1" s="60" t="s">
        <v>80</v>
      </c>
      <c r="B1" s="60"/>
      <c r="C1" s="60"/>
      <c r="D1" s="60"/>
      <c r="G1" s="60" t="s">
        <v>118</v>
      </c>
      <c r="H1" s="60"/>
      <c r="I1" s="60"/>
      <c r="J1" s="60"/>
      <c r="L1" s="60" t="s">
        <v>82</v>
      </c>
      <c r="M1" s="60"/>
      <c r="N1" s="60"/>
      <c r="O1" s="60"/>
      <c r="P1" s="60"/>
      <c r="Q1" s="60"/>
      <c r="R1" s="60"/>
      <c r="T1" s="60" t="s">
        <v>81</v>
      </c>
      <c r="U1" s="60"/>
      <c r="V1" s="60"/>
      <c r="W1" s="60"/>
      <c r="X1" s="10"/>
      <c r="Z1" s="60" t="s">
        <v>127</v>
      </c>
      <c r="AA1" s="60"/>
      <c r="AB1" s="60"/>
      <c r="AC1" s="60"/>
      <c r="AD1" s="60"/>
      <c r="AE1" s="60"/>
      <c r="AF1" s="60"/>
      <c r="AG1" s="60"/>
      <c r="AH1" s="60"/>
      <c r="AI1" s="60"/>
      <c r="AJ1" s="60"/>
      <c r="AL1" s="60" t="s">
        <v>129</v>
      </c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D1" s="60" t="s">
        <v>125</v>
      </c>
      <c r="BE1" s="60"/>
      <c r="BF1" s="60"/>
      <c r="BG1" s="60"/>
    </row>
    <row r="2" spans="1:59" x14ac:dyDescent="0.25">
      <c r="A2" s="3">
        <v>16</v>
      </c>
      <c r="BD2" s="6" t="s">
        <v>130</v>
      </c>
    </row>
    <row r="3" spans="1:59" ht="15" customHeight="1" x14ac:dyDescent="0.25">
      <c r="A3" s="1" t="s">
        <v>32</v>
      </c>
      <c r="B3" s="1" t="s">
        <v>33</v>
      </c>
      <c r="C3" s="1" t="s">
        <v>70</v>
      </c>
      <c r="D3" s="1" t="s">
        <v>71</v>
      </c>
      <c r="G3" s="1" t="s">
        <v>32</v>
      </c>
      <c r="H3" s="4" t="s">
        <v>65</v>
      </c>
      <c r="I3" s="4" t="s">
        <v>66</v>
      </c>
      <c r="J3" s="4" t="s">
        <v>67</v>
      </c>
      <c r="L3" s="4" t="s">
        <v>119</v>
      </c>
      <c r="M3" s="4" t="s">
        <v>76</v>
      </c>
      <c r="N3" s="4" t="s">
        <v>120</v>
      </c>
      <c r="O3" s="4" t="s">
        <v>69</v>
      </c>
      <c r="P3" s="4"/>
      <c r="Q3" s="4" t="s">
        <v>79</v>
      </c>
      <c r="R3" s="4" t="s">
        <v>68</v>
      </c>
      <c r="T3" s="1"/>
      <c r="U3" s="1"/>
      <c r="V3" s="4" t="s">
        <v>79</v>
      </c>
      <c r="W3" s="4" t="s">
        <v>68</v>
      </c>
      <c r="X3" s="1"/>
      <c r="Z3" s="54" t="s">
        <v>115</v>
      </c>
      <c r="AA3" s="52" t="s">
        <v>75</v>
      </c>
      <c r="AB3" s="52"/>
      <c r="AC3" s="52"/>
      <c r="AD3" s="53"/>
      <c r="AF3" s="49" t="s">
        <v>116</v>
      </c>
      <c r="AG3" s="47" t="s">
        <v>75</v>
      </c>
      <c r="AH3" s="47"/>
      <c r="AI3" s="47"/>
      <c r="AJ3" s="48"/>
      <c r="AL3" s="70" t="s">
        <v>115</v>
      </c>
      <c r="AM3" s="74"/>
      <c r="AN3" s="74"/>
      <c r="AO3" s="74"/>
      <c r="AP3" s="74"/>
      <c r="AQ3" s="74"/>
      <c r="AR3" s="71"/>
      <c r="AS3" s="74"/>
      <c r="AT3" s="74"/>
      <c r="AU3" s="74"/>
      <c r="AV3" s="74"/>
      <c r="AW3" s="74"/>
      <c r="AX3" s="71"/>
      <c r="AY3" s="74"/>
      <c r="AZ3" s="74"/>
      <c r="BA3" s="74"/>
      <c r="BB3" s="75"/>
    </row>
    <row r="4" spans="1:59" ht="15" customHeight="1" x14ac:dyDescent="0.25">
      <c r="A4" s="3" t="s">
        <v>8</v>
      </c>
      <c r="B4" s="3" t="s">
        <v>42</v>
      </c>
      <c r="C4" s="3" t="s">
        <v>72</v>
      </c>
      <c r="D4" s="3" t="s">
        <v>73</v>
      </c>
      <c r="F4" s="54" t="s">
        <v>115</v>
      </c>
      <c r="G4" s="3" t="s">
        <v>4</v>
      </c>
      <c r="H4" s="3">
        <v>13</v>
      </c>
      <c r="I4" s="12">
        <f>$A$2-H4-J4</f>
        <v>3</v>
      </c>
      <c r="J4" s="3">
        <v>0</v>
      </c>
      <c r="L4" s="13">
        <f>IF(G4="","",_xlfn.RANK.EQ(R4,$R$4:$R$35,0))</f>
        <v>1</v>
      </c>
      <c r="M4" s="14" t="str">
        <f>IF(G4="","",LOWER(LEFT(VLOOKUP(G4,$A$4:$D$35,3),1))&amp;LOWER(LEFT(VLOOKUP(G4,$A$4:$D$35,4),1)))</f>
        <v>as</v>
      </c>
      <c r="N4" s="14">
        <f>IF(M4="","",COUNTIF($M$4:M4,M4))</f>
        <v>1</v>
      </c>
      <c r="O4" s="14" t="str">
        <f t="shared" ref="O4:O35" si="0">M4&amp;N4</f>
        <v>as1</v>
      </c>
      <c r="P4" s="2">
        <v>1</v>
      </c>
      <c r="Q4" s="2" t="str">
        <f t="shared" ref="Q4:Q35" si="1">IF(G4="","",VLOOKUP(G4,$A$4:$D$35,2)&amp;" "&amp;G4)</f>
        <v>Tennessee Titans</v>
      </c>
      <c r="R4" s="5">
        <f t="shared" ref="R4:R35" si="2">IF(G4="","",ROUND((H4+J4/2)/SUM(H4:J4),3)+(36-ROW())/100000)</f>
        <v>0.81331999999999993</v>
      </c>
      <c r="T4" s="2">
        <v>1</v>
      </c>
      <c r="U4" s="2">
        <f ca="1">IF(L4="","",OFFSET($P$3,MATCH(T4,$L$4:$L$35,0),0))</f>
        <v>1</v>
      </c>
      <c r="V4" s="2" t="str">
        <f t="shared" ref="V4:V35" ca="1" si="3">IF(L4="","",OFFSET($Q$3,MATCH(T4,$L$4:$L$35,0),0))</f>
        <v>Tennessee Titans</v>
      </c>
      <c r="W4" s="5">
        <f t="shared" ref="W4:W35" ca="1" si="4">IF(L4="","",OFFSET($R$3,MATCH(T4,$L$4:$L$35,0),0))</f>
        <v>0.81331999999999993</v>
      </c>
      <c r="X4" s="14" t="str">
        <f t="shared" ref="X4:X35" ca="1" si="5">IF(L4="","",LEFT(OFFSET($M$3,MATCH(T4,$L$4:$L$35,0),0),1))</f>
        <v>a</v>
      </c>
      <c r="Z4" s="61"/>
      <c r="AA4" s="1"/>
      <c r="AB4" s="1"/>
      <c r="AC4" s="4" t="s">
        <v>79</v>
      </c>
      <c r="AD4" s="4" t="s">
        <v>68</v>
      </c>
      <c r="AF4" s="63"/>
      <c r="AG4" s="1"/>
      <c r="AH4" s="1"/>
      <c r="AI4" s="4" t="s">
        <v>79</v>
      </c>
      <c r="AJ4" s="4" t="s">
        <v>68</v>
      </c>
      <c r="AL4" s="61" t="s">
        <v>121</v>
      </c>
      <c r="AR4" s="61" t="s">
        <v>122</v>
      </c>
      <c r="AX4" s="61" t="s">
        <v>124</v>
      </c>
    </row>
    <row r="5" spans="1:59" x14ac:dyDescent="0.25">
      <c r="A5" s="3" t="s">
        <v>28</v>
      </c>
      <c r="B5" s="3" t="s">
        <v>61</v>
      </c>
      <c r="C5" s="3" t="s">
        <v>72</v>
      </c>
      <c r="D5" s="3" t="s">
        <v>77</v>
      </c>
      <c r="F5" s="55"/>
      <c r="G5" s="3" t="s">
        <v>5</v>
      </c>
      <c r="H5" s="3">
        <v>12</v>
      </c>
      <c r="I5" s="12">
        <f t="shared" ref="I5:I35" si="6">$A$2-H5-J5</f>
        <v>4</v>
      </c>
      <c r="J5" s="3">
        <v>0</v>
      </c>
      <c r="L5" s="13">
        <f t="shared" ref="L5:L35" si="7">IF(G5="","",_xlfn.RANK.EQ(R5,$R$4:$R$35,0))</f>
        <v>2</v>
      </c>
      <c r="M5" s="14" t="str">
        <f t="shared" ref="M5:M35" si="8">IF(G5="","",LOWER(LEFT(VLOOKUP(G5,$A$4:$D$35,3),1))&amp;LOWER(LEFT(VLOOKUP(G5,$A$4:$D$35,4),1)))</f>
        <v>an</v>
      </c>
      <c r="N5" s="14">
        <f>IF(M5="","",COUNTIF($M$4:M5,M5))</f>
        <v>1</v>
      </c>
      <c r="O5" s="14" t="str">
        <f t="shared" si="0"/>
        <v>an1</v>
      </c>
      <c r="P5" s="2">
        <v>2</v>
      </c>
      <c r="Q5" s="2" t="str">
        <f t="shared" si="1"/>
        <v>Pittsburgh Steelers</v>
      </c>
      <c r="R5" s="5">
        <f t="shared" si="2"/>
        <v>0.75031000000000003</v>
      </c>
      <c r="T5" s="2">
        <v>2</v>
      </c>
      <c r="U5" s="2">
        <f t="shared" ref="U5:U35" ca="1" si="9">IF(L5="","",OFFSET($P$3,MATCH(T5,$L$4:$L$35,0),0))</f>
        <v>2</v>
      </c>
      <c r="V5" s="2" t="str">
        <f t="shared" ca="1" si="3"/>
        <v>Pittsburgh Steelers</v>
      </c>
      <c r="W5" s="5">
        <f t="shared" ca="1" si="4"/>
        <v>0.75031000000000003</v>
      </c>
      <c r="X5" s="14" t="str">
        <f t="shared" ca="1" si="5"/>
        <v>a</v>
      </c>
      <c r="Z5" s="61"/>
      <c r="AA5" s="14" t="s">
        <v>87</v>
      </c>
      <c r="AB5" s="2">
        <f ca="1">IF(COUNTIF($O$4:$O$35,AA5)=0,"",OFFSET($P$3,MATCH(AA5,$O$4:$O$35,0),0))</f>
        <v>3</v>
      </c>
      <c r="AC5" s="2" t="str">
        <f ca="1">IF(COUNTIF($O$4:$O$35,AA5)=0,"",OFFSET($Q$3,MATCH(AA5,$O$4:$O$35,0),0))</f>
        <v>Miami Dolphins</v>
      </c>
      <c r="AD5" s="5">
        <f ca="1">IF(COUNTIF($O$4:$O$35,AA5)=0,"",OFFSET($R$3,MATCH(AA5,$O$4:$O$35,0),0))</f>
        <v>0.68829999999999991</v>
      </c>
      <c r="AF5" s="63"/>
      <c r="AG5" s="14" t="s">
        <v>99</v>
      </c>
      <c r="AH5" s="2">
        <f ca="1">IF(COUNTIF($O$4:$O$35,AG5)=0,"",OFFSET($P$3,MATCH(AG5,$O$4:$O$35,0),0))</f>
        <v>1</v>
      </c>
      <c r="AI5" s="2" t="str">
        <f ca="1">IF(COUNTIF($O$4:$O$35,AG5)=0,"",OFFSET($Q$3,MATCH(AG5,$O$4:$O$35,0),0))</f>
        <v>New York Giants</v>
      </c>
      <c r="AJ5" s="5">
        <f ca="1">IF(COUNTIF($O$4:$O$35,AG5)=0,"",OFFSET($R$3,MATCH(AG5,$O$4:$O$35,0),0))</f>
        <v>0.75016000000000005</v>
      </c>
      <c r="AL5" s="55"/>
      <c r="AM5" s="16">
        <v>5</v>
      </c>
      <c r="AN5" s="17" t="str">
        <f>IF(Q8="","tbd",Q8)</f>
        <v>Indianapolis Colts</v>
      </c>
      <c r="AO5" s="18">
        <v>17</v>
      </c>
      <c r="AP5" s="14" t="str">
        <f>IF(AO5&gt;AO6,AM5,"")</f>
        <v/>
      </c>
      <c r="AR5" s="55"/>
      <c r="AS5" s="16">
        <f>IF(COUNT(AP5:AP9)&lt;&gt;2,"",MIN(AP5:AP9))</f>
        <v>4</v>
      </c>
      <c r="AT5" s="17" t="str">
        <f ca="1">IF(AS5="","tbd",OFFSET($Q$3,AS5,0))</f>
        <v>San Diego Chargers</v>
      </c>
      <c r="AU5" s="18">
        <v>24</v>
      </c>
      <c r="AV5" s="14" t="str">
        <f>IF(AU5&gt;AU6,AS5,"")</f>
        <v/>
      </c>
      <c r="AX5" s="61"/>
    </row>
    <row r="6" spans="1:59" x14ac:dyDescent="0.25">
      <c r="A6" s="3" t="s">
        <v>31</v>
      </c>
      <c r="B6" s="3" t="s">
        <v>64</v>
      </c>
      <c r="C6" s="3" t="s">
        <v>74</v>
      </c>
      <c r="D6" s="3" t="s">
        <v>77</v>
      </c>
      <c r="F6" s="55"/>
      <c r="G6" s="3" t="s">
        <v>12</v>
      </c>
      <c r="H6" s="3">
        <v>11</v>
      </c>
      <c r="I6" s="12">
        <f t="shared" si="6"/>
        <v>5</v>
      </c>
      <c r="J6" s="3">
        <v>0</v>
      </c>
      <c r="L6" s="13">
        <f t="shared" si="7"/>
        <v>6</v>
      </c>
      <c r="M6" s="14" t="str">
        <f t="shared" si="8"/>
        <v>ae</v>
      </c>
      <c r="N6" s="14">
        <f>IF(M6="","",COUNTIF($M$4:M6,M6))</f>
        <v>1</v>
      </c>
      <c r="O6" s="14" t="str">
        <f t="shared" si="0"/>
        <v>ae1</v>
      </c>
      <c r="P6" s="2">
        <v>3</v>
      </c>
      <c r="Q6" s="2" t="str">
        <f t="shared" si="1"/>
        <v>Miami Dolphins</v>
      </c>
      <c r="R6" s="5">
        <f t="shared" si="2"/>
        <v>0.68829999999999991</v>
      </c>
      <c r="T6" s="2">
        <v>3</v>
      </c>
      <c r="U6" s="2">
        <f t="shared" ca="1" si="9"/>
        <v>5</v>
      </c>
      <c r="V6" s="2" t="str">
        <f t="shared" ca="1" si="3"/>
        <v>Indianapolis Colts</v>
      </c>
      <c r="W6" s="5">
        <f t="shared" ca="1" si="4"/>
        <v>0.75027999999999995</v>
      </c>
      <c r="X6" s="14" t="str">
        <f t="shared" ca="1" si="5"/>
        <v>a</v>
      </c>
      <c r="Z6" s="61"/>
      <c r="AA6" s="14" t="s">
        <v>88</v>
      </c>
      <c r="AB6" s="2">
        <f t="shared" ref="AB6:AB8" ca="1" si="10">IF(COUNTIF($O$4:$O$35,AA6)=0,"",OFFSET($P$3,MATCH(AA6,$O$4:$O$35,0),0))</f>
        <v>0</v>
      </c>
      <c r="AC6" s="2" t="str">
        <f t="shared" ref="AC6:AC8" ca="1" si="11">IF(COUNTIF($O$4:$O$35,AA6)=0,"",OFFSET($Q$3,MATCH(AA6,$O$4:$O$35,0),0))</f>
        <v>New England Patriots</v>
      </c>
      <c r="AD6" s="5">
        <f t="shared" ref="AD6:AD8" ca="1" si="12">IF(COUNTIF($O$4:$O$35,AA6)=0,"",OFFSET($R$3,MATCH(AA6,$O$4:$O$35,0),0))</f>
        <v>0.68825999999999998</v>
      </c>
      <c r="AF6" s="63"/>
      <c r="AG6" s="14" t="s">
        <v>100</v>
      </c>
      <c r="AH6" s="2">
        <f t="shared" ref="AH6:AH8" ca="1" si="13">IF(COUNTIF($O$4:$O$35,AG6)=0,"",OFFSET($P$3,MATCH(AG6,$O$4:$O$35,0),0))</f>
        <v>6</v>
      </c>
      <c r="AI6" s="2" t="str">
        <f t="shared" ref="AI6:AI8" ca="1" si="14">IF(COUNTIF($O$4:$O$35,AG6)=0,"",OFFSET($Q$3,MATCH(AG6,$O$4:$O$35,0),0))</f>
        <v>Philadelphia Eagles</v>
      </c>
      <c r="AJ6" s="5">
        <f t="shared" ref="AJ6:AJ8" ca="1" si="15">IF(COUNTIF($O$4:$O$35,AG6)=0,"",OFFSET($R$3,MATCH(AG6,$O$4:$O$35,0),0))</f>
        <v>0.59411000000000003</v>
      </c>
      <c r="AL6" s="55"/>
      <c r="AM6" s="19">
        <v>4</v>
      </c>
      <c r="AN6" s="20" t="str">
        <f>IF(Q7="","tbd",Q7)</f>
        <v>San Diego Chargers</v>
      </c>
      <c r="AO6" s="21">
        <v>23</v>
      </c>
      <c r="AP6" s="14">
        <f>IF(AO6&gt;AO5,AM6,"")</f>
        <v>4</v>
      </c>
      <c r="AR6" s="55"/>
      <c r="AS6" s="19">
        <v>2</v>
      </c>
      <c r="AT6" s="20" t="str">
        <f>IF(Q5="","tbd",Q5)</f>
        <v>Pittsburgh Steelers</v>
      </c>
      <c r="AU6" s="21">
        <v>35</v>
      </c>
      <c r="AV6" s="14">
        <f>IF(AU6&gt;AU5,AS6,"")</f>
        <v>2</v>
      </c>
      <c r="AX6" s="55"/>
      <c r="AY6" s="16">
        <f>IF(COUNT(AV5:AV9)&lt;&gt;2,"",MAX(AV5:AV9))</f>
        <v>6</v>
      </c>
      <c r="AZ6" s="17" t="str">
        <f ca="1">IF(AY6="","tbd",OFFSET($Q$3,AY6,0))</f>
        <v>Baltimore Ravens</v>
      </c>
      <c r="BA6" s="18">
        <v>14</v>
      </c>
      <c r="BB6" s="14" t="str">
        <f>IF(BA6&gt;BA7,AY6,"")</f>
        <v/>
      </c>
    </row>
    <row r="7" spans="1:59" x14ac:dyDescent="0.25">
      <c r="A7" s="3" t="s">
        <v>16</v>
      </c>
      <c r="B7" s="3" t="s">
        <v>49</v>
      </c>
      <c r="C7" s="3" t="s">
        <v>74</v>
      </c>
      <c r="D7" s="3" t="s">
        <v>75</v>
      </c>
      <c r="F7" s="55"/>
      <c r="G7" s="3" t="s">
        <v>18</v>
      </c>
      <c r="H7" s="3">
        <v>8</v>
      </c>
      <c r="I7" s="12">
        <f t="shared" si="6"/>
        <v>8</v>
      </c>
      <c r="J7" s="3">
        <v>0</v>
      </c>
      <c r="L7" s="13">
        <f t="shared" si="7"/>
        <v>17</v>
      </c>
      <c r="M7" s="14" t="str">
        <f t="shared" si="8"/>
        <v>aw</v>
      </c>
      <c r="N7" s="14">
        <f>IF(M7="","",COUNTIF($M$4:M7,M7))</f>
        <v>1</v>
      </c>
      <c r="O7" s="14" t="str">
        <f t="shared" si="0"/>
        <v>aw1</v>
      </c>
      <c r="P7" s="2">
        <v>4</v>
      </c>
      <c r="Q7" s="2" t="str">
        <f t="shared" si="1"/>
        <v>San Diego Chargers</v>
      </c>
      <c r="R7" s="5">
        <f t="shared" si="2"/>
        <v>0.50029000000000001</v>
      </c>
      <c r="T7" s="2">
        <v>4</v>
      </c>
      <c r="U7" s="2">
        <f t="shared" ca="1" si="9"/>
        <v>1</v>
      </c>
      <c r="V7" s="2" t="str">
        <f t="shared" ca="1" si="3"/>
        <v>New York Giants</v>
      </c>
      <c r="W7" s="5">
        <f t="shared" ca="1" si="4"/>
        <v>0.75016000000000005</v>
      </c>
      <c r="X7" s="14" t="str">
        <f t="shared" ca="1" si="5"/>
        <v>n</v>
      </c>
      <c r="Z7" s="61"/>
      <c r="AA7" s="14" t="s">
        <v>89</v>
      </c>
      <c r="AB7" s="2">
        <f t="shared" ca="1" si="10"/>
        <v>0</v>
      </c>
      <c r="AC7" s="2" t="str">
        <f t="shared" ca="1" si="11"/>
        <v>New York Jets</v>
      </c>
      <c r="AD7" s="5">
        <f t="shared" ca="1" si="12"/>
        <v>0.56324999999999992</v>
      </c>
      <c r="AF7" s="63"/>
      <c r="AG7" s="14" t="s">
        <v>101</v>
      </c>
      <c r="AH7" s="2">
        <f t="shared" ca="1" si="13"/>
        <v>0</v>
      </c>
      <c r="AI7" s="2" t="str">
        <f t="shared" ca="1" si="14"/>
        <v>Dallas Cowboys</v>
      </c>
      <c r="AJ7" s="5">
        <f t="shared" ca="1" si="15"/>
        <v>0.56308999999999998</v>
      </c>
      <c r="AL7" s="61"/>
      <c r="AR7" s="61"/>
      <c r="AX7" s="55"/>
      <c r="AY7" s="19">
        <f>IF(COUNT(AV5:AV9)&lt;&gt;2,"",MIN(AV5:AV9))</f>
        <v>2</v>
      </c>
      <c r="AZ7" s="20" t="str">
        <f ca="1">IF(AY7="","tbd",OFFSET($Q$3,AY7,0))</f>
        <v>Pittsburgh Steelers</v>
      </c>
      <c r="BA7" s="21">
        <v>23</v>
      </c>
      <c r="BB7" s="14">
        <f>IF(BA7&gt;BA6,AY7,"")</f>
        <v>2</v>
      </c>
    </row>
    <row r="8" spans="1:59" x14ac:dyDescent="0.25">
      <c r="A8" s="3" t="s">
        <v>11</v>
      </c>
      <c r="B8" s="3" t="s">
        <v>45</v>
      </c>
      <c r="C8" s="3" t="s">
        <v>74</v>
      </c>
      <c r="D8" s="3" t="s">
        <v>73</v>
      </c>
      <c r="F8" s="55"/>
      <c r="G8" s="3" t="s">
        <v>6</v>
      </c>
      <c r="H8" s="3">
        <v>12</v>
      </c>
      <c r="I8" s="12">
        <f t="shared" si="6"/>
        <v>4</v>
      </c>
      <c r="J8" s="3">
        <v>0</v>
      </c>
      <c r="L8" s="13">
        <f t="shared" si="7"/>
        <v>3</v>
      </c>
      <c r="M8" s="14" t="str">
        <f t="shared" si="8"/>
        <v>as</v>
      </c>
      <c r="N8" s="14">
        <f>IF(M8="","",COUNTIF($M$4:M8,M8))</f>
        <v>2</v>
      </c>
      <c r="O8" s="14" t="str">
        <f t="shared" si="0"/>
        <v>as2</v>
      </c>
      <c r="P8" s="2">
        <v>5</v>
      </c>
      <c r="Q8" s="2" t="str">
        <f t="shared" si="1"/>
        <v>Indianapolis Colts</v>
      </c>
      <c r="R8" s="5">
        <f t="shared" si="2"/>
        <v>0.75027999999999995</v>
      </c>
      <c r="T8" s="2">
        <v>5</v>
      </c>
      <c r="U8" s="2">
        <f t="shared" ca="1" si="9"/>
        <v>2</v>
      </c>
      <c r="V8" s="2" t="str">
        <f t="shared" ca="1" si="3"/>
        <v>Carolina Panthers</v>
      </c>
      <c r="W8" s="5">
        <f t="shared" ca="1" si="4"/>
        <v>0.75014999999999998</v>
      </c>
      <c r="X8" s="14" t="str">
        <f t="shared" ca="1" si="5"/>
        <v>n</v>
      </c>
      <c r="Z8" s="61"/>
      <c r="AA8" s="14" t="s">
        <v>90</v>
      </c>
      <c r="AB8" s="2">
        <f t="shared" ca="1" si="10"/>
        <v>0</v>
      </c>
      <c r="AC8" s="2" t="str">
        <f t="shared" ca="1" si="11"/>
        <v>Buffalo Bills</v>
      </c>
      <c r="AD8" s="5">
        <f t="shared" ca="1" si="12"/>
        <v>0.43822</v>
      </c>
      <c r="AF8" s="63"/>
      <c r="AG8" s="14" t="s">
        <v>102</v>
      </c>
      <c r="AH8" s="2">
        <f t="shared" ca="1" si="13"/>
        <v>0</v>
      </c>
      <c r="AI8" s="2" t="str">
        <f t="shared" ca="1" si="14"/>
        <v>Washington Redskins</v>
      </c>
      <c r="AJ8" s="5">
        <f t="shared" ca="1" si="15"/>
        <v>0.50007000000000001</v>
      </c>
      <c r="AL8" s="55"/>
      <c r="AM8" s="16">
        <v>6</v>
      </c>
      <c r="AN8" s="17" t="str">
        <f>IF(Q9="","tbd",Q9)</f>
        <v>Baltimore Ravens</v>
      </c>
      <c r="AO8" s="18">
        <v>27</v>
      </c>
      <c r="AP8" s="14">
        <f>IF(AO8&gt;AO9,AM8,"")</f>
        <v>6</v>
      </c>
      <c r="AR8" s="55"/>
      <c r="AS8" s="16">
        <f>IF(COUNT(AP5:AP9)&lt;&gt;2,"",MAX(AP5:AP9))</f>
        <v>6</v>
      </c>
      <c r="AT8" s="17" t="str">
        <f ca="1">IF(AS8="","tbd",OFFSET($Q$3,AS8,0))</f>
        <v>Baltimore Ravens</v>
      </c>
      <c r="AU8" s="18">
        <v>13</v>
      </c>
      <c r="AV8" s="14">
        <f>IF(AU8&gt;AU9,AS8,"")</f>
        <v>6</v>
      </c>
      <c r="AX8" s="61"/>
    </row>
    <row r="9" spans="1:59" x14ac:dyDescent="0.25">
      <c r="A9" s="3" t="s">
        <v>10</v>
      </c>
      <c r="B9" s="3" t="s">
        <v>44</v>
      </c>
      <c r="C9" s="3" t="s">
        <v>74</v>
      </c>
      <c r="D9" s="3" t="s">
        <v>77</v>
      </c>
      <c r="F9" s="55"/>
      <c r="G9" s="3" t="s">
        <v>19</v>
      </c>
      <c r="H9" s="3">
        <v>11</v>
      </c>
      <c r="I9" s="12">
        <f t="shared" si="6"/>
        <v>5</v>
      </c>
      <c r="J9" s="3">
        <v>0</v>
      </c>
      <c r="L9" s="13">
        <f t="shared" si="7"/>
        <v>7</v>
      </c>
      <c r="M9" s="14" t="str">
        <f t="shared" si="8"/>
        <v>an</v>
      </c>
      <c r="N9" s="14">
        <f>IF(M9="","",COUNTIF($M$4:M9,M9))</f>
        <v>2</v>
      </c>
      <c r="O9" s="14" t="str">
        <f t="shared" si="0"/>
        <v>an2</v>
      </c>
      <c r="P9" s="2">
        <v>6</v>
      </c>
      <c r="Q9" s="2" t="str">
        <f t="shared" si="1"/>
        <v>Baltimore Ravens</v>
      </c>
      <c r="R9" s="5">
        <f t="shared" si="2"/>
        <v>0.68826999999999994</v>
      </c>
      <c r="T9" s="2">
        <v>6</v>
      </c>
      <c r="U9" s="2">
        <f t="shared" ca="1" si="9"/>
        <v>3</v>
      </c>
      <c r="V9" s="2" t="str">
        <f t="shared" ca="1" si="3"/>
        <v>Miami Dolphins</v>
      </c>
      <c r="W9" s="5">
        <f t="shared" ca="1" si="4"/>
        <v>0.68829999999999991</v>
      </c>
      <c r="X9" s="14" t="str">
        <f t="shared" ca="1" si="5"/>
        <v>a</v>
      </c>
      <c r="Z9" s="61"/>
      <c r="AF9" s="63"/>
      <c r="AL9" s="55"/>
      <c r="AM9" s="19">
        <v>3</v>
      </c>
      <c r="AN9" s="20" t="str">
        <f>IF(Q6="","tbd",Q6)</f>
        <v>Miami Dolphins</v>
      </c>
      <c r="AO9" s="21">
        <v>9</v>
      </c>
      <c r="AP9" s="14" t="str">
        <f>IF(AO9&gt;AO8,AM9,"")</f>
        <v/>
      </c>
      <c r="AR9" s="55"/>
      <c r="AS9" s="19">
        <v>1</v>
      </c>
      <c r="AT9" s="20" t="str">
        <f>IF(Q4="","tbd",Q4)</f>
        <v>Tennessee Titans</v>
      </c>
      <c r="AU9" s="21">
        <v>10</v>
      </c>
      <c r="AV9" s="14" t="str">
        <f>IF(AU9&gt;AU8,AS9,"")</f>
        <v/>
      </c>
      <c r="AX9" s="61"/>
    </row>
    <row r="10" spans="1:59" x14ac:dyDescent="0.25">
      <c r="A10" s="3" t="s">
        <v>2</v>
      </c>
      <c r="B10" s="3" t="s">
        <v>36</v>
      </c>
      <c r="C10" s="3" t="s">
        <v>72</v>
      </c>
      <c r="D10" s="3" t="s">
        <v>78</v>
      </c>
      <c r="F10" s="55"/>
      <c r="G10" s="3" t="s">
        <v>13</v>
      </c>
      <c r="H10" s="3">
        <v>11</v>
      </c>
      <c r="I10" s="12">
        <f t="shared" si="6"/>
        <v>5</v>
      </c>
      <c r="J10" s="3">
        <v>0</v>
      </c>
      <c r="L10" s="13">
        <f t="shared" si="7"/>
        <v>8</v>
      </c>
      <c r="M10" s="14" t="str">
        <f t="shared" si="8"/>
        <v>ae</v>
      </c>
      <c r="N10" s="14">
        <f>IF(M10="","",COUNTIF($M$4:M10,M10))</f>
        <v>2</v>
      </c>
      <c r="O10" s="14" t="str">
        <f t="shared" si="0"/>
        <v>ae2</v>
      </c>
      <c r="P10" s="24"/>
      <c r="Q10" s="2" t="str">
        <f t="shared" si="1"/>
        <v>New England Patriots</v>
      </c>
      <c r="R10" s="5">
        <f t="shared" si="2"/>
        <v>0.68825999999999998</v>
      </c>
      <c r="T10" s="2">
        <v>7</v>
      </c>
      <c r="U10" s="2">
        <f t="shared" ca="1" si="9"/>
        <v>6</v>
      </c>
      <c r="V10" s="2" t="str">
        <f t="shared" ca="1" si="3"/>
        <v>Baltimore Ravens</v>
      </c>
      <c r="W10" s="5">
        <f t="shared" ca="1" si="4"/>
        <v>0.68826999999999994</v>
      </c>
      <c r="X10" s="14" t="str">
        <f t="shared" ca="1" si="5"/>
        <v>a</v>
      </c>
      <c r="Z10" s="55"/>
      <c r="AA10" s="52" t="s">
        <v>77</v>
      </c>
      <c r="AB10" s="52"/>
      <c r="AC10" s="52"/>
      <c r="AD10" s="53"/>
      <c r="AF10" s="50"/>
      <c r="AG10" s="47" t="s">
        <v>77</v>
      </c>
      <c r="AH10" s="47"/>
      <c r="AI10" s="47"/>
      <c r="AJ10" s="48"/>
      <c r="AL10" s="62"/>
      <c r="AR10" s="62"/>
      <c r="AX10" s="62"/>
      <c r="BD10" s="22">
        <f>IF(BD2="@AFC",SUM(BB15:BB16),SUM(BB6:BB7))</f>
        <v>2</v>
      </c>
      <c r="BE10" s="17" t="str">
        <f ca="1">IF(BD10=0,"tbd",OFFSET($Q$3,BD10+IF($BD$2="@AFC",16,0),0))</f>
        <v>Pittsburgh Steelers</v>
      </c>
      <c r="BF10" s="18">
        <v>27</v>
      </c>
      <c r="BG10" s="9" t="str">
        <f>IF(BF10&gt;BF11," &lt; CHAMPION","")</f>
        <v xml:space="preserve"> &lt; CHAMPION</v>
      </c>
    </row>
    <row r="11" spans="1:59" x14ac:dyDescent="0.25">
      <c r="A11" s="3" t="s">
        <v>26</v>
      </c>
      <c r="B11" s="3" t="s">
        <v>59</v>
      </c>
      <c r="C11" s="3" t="s">
        <v>72</v>
      </c>
      <c r="D11" s="3" t="s">
        <v>73</v>
      </c>
      <c r="F11" s="55"/>
      <c r="G11" s="3" t="s">
        <v>15</v>
      </c>
      <c r="H11" s="3">
        <v>9</v>
      </c>
      <c r="I11" s="12">
        <f t="shared" si="6"/>
        <v>7</v>
      </c>
      <c r="J11" s="3">
        <v>0</v>
      </c>
      <c r="L11" s="13">
        <f t="shared" si="7"/>
        <v>12</v>
      </c>
      <c r="M11" s="14" t="str">
        <f t="shared" si="8"/>
        <v>ae</v>
      </c>
      <c r="N11" s="14">
        <f>IF(M11="","",COUNTIF($M$4:M11,M11))</f>
        <v>3</v>
      </c>
      <c r="O11" s="14" t="str">
        <f t="shared" si="0"/>
        <v>ae3</v>
      </c>
      <c r="P11" s="24"/>
      <c r="Q11" s="2" t="str">
        <f t="shared" si="1"/>
        <v>New York Jets</v>
      </c>
      <c r="R11" s="5">
        <f t="shared" si="2"/>
        <v>0.56324999999999992</v>
      </c>
      <c r="T11" s="2">
        <v>8</v>
      </c>
      <c r="U11" s="2">
        <f t="shared" ca="1" si="9"/>
        <v>0</v>
      </c>
      <c r="V11" s="2" t="str">
        <f t="shared" ca="1" si="3"/>
        <v>New England Patriots</v>
      </c>
      <c r="W11" s="5">
        <f t="shared" ca="1" si="4"/>
        <v>0.68825999999999998</v>
      </c>
      <c r="X11" s="14" t="str">
        <f t="shared" ca="1" si="5"/>
        <v>a</v>
      </c>
      <c r="Z11" s="61"/>
      <c r="AA11" s="1"/>
      <c r="AB11" s="1"/>
      <c r="AC11" s="4" t="s">
        <v>79</v>
      </c>
      <c r="AD11" s="4" t="s">
        <v>68</v>
      </c>
      <c r="AF11" s="63"/>
      <c r="AG11" s="1"/>
      <c r="AH11" s="1"/>
      <c r="AI11" s="4" t="s">
        <v>79</v>
      </c>
      <c r="AJ11" s="4" t="s">
        <v>68</v>
      </c>
      <c r="AL11" s="7"/>
      <c r="AR11" s="7"/>
      <c r="BD11" s="23">
        <f>IF(BD2="@AFC",SUM(BB6:BB7),SUM(BB15:BB16))</f>
        <v>4</v>
      </c>
      <c r="BE11" s="20" t="str">
        <f ca="1">IF(BD11=0,"tbd",OFFSET($Q$3,BD11+IF($BD$2="@AFC",0,16),0))</f>
        <v>Arizona Cardinals</v>
      </c>
      <c r="BF11" s="21">
        <v>23</v>
      </c>
      <c r="BG11" s="9" t="str">
        <f>IF(BF11&gt;BF10," &lt; CHAMPION","")</f>
        <v/>
      </c>
    </row>
    <row r="12" spans="1:59" x14ac:dyDescent="0.25">
      <c r="A12" s="3" t="s">
        <v>18</v>
      </c>
      <c r="B12" s="3" t="s">
        <v>51</v>
      </c>
      <c r="C12" s="3" t="s">
        <v>74</v>
      </c>
      <c r="D12" s="3" t="s">
        <v>73</v>
      </c>
      <c r="F12" s="55"/>
      <c r="G12" s="3" t="s">
        <v>29</v>
      </c>
      <c r="H12" s="3">
        <v>8</v>
      </c>
      <c r="I12" s="12">
        <f t="shared" si="6"/>
        <v>8</v>
      </c>
      <c r="J12" s="3">
        <v>0</v>
      </c>
      <c r="L12" s="13">
        <f t="shared" si="7"/>
        <v>18</v>
      </c>
      <c r="M12" s="14" t="str">
        <f t="shared" si="8"/>
        <v>as</v>
      </c>
      <c r="N12" s="14">
        <f>IF(M12="","",COUNTIF($M$4:M12,M12))</f>
        <v>3</v>
      </c>
      <c r="O12" s="14" t="str">
        <f t="shared" si="0"/>
        <v>as3</v>
      </c>
      <c r="P12" s="24"/>
      <c r="Q12" s="2" t="str">
        <f t="shared" si="1"/>
        <v>Houston Texans</v>
      </c>
      <c r="R12" s="5">
        <f t="shared" si="2"/>
        <v>0.50024000000000002</v>
      </c>
      <c r="T12" s="2">
        <v>9</v>
      </c>
      <c r="U12" s="2">
        <f t="shared" ca="1" si="9"/>
        <v>5</v>
      </c>
      <c r="V12" s="2" t="str">
        <f t="shared" ca="1" si="3"/>
        <v>Atlanta Falcons</v>
      </c>
      <c r="W12" s="5">
        <f t="shared" ca="1" si="4"/>
        <v>0.68811999999999995</v>
      </c>
      <c r="X12" s="14" t="str">
        <f t="shared" ca="1" si="5"/>
        <v>n</v>
      </c>
      <c r="Z12" s="61"/>
      <c r="AA12" s="14" t="s">
        <v>83</v>
      </c>
      <c r="AB12" s="2">
        <f ca="1">IF(COUNTIF($O$4:$O$35,AA12)=0,"",OFFSET($P$3,MATCH(AA12,$O$4:$O$35,0),0))</f>
        <v>2</v>
      </c>
      <c r="AC12" s="2" t="str">
        <f ca="1">IF(COUNTIF($O$4:$O$35,AA12)=0,"",OFFSET($Q$3,MATCH(AA12,$O$4:$O$35,0),0))</f>
        <v>Pittsburgh Steelers</v>
      </c>
      <c r="AD12" s="5">
        <f ca="1">IF(COUNTIF($O$4:$O$35,AA12)=0,"",OFFSET($R$3,MATCH(AA12,$O$4:$O$35,0),0))</f>
        <v>0.75031000000000003</v>
      </c>
      <c r="AF12" s="63"/>
      <c r="AG12" s="14" t="s">
        <v>103</v>
      </c>
      <c r="AH12" s="2">
        <f ca="1">IF(COUNTIF($O$4:$O$35,AG12)=0,"",OFFSET($P$3,MATCH(AG12,$O$4:$O$35,0),0))</f>
        <v>3</v>
      </c>
      <c r="AI12" s="2" t="str">
        <f ca="1">IF(COUNTIF($O$4:$O$35,AG12)=0,"",OFFSET($Q$3,MATCH(AG12,$O$4:$O$35,0),0))</f>
        <v>Minnesota Vikings</v>
      </c>
      <c r="AJ12" s="5">
        <f ca="1">IF(COUNTIF($O$4:$O$35,AG12)=0,"",OFFSET($R$3,MATCH(AG12,$O$4:$O$35,0),0))</f>
        <v>0.62514000000000003</v>
      </c>
      <c r="AL12" s="76" t="s">
        <v>116</v>
      </c>
      <c r="AM12" s="77"/>
      <c r="AN12" s="77"/>
      <c r="AO12" s="77"/>
      <c r="AP12" s="77"/>
      <c r="AQ12" s="77"/>
      <c r="AR12" s="78"/>
      <c r="AS12" s="77"/>
      <c r="AT12" s="77"/>
      <c r="AU12" s="77"/>
      <c r="AV12" s="77"/>
      <c r="AW12" s="77"/>
      <c r="AX12" s="78"/>
      <c r="AY12" s="77"/>
      <c r="AZ12" s="77"/>
      <c r="BA12" s="77"/>
      <c r="BB12" s="79"/>
    </row>
    <row r="13" spans="1:59" ht="15" customHeight="1" x14ac:dyDescent="0.25">
      <c r="A13" s="3" t="s">
        <v>17</v>
      </c>
      <c r="B13" s="3" t="s">
        <v>50</v>
      </c>
      <c r="C13" s="3" t="s">
        <v>74</v>
      </c>
      <c r="D13" s="3" t="s">
        <v>73</v>
      </c>
      <c r="F13" s="55"/>
      <c r="G13" s="3" t="s">
        <v>11</v>
      </c>
      <c r="H13" s="3">
        <v>8</v>
      </c>
      <c r="I13" s="12">
        <f t="shared" si="6"/>
        <v>8</v>
      </c>
      <c r="J13" s="3">
        <v>0</v>
      </c>
      <c r="L13" s="13">
        <f t="shared" si="7"/>
        <v>19</v>
      </c>
      <c r="M13" s="14" t="str">
        <f t="shared" si="8"/>
        <v>aw</v>
      </c>
      <c r="N13" s="14">
        <f>IF(M13="","",COUNTIF($M$4:M13,M13))</f>
        <v>2</v>
      </c>
      <c r="O13" s="14" t="str">
        <f t="shared" si="0"/>
        <v>aw2</v>
      </c>
      <c r="P13" s="24"/>
      <c r="Q13" s="2" t="str">
        <f t="shared" si="1"/>
        <v>Denver Broncos</v>
      </c>
      <c r="R13" s="5">
        <f t="shared" si="2"/>
        <v>0.50022999999999995</v>
      </c>
      <c r="T13" s="2">
        <v>10</v>
      </c>
      <c r="U13" s="2">
        <f t="shared" ca="1" si="9"/>
        <v>3</v>
      </c>
      <c r="V13" s="2" t="str">
        <f t="shared" ca="1" si="3"/>
        <v>Minnesota Vikings</v>
      </c>
      <c r="W13" s="5">
        <f t="shared" ca="1" si="4"/>
        <v>0.62514000000000003</v>
      </c>
      <c r="X13" s="14" t="str">
        <f t="shared" ca="1" si="5"/>
        <v>n</v>
      </c>
      <c r="Z13" s="61"/>
      <c r="AA13" s="14" t="s">
        <v>84</v>
      </c>
      <c r="AB13" s="2">
        <f t="shared" ref="AB13:AB15" ca="1" si="16">IF(COUNTIF($O$4:$O$35,AA13)=0,"",OFFSET($P$3,MATCH(AA13,$O$4:$O$35,0),0))</f>
        <v>6</v>
      </c>
      <c r="AC13" s="2" t="str">
        <f t="shared" ref="AC13:AC15" ca="1" si="17">IF(COUNTIF($O$4:$O$35,AA13)=0,"",OFFSET($Q$3,MATCH(AA13,$O$4:$O$35,0),0))</f>
        <v>Baltimore Ravens</v>
      </c>
      <c r="AD13" s="5">
        <f t="shared" ref="AD13:AD15" ca="1" si="18">IF(COUNTIF($O$4:$O$35,AA13)=0,"",OFFSET($R$3,MATCH(AA13,$O$4:$O$35,0),0))</f>
        <v>0.68826999999999994</v>
      </c>
      <c r="AF13" s="63"/>
      <c r="AG13" s="14" t="s">
        <v>104</v>
      </c>
      <c r="AH13" s="2">
        <f t="shared" ref="AH13:AH15" ca="1" si="19">IF(COUNTIF($O$4:$O$35,AG13)=0,"",OFFSET($P$3,MATCH(AG13,$O$4:$O$35,0),0))</f>
        <v>0</v>
      </c>
      <c r="AI13" s="2" t="str">
        <f t="shared" ref="AI13:AI15" ca="1" si="20">IF(COUNTIF($O$4:$O$35,AG13)=0,"",OFFSET($Q$3,MATCH(AG13,$O$4:$O$35,0),0))</f>
        <v>Chicago Bears</v>
      </c>
      <c r="AJ13" s="5">
        <f t="shared" ref="AJ13:AJ15" ca="1" si="21">IF(COUNTIF($O$4:$O$35,AG13)=0,"",OFFSET($R$3,MATCH(AG13,$O$4:$O$35,0),0))</f>
        <v>0.56307999999999991</v>
      </c>
      <c r="AL13" s="63" t="s">
        <v>121</v>
      </c>
      <c r="AR13" s="63" t="s">
        <v>122</v>
      </c>
      <c r="AX13" s="63" t="s">
        <v>124</v>
      </c>
    </row>
    <row r="14" spans="1:59" x14ac:dyDescent="0.25">
      <c r="A14" s="3" t="s">
        <v>6</v>
      </c>
      <c r="B14" s="3" t="s">
        <v>40</v>
      </c>
      <c r="C14" s="3" t="s">
        <v>74</v>
      </c>
      <c r="D14" s="3" t="s">
        <v>78</v>
      </c>
      <c r="F14" s="55"/>
      <c r="G14" s="3" t="s">
        <v>16</v>
      </c>
      <c r="H14" s="6">
        <v>7</v>
      </c>
      <c r="I14" s="12">
        <f t="shared" si="6"/>
        <v>9</v>
      </c>
      <c r="J14" s="3">
        <v>0</v>
      </c>
      <c r="L14" s="13">
        <f t="shared" si="7"/>
        <v>22</v>
      </c>
      <c r="M14" s="14" t="str">
        <f t="shared" si="8"/>
        <v>ae</v>
      </c>
      <c r="N14" s="14">
        <f>IF(M14="","",COUNTIF($M$4:M14,M14))</f>
        <v>4</v>
      </c>
      <c r="O14" s="14" t="str">
        <f t="shared" si="0"/>
        <v>ae4</v>
      </c>
      <c r="P14" s="24"/>
      <c r="Q14" s="2" t="str">
        <f t="shared" si="1"/>
        <v>Buffalo Bills</v>
      </c>
      <c r="R14" s="5">
        <f t="shared" si="2"/>
        <v>0.43822</v>
      </c>
      <c r="T14" s="2">
        <v>11</v>
      </c>
      <c r="U14" s="2">
        <f t="shared" ca="1" si="9"/>
        <v>6</v>
      </c>
      <c r="V14" s="2" t="str">
        <f t="shared" ca="1" si="3"/>
        <v>Philadelphia Eagles</v>
      </c>
      <c r="W14" s="5">
        <f t="shared" ca="1" si="4"/>
        <v>0.59411000000000003</v>
      </c>
      <c r="X14" s="14" t="str">
        <f t="shared" ca="1" si="5"/>
        <v>n</v>
      </c>
      <c r="Z14" s="61"/>
      <c r="AA14" s="14" t="s">
        <v>85</v>
      </c>
      <c r="AB14" s="2">
        <f t="shared" ca="1" si="16"/>
        <v>0</v>
      </c>
      <c r="AC14" s="2" t="str">
        <f t="shared" ca="1" si="17"/>
        <v>Cincinnati Bengals</v>
      </c>
      <c r="AD14" s="5">
        <f t="shared" ca="1" si="18"/>
        <v>0.28119000000000005</v>
      </c>
      <c r="AF14" s="63"/>
      <c r="AG14" s="14" t="s">
        <v>105</v>
      </c>
      <c r="AH14" s="2">
        <f t="shared" ca="1" si="19"/>
        <v>0</v>
      </c>
      <c r="AI14" s="2" t="str">
        <f t="shared" ca="1" si="20"/>
        <v>Green Bay Packers</v>
      </c>
      <c r="AJ14" s="5">
        <f t="shared" ca="1" si="21"/>
        <v>0.37503999999999998</v>
      </c>
      <c r="AL14" s="50"/>
      <c r="AM14" s="16">
        <v>6</v>
      </c>
      <c r="AN14" s="17" t="str">
        <f>IF(Q25="","tbd",Q25)</f>
        <v>Philadelphia Eagles</v>
      </c>
      <c r="AO14" s="18">
        <v>26</v>
      </c>
      <c r="AP14" s="14">
        <f>IF(AO14&gt;AO15,AM14,"")</f>
        <v>6</v>
      </c>
      <c r="AR14" s="50"/>
      <c r="AS14" s="16">
        <f>IF(COUNT(AP14:AP18)&lt;&gt;2,"",MAX(AP14:AP18))</f>
        <v>6</v>
      </c>
      <c r="AT14" s="17" t="str">
        <f ca="1">IF(AS14="","tbd",OFFSET($Q$19,AS14,0))</f>
        <v>Philadelphia Eagles</v>
      </c>
      <c r="AU14" s="18">
        <v>23</v>
      </c>
      <c r="AV14" s="14">
        <f>IF(AU14&gt;AU15,AS14,"")</f>
        <v>6</v>
      </c>
      <c r="AX14" s="63"/>
    </row>
    <row r="15" spans="1:59" x14ac:dyDescent="0.25">
      <c r="A15" s="3" t="s">
        <v>27</v>
      </c>
      <c r="B15" s="3" t="s">
        <v>60</v>
      </c>
      <c r="C15" s="3" t="s">
        <v>72</v>
      </c>
      <c r="D15" s="3" t="s">
        <v>75</v>
      </c>
      <c r="F15" s="55"/>
      <c r="G15" s="3" t="s">
        <v>3</v>
      </c>
      <c r="H15" s="6">
        <v>5</v>
      </c>
      <c r="I15" s="12">
        <f t="shared" si="6"/>
        <v>11</v>
      </c>
      <c r="J15" s="3">
        <v>0</v>
      </c>
      <c r="L15" s="13">
        <f t="shared" si="7"/>
        <v>25</v>
      </c>
      <c r="M15" s="14" t="str">
        <f t="shared" si="8"/>
        <v>aw</v>
      </c>
      <c r="N15" s="14">
        <f>IF(M15="","",COUNTIF($M$4:M15,M15))</f>
        <v>3</v>
      </c>
      <c r="O15" s="14" t="str">
        <f t="shared" si="0"/>
        <v>aw3</v>
      </c>
      <c r="P15" s="24"/>
      <c r="Q15" s="2" t="str">
        <f t="shared" si="1"/>
        <v>Oakland Raiders</v>
      </c>
      <c r="R15" s="5">
        <f t="shared" si="2"/>
        <v>0.31320999999999999</v>
      </c>
      <c r="T15" s="2">
        <v>12</v>
      </c>
      <c r="U15" s="2">
        <f t="shared" ca="1" si="9"/>
        <v>0</v>
      </c>
      <c r="V15" s="2" t="str">
        <f t="shared" ca="1" si="3"/>
        <v>New York Jets</v>
      </c>
      <c r="W15" s="5">
        <f t="shared" ca="1" si="4"/>
        <v>0.56324999999999992</v>
      </c>
      <c r="X15" s="14" t="str">
        <f t="shared" ca="1" si="5"/>
        <v>a</v>
      </c>
      <c r="Z15" s="61"/>
      <c r="AA15" s="14" t="s">
        <v>86</v>
      </c>
      <c r="AB15" s="2">
        <f t="shared" ca="1" si="16"/>
        <v>0</v>
      </c>
      <c r="AC15" s="2" t="str">
        <f t="shared" ca="1" si="17"/>
        <v>Cleveland Browns</v>
      </c>
      <c r="AD15" s="5">
        <f t="shared" ca="1" si="18"/>
        <v>0.25018000000000001</v>
      </c>
      <c r="AF15" s="63"/>
      <c r="AG15" s="14" t="s">
        <v>106</v>
      </c>
      <c r="AH15" s="2">
        <f t="shared" ca="1" si="19"/>
        <v>0</v>
      </c>
      <c r="AI15" s="2" t="str">
        <f t="shared" ca="1" si="20"/>
        <v>Detroit Lions</v>
      </c>
      <c r="AJ15" s="5">
        <f t="shared" ca="1" si="21"/>
        <v>1.0000000000000001E-5</v>
      </c>
      <c r="AL15" s="50"/>
      <c r="AM15" s="19">
        <v>3</v>
      </c>
      <c r="AN15" s="20" t="str">
        <f>IF(Q22="","tbd",Q22)</f>
        <v>Minnesota Vikings</v>
      </c>
      <c r="AO15" s="21">
        <v>14</v>
      </c>
      <c r="AP15" s="14" t="str">
        <f>IF(AO15&gt;AO14,AM15,"")</f>
        <v/>
      </c>
      <c r="AR15" s="50"/>
      <c r="AS15" s="19">
        <v>1</v>
      </c>
      <c r="AT15" s="20" t="str">
        <f>IF(Q20="","tbd",Q20)</f>
        <v>New York Giants</v>
      </c>
      <c r="AU15" s="21">
        <v>11</v>
      </c>
      <c r="AV15" s="14" t="str">
        <f>IF(AU15&gt;AU14,AS15,"")</f>
        <v/>
      </c>
      <c r="AX15" s="50"/>
      <c r="AY15" s="16">
        <f>IF(COUNT(AV14:AV18)&lt;&gt;2,"",MAX(AV14:AV18))</f>
        <v>6</v>
      </c>
      <c r="AZ15" s="17" t="str">
        <f ca="1">IF(AY15="","tbd",OFFSET($Q$19,AY15,0))</f>
        <v>Philadelphia Eagles</v>
      </c>
      <c r="BA15" s="18">
        <v>25</v>
      </c>
      <c r="BB15" s="14" t="str">
        <f>IF(BA15&gt;BA16,AY15,"")</f>
        <v/>
      </c>
    </row>
    <row r="16" spans="1:59" ht="15" customHeight="1" x14ac:dyDescent="0.25">
      <c r="A16" s="3" t="s">
        <v>12</v>
      </c>
      <c r="B16" s="3" t="s">
        <v>46</v>
      </c>
      <c r="C16" s="3" t="s">
        <v>74</v>
      </c>
      <c r="D16" s="3" t="s">
        <v>75</v>
      </c>
      <c r="F16" s="55"/>
      <c r="G16" s="3" t="s">
        <v>24</v>
      </c>
      <c r="H16" s="3">
        <v>5</v>
      </c>
      <c r="I16" s="12">
        <f t="shared" si="6"/>
        <v>11</v>
      </c>
      <c r="J16" s="3">
        <v>0</v>
      </c>
      <c r="L16" s="13">
        <f t="shared" si="7"/>
        <v>26</v>
      </c>
      <c r="M16" s="14" t="str">
        <f t="shared" si="8"/>
        <v>as</v>
      </c>
      <c r="N16" s="14">
        <f>IF(M16="","",COUNTIF($M$4:M16,M16))</f>
        <v>4</v>
      </c>
      <c r="O16" s="14" t="str">
        <f t="shared" si="0"/>
        <v>as4</v>
      </c>
      <c r="P16" s="24"/>
      <c r="Q16" s="2" t="str">
        <f t="shared" si="1"/>
        <v>Jacksonville Jaguars</v>
      </c>
      <c r="R16" s="5">
        <f t="shared" si="2"/>
        <v>0.31319999999999998</v>
      </c>
      <c r="T16" s="2">
        <v>13</v>
      </c>
      <c r="U16" s="2">
        <f t="shared" ca="1" si="9"/>
        <v>4</v>
      </c>
      <c r="V16" s="2" t="str">
        <f t="shared" ca="1" si="3"/>
        <v>Arizona Cardinals</v>
      </c>
      <c r="W16" s="5">
        <f t="shared" ca="1" si="4"/>
        <v>0.56312999999999991</v>
      </c>
      <c r="X16" s="14" t="str">
        <f t="shared" ca="1" si="5"/>
        <v>n</v>
      </c>
      <c r="Z16" s="61"/>
      <c r="AF16" s="63"/>
      <c r="AL16" s="63"/>
      <c r="AR16" s="63"/>
      <c r="AX16" s="50"/>
      <c r="AY16" s="19">
        <f>IF(COUNT(AV14:AV18)&lt;&gt;2,"",MIN(AV14:AV18))</f>
        <v>4</v>
      </c>
      <c r="AZ16" s="20" t="str">
        <f ca="1">IF(AY16="","tbd",OFFSET($Q$19,AY16,0))</f>
        <v>Arizona Cardinals</v>
      </c>
      <c r="BA16" s="21">
        <v>32</v>
      </c>
      <c r="BB16" s="14">
        <f>IF(BA16&gt;BA15,AY16,"")</f>
        <v>4</v>
      </c>
    </row>
    <row r="17" spans="1:50" x14ac:dyDescent="0.25">
      <c r="A17" s="3" t="s">
        <v>1</v>
      </c>
      <c r="B17" s="3" t="s">
        <v>35</v>
      </c>
      <c r="C17" s="3" t="s">
        <v>72</v>
      </c>
      <c r="D17" s="3" t="s">
        <v>75</v>
      </c>
      <c r="F17" s="55"/>
      <c r="G17" s="3" t="s">
        <v>31</v>
      </c>
      <c r="H17" s="3">
        <v>4</v>
      </c>
      <c r="I17" s="12">
        <f t="shared" si="6"/>
        <v>11</v>
      </c>
      <c r="J17" s="3">
        <v>1</v>
      </c>
      <c r="L17" s="13">
        <f t="shared" si="7"/>
        <v>27</v>
      </c>
      <c r="M17" s="14" t="str">
        <f t="shared" si="8"/>
        <v>an</v>
      </c>
      <c r="N17" s="14">
        <f>IF(M17="","",COUNTIF($M$4:M17,M17))</f>
        <v>3</v>
      </c>
      <c r="O17" s="14" t="str">
        <f t="shared" si="0"/>
        <v>an3</v>
      </c>
      <c r="P17" s="24"/>
      <c r="Q17" s="2" t="str">
        <f t="shared" si="1"/>
        <v>Cincinnati Bengals</v>
      </c>
      <c r="R17" s="5">
        <f t="shared" si="2"/>
        <v>0.28119000000000005</v>
      </c>
      <c r="T17" s="2">
        <v>14</v>
      </c>
      <c r="U17" s="2">
        <f t="shared" ca="1" si="9"/>
        <v>0</v>
      </c>
      <c r="V17" s="2" t="str">
        <f t="shared" ca="1" si="3"/>
        <v>Tampa Bay Buccaneers</v>
      </c>
      <c r="W17" s="5">
        <f t="shared" ca="1" si="4"/>
        <v>0.56309999999999993</v>
      </c>
      <c r="X17" s="14" t="str">
        <f t="shared" ca="1" si="5"/>
        <v>n</v>
      </c>
      <c r="Z17" s="55"/>
      <c r="AA17" s="52" t="s">
        <v>78</v>
      </c>
      <c r="AB17" s="52"/>
      <c r="AC17" s="52"/>
      <c r="AD17" s="53"/>
      <c r="AF17" s="50"/>
      <c r="AG17" s="47" t="s">
        <v>78</v>
      </c>
      <c r="AH17" s="47"/>
      <c r="AI17" s="47"/>
      <c r="AJ17" s="48"/>
      <c r="AL17" s="50"/>
      <c r="AM17" s="16">
        <v>5</v>
      </c>
      <c r="AN17" s="17" t="str">
        <f>IF(Q24="","tbd",Q24)</f>
        <v>Atlanta Falcons</v>
      </c>
      <c r="AO17" s="18">
        <v>24</v>
      </c>
      <c r="AP17" s="14" t="str">
        <f>IF(AO17&gt;AO18,AM17,"")</f>
        <v/>
      </c>
      <c r="AR17" s="50"/>
      <c r="AS17" s="16">
        <f>IF(COUNT(AP14:AP18)&lt;&gt;2,"",MIN(AP14:AP18))</f>
        <v>4</v>
      </c>
      <c r="AT17" s="17" t="str">
        <f ca="1">IF(AS17="","tbd",OFFSET($Q$19,AS17,0))</f>
        <v>Arizona Cardinals</v>
      </c>
      <c r="AU17" s="18">
        <v>33</v>
      </c>
      <c r="AV17" s="14">
        <f>IF(AU17&gt;AU18,AS17,"")</f>
        <v>4</v>
      </c>
      <c r="AX17" s="63"/>
    </row>
    <row r="18" spans="1:50" x14ac:dyDescent="0.25">
      <c r="A18" s="3" t="s">
        <v>9</v>
      </c>
      <c r="B18" s="3" t="s">
        <v>43</v>
      </c>
      <c r="C18" s="3" t="s">
        <v>72</v>
      </c>
      <c r="D18" s="3" t="s">
        <v>78</v>
      </c>
      <c r="F18" s="55"/>
      <c r="G18" s="3" t="s">
        <v>10</v>
      </c>
      <c r="H18" s="3">
        <v>4</v>
      </c>
      <c r="I18" s="12">
        <f t="shared" si="6"/>
        <v>12</v>
      </c>
      <c r="J18" s="3">
        <v>0</v>
      </c>
      <c r="L18" s="13">
        <f t="shared" si="7"/>
        <v>28</v>
      </c>
      <c r="M18" s="14" t="str">
        <f t="shared" si="8"/>
        <v>an</v>
      </c>
      <c r="N18" s="14">
        <f>IF(M18="","",COUNTIF($M$4:M18,M18))</f>
        <v>4</v>
      </c>
      <c r="O18" s="14" t="str">
        <f t="shared" si="0"/>
        <v>an4</v>
      </c>
      <c r="P18" s="24"/>
      <c r="Q18" s="2" t="str">
        <f t="shared" si="1"/>
        <v>Cleveland Browns</v>
      </c>
      <c r="R18" s="5">
        <f t="shared" si="2"/>
        <v>0.25018000000000001</v>
      </c>
      <c r="T18" s="2">
        <v>15</v>
      </c>
      <c r="U18" s="2">
        <f t="shared" ca="1" si="9"/>
        <v>0</v>
      </c>
      <c r="V18" s="2" t="str">
        <f t="shared" ca="1" si="3"/>
        <v>Dallas Cowboys</v>
      </c>
      <c r="W18" s="5">
        <f t="shared" ca="1" si="4"/>
        <v>0.56308999999999998</v>
      </c>
      <c r="X18" s="14" t="str">
        <f t="shared" ca="1" si="5"/>
        <v>n</v>
      </c>
      <c r="Z18" s="61"/>
      <c r="AA18" s="1"/>
      <c r="AB18" s="1"/>
      <c r="AC18" s="4" t="s">
        <v>79</v>
      </c>
      <c r="AD18" s="4" t="s">
        <v>68</v>
      </c>
      <c r="AF18" s="63"/>
      <c r="AG18" s="1"/>
      <c r="AH18" s="1"/>
      <c r="AI18" s="4" t="s">
        <v>79</v>
      </c>
      <c r="AJ18" s="4" t="s">
        <v>68</v>
      </c>
      <c r="AL18" s="50"/>
      <c r="AM18" s="19">
        <v>4</v>
      </c>
      <c r="AN18" s="20" t="str">
        <f>IF(Q23="","tbd",Q23)</f>
        <v>Arizona Cardinals</v>
      </c>
      <c r="AO18" s="21">
        <v>30</v>
      </c>
      <c r="AP18" s="14">
        <f>IF(AO18&gt;AO17,AM18,"")</f>
        <v>4</v>
      </c>
      <c r="AR18" s="50"/>
      <c r="AS18" s="19">
        <v>2</v>
      </c>
      <c r="AT18" s="20" t="str">
        <f>IF(Q21="","tbd",Q21)</f>
        <v>Carolina Panthers</v>
      </c>
      <c r="AU18" s="21">
        <v>13</v>
      </c>
      <c r="AV18" s="14" t="str">
        <f>IF(AU18&gt;AU17,AS18,"")</f>
        <v/>
      </c>
      <c r="AX18" s="63"/>
    </row>
    <row r="19" spans="1:50" x14ac:dyDescent="0.25">
      <c r="A19" s="3" t="s">
        <v>7</v>
      </c>
      <c r="B19" s="3" t="s">
        <v>41</v>
      </c>
      <c r="C19" s="3" t="s">
        <v>72</v>
      </c>
      <c r="D19" s="3" t="s">
        <v>75</v>
      </c>
      <c r="F19" s="56"/>
      <c r="G19" s="3" t="s">
        <v>17</v>
      </c>
      <c r="H19" s="3">
        <v>2</v>
      </c>
      <c r="I19" s="12">
        <f t="shared" si="6"/>
        <v>14</v>
      </c>
      <c r="J19" s="3">
        <v>0</v>
      </c>
      <c r="L19" s="13">
        <f t="shared" si="7"/>
        <v>30</v>
      </c>
      <c r="M19" s="14" t="str">
        <f t="shared" si="8"/>
        <v>aw</v>
      </c>
      <c r="N19" s="14">
        <f>IF(M19="","",COUNTIF($M$4:M19,M19))</f>
        <v>4</v>
      </c>
      <c r="O19" s="14" t="str">
        <f t="shared" si="0"/>
        <v>aw4</v>
      </c>
      <c r="P19" s="24"/>
      <c r="Q19" s="2" t="str">
        <f t="shared" si="1"/>
        <v>Kansas City Chiefs</v>
      </c>
      <c r="R19" s="5">
        <f t="shared" si="2"/>
        <v>0.12517</v>
      </c>
      <c r="T19" s="2">
        <v>16</v>
      </c>
      <c r="U19" s="2">
        <f t="shared" ca="1" si="9"/>
        <v>0</v>
      </c>
      <c r="V19" s="2" t="str">
        <f t="shared" ca="1" si="3"/>
        <v>Chicago Bears</v>
      </c>
      <c r="W19" s="5">
        <f t="shared" ca="1" si="4"/>
        <v>0.56307999999999991</v>
      </c>
      <c r="X19" s="14" t="str">
        <f t="shared" ca="1" si="5"/>
        <v>n</v>
      </c>
      <c r="Z19" s="61"/>
      <c r="AA19" s="14" t="s">
        <v>91</v>
      </c>
      <c r="AB19" s="2">
        <f ca="1">IF(COUNTIF($O$4:$O$35,AA19)=0,"",OFFSET($P$3,MATCH(AA19,$O$4:$O$35,0),0))</f>
        <v>1</v>
      </c>
      <c r="AC19" s="2" t="str">
        <f ca="1">IF(COUNTIF($O$4:$O$35,AA19)=0,"",OFFSET($Q$3,MATCH(AA19,$O$4:$O$35,0),0))</f>
        <v>Tennessee Titans</v>
      </c>
      <c r="AD19" s="5">
        <f ca="1">IF(COUNTIF($O$4:$O$35,AA19)=0,"",OFFSET($R$3,MATCH(AA19,$O$4:$O$35,0),0))</f>
        <v>0.81331999999999993</v>
      </c>
      <c r="AF19" s="63"/>
      <c r="AG19" s="14" t="s">
        <v>107</v>
      </c>
      <c r="AH19" s="2">
        <f ca="1">IF(COUNTIF($O$4:$O$35,AG19)=0,"",OFFSET($P$3,MATCH(AG19,$O$4:$O$35,0),0))</f>
        <v>2</v>
      </c>
      <c r="AI19" s="2" t="str">
        <f ca="1">IF(COUNTIF($O$4:$O$35,AG19)=0,"",OFFSET($Q$3,MATCH(AG19,$O$4:$O$35,0),0))</f>
        <v>Carolina Panthers</v>
      </c>
      <c r="AJ19" s="5">
        <f ca="1">IF(COUNTIF($O$4:$O$35,AG19)=0,"",OFFSET($R$3,MATCH(AG19,$O$4:$O$35,0),0))</f>
        <v>0.75014999999999998</v>
      </c>
      <c r="AL19" s="64"/>
      <c r="AR19" s="64"/>
      <c r="AX19" s="64"/>
    </row>
    <row r="20" spans="1:50" x14ac:dyDescent="0.25">
      <c r="A20" s="3" t="s">
        <v>24</v>
      </c>
      <c r="B20" s="3" t="s">
        <v>57</v>
      </c>
      <c r="C20" s="3" t="s">
        <v>74</v>
      </c>
      <c r="D20" s="3" t="s">
        <v>78</v>
      </c>
      <c r="F20" s="49" t="s">
        <v>116</v>
      </c>
      <c r="G20" s="3" t="s">
        <v>7</v>
      </c>
      <c r="H20" s="3">
        <v>12</v>
      </c>
      <c r="I20" s="12">
        <f t="shared" si="6"/>
        <v>4</v>
      </c>
      <c r="J20" s="3">
        <v>0</v>
      </c>
      <c r="L20" s="13">
        <f t="shared" si="7"/>
        <v>4</v>
      </c>
      <c r="M20" s="14" t="str">
        <f t="shared" si="8"/>
        <v>ne</v>
      </c>
      <c r="N20" s="14">
        <f>IF(M20="","",COUNTIF($M$4:M20,M20))</f>
        <v>1</v>
      </c>
      <c r="O20" s="14" t="str">
        <f t="shared" si="0"/>
        <v>ne1</v>
      </c>
      <c r="P20" s="2">
        <v>1</v>
      </c>
      <c r="Q20" s="2" t="str">
        <f t="shared" si="1"/>
        <v>New York Giants</v>
      </c>
      <c r="R20" s="5">
        <f t="shared" si="2"/>
        <v>0.75016000000000005</v>
      </c>
      <c r="T20" s="2">
        <v>17</v>
      </c>
      <c r="U20" s="2">
        <f t="shared" ca="1" si="9"/>
        <v>4</v>
      </c>
      <c r="V20" s="2" t="str">
        <f t="shared" ca="1" si="3"/>
        <v>San Diego Chargers</v>
      </c>
      <c r="W20" s="5">
        <f t="shared" ca="1" si="4"/>
        <v>0.50029000000000001</v>
      </c>
      <c r="X20" s="14" t="str">
        <f t="shared" ca="1" si="5"/>
        <v>a</v>
      </c>
      <c r="Z20" s="61"/>
      <c r="AA20" s="14" t="s">
        <v>92</v>
      </c>
      <c r="AB20" s="2">
        <f t="shared" ref="AB20:AB22" ca="1" si="22">IF(COUNTIF($O$4:$O$35,AA20)=0,"",OFFSET($P$3,MATCH(AA20,$O$4:$O$35,0),0))</f>
        <v>5</v>
      </c>
      <c r="AC20" s="2" t="str">
        <f t="shared" ref="AC20:AC22" ca="1" si="23">IF(COUNTIF($O$4:$O$35,AA20)=0,"",OFFSET($Q$3,MATCH(AA20,$O$4:$O$35,0),0))</f>
        <v>Indianapolis Colts</v>
      </c>
      <c r="AD20" s="5">
        <f t="shared" ref="AD20:AD22" ca="1" si="24">IF(COUNTIF($O$4:$O$35,AA20)=0,"",OFFSET($R$3,MATCH(AA20,$O$4:$O$35,0),0))</f>
        <v>0.75027999999999995</v>
      </c>
      <c r="AF20" s="63"/>
      <c r="AG20" s="14" t="s">
        <v>108</v>
      </c>
      <c r="AH20" s="2">
        <f t="shared" ref="AH20:AH22" ca="1" si="25">IF(COUNTIF($O$4:$O$35,AG20)=0,"",OFFSET($P$3,MATCH(AG20,$O$4:$O$35,0),0))</f>
        <v>5</v>
      </c>
      <c r="AI20" s="2" t="str">
        <f t="shared" ref="AI20:AI22" ca="1" si="26">IF(COUNTIF($O$4:$O$35,AG20)=0,"",OFFSET($Q$3,MATCH(AG20,$O$4:$O$35,0),0))</f>
        <v>Atlanta Falcons</v>
      </c>
      <c r="AJ20" s="5">
        <f t="shared" ref="AJ20:AJ22" ca="1" si="27">IF(COUNTIF($O$4:$O$35,AG20)=0,"",OFFSET($R$3,MATCH(AG20,$O$4:$O$35,0),0))</f>
        <v>0.68811999999999995</v>
      </c>
      <c r="AL20" s="8"/>
    </row>
    <row r="21" spans="1:50" x14ac:dyDescent="0.25">
      <c r="A21" s="3" t="s">
        <v>15</v>
      </c>
      <c r="B21" s="3" t="s">
        <v>41</v>
      </c>
      <c r="C21" s="3" t="s">
        <v>74</v>
      </c>
      <c r="D21" s="3" t="s">
        <v>75</v>
      </c>
      <c r="F21" s="50"/>
      <c r="G21" s="3" t="s">
        <v>20</v>
      </c>
      <c r="H21" s="3">
        <v>12</v>
      </c>
      <c r="I21" s="12">
        <f t="shared" si="6"/>
        <v>4</v>
      </c>
      <c r="J21" s="3">
        <v>0</v>
      </c>
      <c r="L21" s="13">
        <f t="shared" si="7"/>
        <v>5</v>
      </c>
      <c r="M21" s="14" t="str">
        <f t="shared" si="8"/>
        <v>ns</v>
      </c>
      <c r="N21" s="14">
        <f>IF(M21="","",COUNTIF($M$4:M21,M21))</f>
        <v>1</v>
      </c>
      <c r="O21" s="14" t="str">
        <f t="shared" si="0"/>
        <v>ns1</v>
      </c>
      <c r="P21" s="2">
        <v>2</v>
      </c>
      <c r="Q21" s="2" t="str">
        <f t="shared" si="1"/>
        <v>Carolina Panthers</v>
      </c>
      <c r="R21" s="5">
        <f t="shared" si="2"/>
        <v>0.75014999999999998</v>
      </c>
      <c r="T21" s="2">
        <v>18</v>
      </c>
      <c r="U21" s="2">
        <f t="shared" ca="1" si="9"/>
        <v>0</v>
      </c>
      <c r="V21" s="2" t="str">
        <f t="shared" ca="1" si="3"/>
        <v>Houston Texans</v>
      </c>
      <c r="W21" s="5">
        <f t="shared" ca="1" si="4"/>
        <v>0.50024000000000002</v>
      </c>
      <c r="X21" s="14" t="str">
        <f t="shared" ca="1" si="5"/>
        <v>a</v>
      </c>
      <c r="Z21" s="61"/>
      <c r="AA21" s="14" t="s">
        <v>93</v>
      </c>
      <c r="AB21" s="2">
        <f t="shared" ca="1" si="22"/>
        <v>0</v>
      </c>
      <c r="AC21" s="2" t="str">
        <f t="shared" ca="1" si="23"/>
        <v>Houston Texans</v>
      </c>
      <c r="AD21" s="5">
        <f t="shared" ca="1" si="24"/>
        <v>0.50024000000000002</v>
      </c>
      <c r="AF21" s="63"/>
      <c r="AG21" s="14" t="s">
        <v>109</v>
      </c>
      <c r="AH21" s="2">
        <f t="shared" ca="1" si="25"/>
        <v>0</v>
      </c>
      <c r="AI21" s="2" t="str">
        <f t="shared" ca="1" si="26"/>
        <v>Tampa Bay Buccaneers</v>
      </c>
      <c r="AJ21" s="5">
        <f t="shared" ca="1" si="27"/>
        <v>0.56309999999999993</v>
      </c>
      <c r="AL21" s="7"/>
    </row>
    <row r="22" spans="1:50" x14ac:dyDescent="0.25">
      <c r="A22" s="3" t="s">
        <v>30</v>
      </c>
      <c r="B22" s="3" t="s">
        <v>63</v>
      </c>
      <c r="C22" s="3" t="s">
        <v>72</v>
      </c>
      <c r="D22" s="3" t="s">
        <v>77</v>
      </c>
      <c r="F22" s="50"/>
      <c r="G22" s="6" t="s">
        <v>25</v>
      </c>
      <c r="H22" s="3">
        <v>10</v>
      </c>
      <c r="I22" s="12">
        <f t="shared" si="6"/>
        <v>6</v>
      </c>
      <c r="J22" s="3">
        <v>0</v>
      </c>
      <c r="L22" s="13">
        <f t="shared" si="7"/>
        <v>10</v>
      </c>
      <c r="M22" s="14" t="str">
        <f t="shared" si="8"/>
        <v>nn</v>
      </c>
      <c r="N22" s="14">
        <f>IF(M22="","",COUNTIF($M$4:M22,M22))</f>
        <v>1</v>
      </c>
      <c r="O22" s="14" t="str">
        <f t="shared" si="0"/>
        <v>nn1</v>
      </c>
      <c r="P22" s="2">
        <v>3</v>
      </c>
      <c r="Q22" s="2" t="str">
        <f t="shared" si="1"/>
        <v>Minnesota Vikings</v>
      </c>
      <c r="R22" s="5">
        <f t="shared" si="2"/>
        <v>0.62514000000000003</v>
      </c>
      <c r="T22" s="2">
        <v>19</v>
      </c>
      <c r="U22" s="2">
        <f t="shared" ca="1" si="9"/>
        <v>0</v>
      </c>
      <c r="V22" s="2" t="str">
        <f t="shared" ca="1" si="3"/>
        <v>Denver Broncos</v>
      </c>
      <c r="W22" s="5">
        <f t="shared" ca="1" si="4"/>
        <v>0.50022999999999995</v>
      </c>
      <c r="X22" s="14" t="str">
        <f t="shared" ca="1" si="5"/>
        <v>a</v>
      </c>
      <c r="Z22" s="61"/>
      <c r="AA22" s="14" t="s">
        <v>94</v>
      </c>
      <c r="AB22" s="2">
        <f t="shared" ca="1" si="22"/>
        <v>0</v>
      </c>
      <c r="AC22" s="2" t="str">
        <f t="shared" ca="1" si="23"/>
        <v>Jacksonville Jaguars</v>
      </c>
      <c r="AD22" s="5">
        <f t="shared" ca="1" si="24"/>
        <v>0.31319999999999998</v>
      </c>
      <c r="AF22" s="63"/>
      <c r="AG22" s="14" t="s">
        <v>110</v>
      </c>
      <c r="AH22" s="2">
        <f t="shared" ca="1" si="25"/>
        <v>0</v>
      </c>
      <c r="AI22" s="2" t="str">
        <f t="shared" ca="1" si="26"/>
        <v>New Orleans Saints</v>
      </c>
      <c r="AJ22" s="5">
        <f t="shared" ca="1" si="27"/>
        <v>0.50005999999999995</v>
      </c>
      <c r="AL22" s="7"/>
    </row>
    <row r="23" spans="1:50" x14ac:dyDescent="0.25">
      <c r="A23" s="3" t="s">
        <v>0</v>
      </c>
      <c r="B23" s="3" t="s">
        <v>34</v>
      </c>
      <c r="C23" s="3" t="s">
        <v>72</v>
      </c>
      <c r="D23" s="3" t="s">
        <v>77</v>
      </c>
      <c r="F23" s="50"/>
      <c r="G23" s="3" t="s">
        <v>26</v>
      </c>
      <c r="H23" s="3">
        <v>9</v>
      </c>
      <c r="I23" s="12">
        <f t="shared" si="6"/>
        <v>7</v>
      </c>
      <c r="J23" s="3">
        <v>0</v>
      </c>
      <c r="L23" s="13">
        <f t="shared" si="7"/>
        <v>13</v>
      </c>
      <c r="M23" s="14" t="str">
        <f t="shared" si="8"/>
        <v>nw</v>
      </c>
      <c r="N23" s="14">
        <f>IF(M23="","",COUNTIF($M$4:M23,M23))</f>
        <v>1</v>
      </c>
      <c r="O23" s="14" t="str">
        <f t="shared" si="0"/>
        <v>nw1</v>
      </c>
      <c r="P23" s="2">
        <v>4</v>
      </c>
      <c r="Q23" s="2" t="str">
        <f t="shared" si="1"/>
        <v>Arizona Cardinals</v>
      </c>
      <c r="R23" s="5">
        <f t="shared" si="2"/>
        <v>0.56312999999999991</v>
      </c>
      <c r="T23" s="2">
        <v>20</v>
      </c>
      <c r="U23" s="2">
        <f t="shared" ca="1" si="9"/>
        <v>0</v>
      </c>
      <c r="V23" s="2" t="str">
        <f t="shared" ca="1" si="3"/>
        <v>Washington Redskins</v>
      </c>
      <c r="W23" s="5">
        <f t="shared" ca="1" si="4"/>
        <v>0.50007000000000001</v>
      </c>
      <c r="X23" s="14" t="str">
        <f t="shared" ca="1" si="5"/>
        <v>n</v>
      </c>
      <c r="Z23" s="61"/>
      <c r="AF23" s="63"/>
      <c r="AL23" s="7"/>
    </row>
    <row r="24" spans="1:50" x14ac:dyDescent="0.25">
      <c r="A24" s="3" t="s">
        <v>20</v>
      </c>
      <c r="B24" s="3" t="s">
        <v>53</v>
      </c>
      <c r="C24" s="3" t="s">
        <v>72</v>
      </c>
      <c r="D24" s="3" t="s">
        <v>78</v>
      </c>
      <c r="F24" s="50"/>
      <c r="G24" s="3" t="s">
        <v>9</v>
      </c>
      <c r="H24" s="3">
        <v>11</v>
      </c>
      <c r="I24" s="12">
        <f t="shared" si="6"/>
        <v>5</v>
      </c>
      <c r="J24" s="3">
        <v>0</v>
      </c>
      <c r="L24" s="13">
        <f t="shared" si="7"/>
        <v>9</v>
      </c>
      <c r="M24" s="14" t="str">
        <f t="shared" si="8"/>
        <v>ns</v>
      </c>
      <c r="N24" s="14">
        <f>IF(M24="","",COUNTIF($M$4:M24,M24))</f>
        <v>2</v>
      </c>
      <c r="O24" s="14" t="str">
        <f t="shared" si="0"/>
        <v>ns2</v>
      </c>
      <c r="P24" s="2">
        <v>5</v>
      </c>
      <c r="Q24" s="2" t="str">
        <f t="shared" si="1"/>
        <v>Atlanta Falcons</v>
      </c>
      <c r="R24" s="5">
        <f t="shared" si="2"/>
        <v>0.68811999999999995</v>
      </c>
      <c r="T24" s="2">
        <v>21</v>
      </c>
      <c r="U24" s="2">
        <f t="shared" ca="1" si="9"/>
        <v>0</v>
      </c>
      <c r="V24" s="2" t="str">
        <f t="shared" ca="1" si="3"/>
        <v>New Orleans Saints</v>
      </c>
      <c r="W24" s="5">
        <f t="shared" ca="1" si="4"/>
        <v>0.50005999999999995</v>
      </c>
      <c r="X24" s="14" t="str">
        <f t="shared" ca="1" si="5"/>
        <v>n</v>
      </c>
      <c r="Z24" s="55"/>
      <c r="AA24" s="52" t="s">
        <v>73</v>
      </c>
      <c r="AB24" s="52"/>
      <c r="AC24" s="52"/>
      <c r="AD24" s="53"/>
      <c r="AF24" s="50"/>
      <c r="AG24" s="47" t="s">
        <v>73</v>
      </c>
      <c r="AH24" s="47"/>
      <c r="AI24" s="47"/>
      <c r="AJ24" s="48"/>
    </row>
    <row r="25" spans="1:50" x14ac:dyDescent="0.25">
      <c r="A25" s="3" t="s">
        <v>13</v>
      </c>
      <c r="B25" s="3" t="s">
        <v>47</v>
      </c>
      <c r="C25" s="3" t="s">
        <v>74</v>
      </c>
      <c r="D25" s="3" t="s">
        <v>75</v>
      </c>
      <c r="F25" s="50"/>
      <c r="G25" s="3" t="s">
        <v>1</v>
      </c>
      <c r="H25" s="3">
        <v>9</v>
      </c>
      <c r="I25" s="12">
        <f t="shared" si="6"/>
        <v>6</v>
      </c>
      <c r="J25" s="3">
        <v>1</v>
      </c>
      <c r="L25" s="13">
        <f t="shared" si="7"/>
        <v>11</v>
      </c>
      <c r="M25" s="14" t="str">
        <f t="shared" si="8"/>
        <v>ne</v>
      </c>
      <c r="N25" s="14">
        <f>IF(M25="","",COUNTIF($M$4:M25,M25))</f>
        <v>2</v>
      </c>
      <c r="O25" s="14" t="str">
        <f t="shared" si="0"/>
        <v>ne2</v>
      </c>
      <c r="P25" s="2">
        <v>6</v>
      </c>
      <c r="Q25" s="2" t="str">
        <f t="shared" si="1"/>
        <v>Philadelphia Eagles</v>
      </c>
      <c r="R25" s="5">
        <f t="shared" si="2"/>
        <v>0.59411000000000003</v>
      </c>
      <c r="T25" s="2">
        <v>22</v>
      </c>
      <c r="U25" s="2">
        <f t="shared" ca="1" si="9"/>
        <v>0</v>
      </c>
      <c r="V25" s="2" t="str">
        <f t="shared" ca="1" si="3"/>
        <v>Buffalo Bills</v>
      </c>
      <c r="W25" s="5">
        <f t="shared" ca="1" si="4"/>
        <v>0.43822</v>
      </c>
      <c r="X25" s="14" t="str">
        <f t="shared" ca="1" si="5"/>
        <v>a</v>
      </c>
      <c r="Z25" s="61"/>
      <c r="AA25" s="1"/>
      <c r="AB25" s="1"/>
      <c r="AC25" s="4" t="s">
        <v>79</v>
      </c>
      <c r="AD25" s="4" t="s">
        <v>68</v>
      </c>
      <c r="AF25" s="63"/>
      <c r="AG25" s="1"/>
      <c r="AH25" s="1"/>
      <c r="AI25" s="4" t="s">
        <v>79</v>
      </c>
      <c r="AJ25" s="4" t="s">
        <v>68</v>
      </c>
    </row>
    <row r="26" spans="1:50" x14ac:dyDescent="0.25">
      <c r="A26" s="3" t="s">
        <v>3</v>
      </c>
      <c r="B26" s="3" t="s">
        <v>37</v>
      </c>
      <c r="C26" s="3" t="s">
        <v>74</v>
      </c>
      <c r="D26" s="3" t="s">
        <v>73</v>
      </c>
      <c r="F26" s="50"/>
      <c r="G26" s="3" t="s">
        <v>2</v>
      </c>
      <c r="H26" s="3">
        <v>9</v>
      </c>
      <c r="I26" s="12">
        <f t="shared" si="6"/>
        <v>7</v>
      </c>
      <c r="J26" s="3">
        <v>0</v>
      </c>
      <c r="L26" s="13">
        <f t="shared" si="7"/>
        <v>14</v>
      </c>
      <c r="M26" s="14" t="str">
        <f t="shared" si="8"/>
        <v>ns</v>
      </c>
      <c r="N26" s="14">
        <f>IF(M26="","",COUNTIF($M$4:M26,M26))</f>
        <v>3</v>
      </c>
      <c r="O26" s="14" t="str">
        <f t="shared" si="0"/>
        <v>ns3</v>
      </c>
      <c r="P26" s="24"/>
      <c r="Q26" s="2" t="str">
        <f t="shared" si="1"/>
        <v>Tampa Bay Buccaneers</v>
      </c>
      <c r="R26" s="5">
        <f t="shared" si="2"/>
        <v>0.56309999999999993</v>
      </c>
      <c r="T26" s="2">
        <v>23</v>
      </c>
      <c r="U26" s="2">
        <f t="shared" ca="1" si="9"/>
        <v>0</v>
      </c>
      <c r="V26" s="2" t="str">
        <f t="shared" ca="1" si="3"/>
        <v>San Francisco 49ers</v>
      </c>
      <c r="W26" s="5">
        <f t="shared" ca="1" si="4"/>
        <v>0.43804999999999999</v>
      </c>
      <c r="X26" s="14" t="str">
        <f t="shared" ca="1" si="5"/>
        <v>n</v>
      </c>
      <c r="Z26" s="61"/>
      <c r="AA26" s="14" t="s">
        <v>95</v>
      </c>
      <c r="AB26" s="2">
        <f ca="1">IF(COUNTIF($O$4:$O$35,AA26)=0,"",OFFSET($P$3,MATCH(AA26,$O$4:$O$35,0),0))</f>
        <v>4</v>
      </c>
      <c r="AC26" s="2" t="str">
        <f ca="1">IF(COUNTIF($O$4:$O$35,AA26)=0,"",OFFSET($Q$3,MATCH(AA26,$O$4:$O$35,0),0))</f>
        <v>San Diego Chargers</v>
      </c>
      <c r="AD26" s="5">
        <f ca="1">IF(COUNTIF($O$4:$O$35,AA26)=0,"",OFFSET($R$3,MATCH(AA26,$O$4:$O$35,0),0))</f>
        <v>0.50029000000000001</v>
      </c>
      <c r="AF26" s="63"/>
      <c r="AG26" s="14" t="s">
        <v>111</v>
      </c>
      <c r="AH26" s="2">
        <f ca="1">IF(COUNTIF($O$4:$O$35,AG26)=0,"",OFFSET($P$3,MATCH(AG26,$O$4:$O$35,0),0))</f>
        <v>4</v>
      </c>
      <c r="AI26" s="2" t="str">
        <f ca="1">IF(COUNTIF($O$4:$O$35,AG26)=0,"",OFFSET($Q$3,MATCH(AG26,$O$4:$O$35,0),0))</f>
        <v>Arizona Cardinals</v>
      </c>
      <c r="AJ26" s="5">
        <f ca="1">IF(COUNTIF($O$4:$O$35,AG26)=0,"",OFFSET($R$3,MATCH(AG26,$O$4:$O$35,0),0))</f>
        <v>0.56312999999999991</v>
      </c>
    </row>
    <row r="27" spans="1:50" x14ac:dyDescent="0.25">
      <c r="A27" s="3" t="s">
        <v>22</v>
      </c>
      <c r="B27" s="3" t="s">
        <v>55</v>
      </c>
      <c r="C27" s="3" t="s">
        <v>72</v>
      </c>
      <c r="D27" s="3" t="s">
        <v>73</v>
      </c>
      <c r="F27" s="50"/>
      <c r="G27" s="3" t="s">
        <v>27</v>
      </c>
      <c r="H27" s="3">
        <v>9</v>
      </c>
      <c r="I27" s="12">
        <f t="shared" si="6"/>
        <v>7</v>
      </c>
      <c r="J27" s="3">
        <v>0</v>
      </c>
      <c r="L27" s="13">
        <f t="shared" si="7"/>
        <v>15</v>
      </c>
      <c r="M27" s="14" t="str">
        <f t="shared" si="8"/>
        <v>ne</v>
      </c>
      <c r="N27" s="14">
        <f>IF(M27="","",COUNTIF($M$4:M27,M27))</f>
        <v>3</v>
      </c>
      <c r="O27" s="14" t="str">
        <f t="shared" si="0"/>
        <v>ne3</v>
      </c>
      <c r="P27" s="24"/>
      <c r="Q27" s="2" t="str">
        <f t="shared" si="1"/>
        <v>Dallas Cowboys</v>
      </c>
      <c r="R27" s="5">
        <f t="shared" si="2"/>
        <v>0.56308999999999998</v>
      </c>
      <c r="T27" s="2">
        <v>24</v>
      </c>
      <c r="U27" s="2">
        <f t="shared" ca="1" si="9"/>
        <v>0</v>
      </c>
      <c r="V27" s="2" t="str">
        <f t="shared" ca="1" si="3"/>
        <v>Green Bay Packers</v>
      </c>
      <c r="W27" s="5">
        <f t="shared" ca="1" si="4"/>
        <v>0.37503999999999998</v>
      </c>
      <c r="X27" s="14" t="str">
        <f t="shared" ca="1" si="5"/>
        <v>n</v>
      </c>
      <c r="Z27" s="61"/>
      <c r="AA27" s="14" t="s">
        <v>96</v>
      </c>
      <c r="AB27" s="2">
        <f t="shared" ref="AB27:AB29" ca="1" si="28">IF(COUNTIF($O$4:$O$35,AA27)=0,"",OFFSET($P$3,MATCH(AA27,$O$4:$O$35,0),0))</f>
        <v>0</v>
      </c>
      <c r="AC27" s="2" t="str">
        <f t="shared" ref="AC27:AC29" ca="1" si="29">IF(COUNTIF($O$4:$O$35,AA27)=0,"",OFFSET($Q$3,MATCH(AA27,$O$4:$O$35,0),0))</f>
        <v>Denver Broncos</v>
      </c>
      <c r="AD27" s="5">
        <f t="shared" ref="AD27:AD29" ca="1" si="30">IF(COUNTIF($O$4:$O$35,AA27)=0,"",OFFSET($R$3,MATCH(AA27,$O$4:$O$35,0),0))</f>
        <v>0.50022999999999995</v>
      </c>
      <c r="AF27" s="63"/>
      <c r="AG27" s="14" t="s">
        <v>112</v>
      </c>
      <c r="AH27" s="2">
        <f t="shared" ref="AH27:AH29" ca="1" si="31">IF(COUNTIF($O$4:$O$35,AG27)=0,"",OFFSET($P$3,MATCH(AG27,$O$4:$O$35,0),0))</f>
        <v>0</v>
      </c>
      <c r="AI27" s="2" t="str">
        <f t="shared" ref="AI27:AI29" ca="1" si="32">IF(COUNTIF($O$4:$O$35,AG27)=0,"",OFFSET($Q$3,MATCH(AG27,$O$4:$O$35,0),0))</f>
        <v>San Francisco 49ers</v>
      </c>
      <c r="AJ27" s="5">
        <f t="shared" ref="AJ27:AJ29" ca="1" si="33">IF(COUNTIF($O$4:$O$35,AG27)=0,"",OFFSET($R$3,MATCH(AG27,$O$4:$O$35,0),0))</f>
        <v>0.43804999999999999</v>
      </c>
    </row>
    <row r="28" spans="1:50" x14ac:dyDescent="0.25">
      <c r="A28" s="3" t="s">
        <v>19</v>
      </c>
      <c r="B28" s="3" t="s">
        <v>52</v>
      </c>
      <c r="C28" s="3" t="s">
        <v>74</v>
      </c>
      <c r="D28" s="3" t="s">
        <v>77</v>
      </c>
      <c r="F28" s="50"/>
      <c r="G28" s="3" t="s">
        <v>28</v>
      </c>
      <c r="H28" s="3">
        <v>9</v>
      </c>
      <c r="I28" s="12">
        <f t="shared" si="6"/>
        <v>7</v>
      </c>
      <c r="J28" s="3">
        <v>0</v>
      </c>
      <c r="L28" s="13">
        <f t="shared" si="7"/>
        <v>16</v>
      </c>
      <c r="M28" s="14" t="str">
        <f t="shared" si="8"/>
        <v>nn</v>
      </c>
      <c r="N28" s="14">
        <f>IF(M28="","",COUNTIF($M$4:M28,M28))</f>
        <v>2</v>
      </c>
      <c r="O28" s="14" t="str">
        <f t="shared" si="0"/>
        <v>nn2</v>
      </c>
      <c r="P28" s="24"/>
      <c r="Q28" s="2" t="str">
        <f t="shared" si="1"/>
        <v>Chicago Bears</v>
      </c>
      <c r="R28" s="5">
        <f t="shared" si="2"/>
        <v>0.56307999999999991</v>
      </c>
      <c r="T28" s="2">
        <v>25</v>
      </c>
      <c r="U28" s="2">
        <f t="shared" ca="1" si="9"/>
        <v>0</v>
      </c>
      <c r="V28" s="2" t="str">
        <f t="shared" ca="1" si="3"/>
        <v>Oakland Raiders</v>
      </c>
      <c r="W28" s="5">
        <f t="shared" ca="1" si="4"/>
        <v>0.31320999999999999</v>
      </c>
      <c r="X28" s="14" t="str">
        <f t="shared" ca="1" si="5"/>
        <v>a</v>
      </c>
      <c r="Z28" s="61"/>
      <c r="AA28" s="14" t="s">
        <v>97</v>
      </c>
      <c r="AB28" s="2">
        <f t="shared" ca="1" si="28"/>
        <v>0</v>
      </c>
      <c r="AC28" s="2" t="str">
        <f t="shared" ca="1" si="29"/>
        <v>Oakland Raiders</v>
      </c>
      <c r="AD28" s="5">
        <f t="shared" ca="1" si="30"/>
        <v>0.31320999999999999</v>
      </c>
      <c r="AF28" s="63"/>
      <c r="AG28" s="14" t="s">
        <v>113</v>
      </c>
      <c r="AH28" s="2">
        <f t="shared" ca="1" si="31"/>
        <v>0</v>
      </c>
      <c r="AI28" s="2" t="str">
        <f t="shared" ca="1" si="32"/>
        <v>Seattle Seahawks</v>
      </c>
      <c r="AJ28" s="5">
        <f t="shared" ca="1" si="33"/>
        <v>0.25002999999999997</v>
      </c>
    </row>
    <row r="29" spans="1:50" x14ac:dyDescent="0.25">
      <c r="A29" s="3" t="s">
        <v>23</v>
      </c>
      <c r="B29" s="3" t="s">
        <v>56</v>
      </c>
      <c r="C29" s="3" t="s">
        <v>72</v>
      </c>
      <c r="D29" s="3" t="s">
        <v>75</v>
      </c>
      <c r="F29" s="50"/>
      <c r="G29" s="3" t="s">
        <v>23</v>
      </c>
      <c r="H29" s="3">
        <v>8</v>
      </c>
      <c r="I29" s="12">
        <f t="shared" si="6"/>
        <v>8</v>
      </c>
      <c r="J29" s="3">
        <v>0</v>
      </c>
      <c r="L29" s="13">
        <f t="shared" si="7"/>
        <v>20</v>
      </c>
      <c r="M29" s="14" t="str">
        <f t="shared" si="8"/>
        <v>ne</v>
      </c>
      <c r="N29" s="14">
        <f>IF(M29="","",COUNTIF($M$4:M29,M29))</f>
        <v>4</v>
      </c>
      <c r="O29" s="14" t="str">
        <f t="shared" si="0"/>
        <v>ne4</v>
      </c>
      <c r="P29" s="24"/>
      <c r="Q29" s="2" t="str">
        <f t="shared" si="1"/>
        <v>Washington Redskins</v>
      </c>
      <c r="R29" s="5">
        <f t="shared" si="2"/>
        <v>0.50007000000000001</v>
      </c>
      <c r="T29" s="2">
        <v>26</v>
      </c>
      <c r="U29" s="2">
        <f t="shared" ca="1" si="9"/>
        <v>0</v>
      </c>
      <c r="V29" s="2" t="str">
        <f t="shared" ca="1" si="3"/>
        <v>Jacksonville Jaguars</v>
      </c>
      <c r="W29" s="5">
        <f t="shared" ca="1" si="4"/>
        <v>0.31319999999999998</v>
      </c>
      <c r="X29" s="14" t="str">
        <f t="shared" ca="1" si="5"/>
        <v>a</v>
      </c>
      <c r="Z29" s="62"/>
      <c r="AA29" s="14" t="s">
        <v>98</v>
      </c>
      <c r="AB29" s="2">
        <f t="shared" ca="1" si="28"/>
        <v>0</v>
      </c>
      <c r="AC29" s="2" t="str">
        <f t="shared" ca="1" si="29"/>
        <v>Kansas City Chiefs</v>
      </c>
      <c r="AD29" s="5">
        <f t="shared" ca="1" si="30"/>
        <v>0.12517</v>
      </c>
      <c r="AF29" s="64"/>
      <c r="AG29" s="14" t="s">
        <v>114</v>
      </c>
      <c r="AH29" s="2">
        <f t="shared" ca="1" si="31"/>
        <v>0</v>
      </c>
      <c r="AI29" s="2" t="str">
        <f t="shared" ca="1" si="32"/>
        <v>St. Louis Rams</v>
      </c>
      <c r="AJ29" s="5">
        <f t="shared" ca="1" si="33"/>
        <v>0.12501999999999999</v>
      </c>
    </row>
    <row r="30" spans="1:50" x14ac:dyDescent="0.25">
      <c r="A30" s="3" t="s">
        <v>14</v>
      </c>
      <c r="B30" s="3" t="s">
        <v>48</v>
      </c>
      <c r="C30" s="3" t="s">
        <v>72</v>
      </c>
      <c r="D30" s="3" t="s">
        <v>78</v>
      </c>
      <c r="F30" s="50"/>
      <c r="G30" s="3" t="s">
        <v>14</v>
      </c>
      <c r="H30" s="3">
        <v>8</v>
      </c>
      <c r="I30" s="12">
        <f t="shared" si="6"/>
        <v>8</v>
      </c>
      <c r="J30" s="3">
        <v>0</v>
      </c>
      <c r="L30" s="13">
        <f t="shared" si="7"/>
        <v>21</v>
      </c>
      <c r="M30" s="14" t="str">
        <f t="shared" si="8"/>
        <v>ns</v>
      </c>
      <c r="N30" s="14">
        <f>IF(M30="","",COUNTIF($M$4:M30,M30))</f>
        <v>4</v>
      </c>
      <c r="O30" s="14" t="str">
        <f t="shared" si="0"/>
        <v>ns4</v>
      </c>
      <c r="P30" s="24"/>
      <c r="Q30" s="2" t="str">
        <f t="shared" si="1"/>
        <v>New Orleans Saints</v>
      </c>
      <c r="R30" s="5">
        <f t="shared" si="2"/>
        <v>0.50005999999999995</v>
      </c>
      <c r="T30" s="2">
        <v>27</v>
      </c>
      <c r="U30" s="2">
        <f t="shared" ca="1" si="9"/>
        <v>0</v>
      </c>
      <c r="V30" s="2" t="str">
        <f t="shared" ca="1" si="3"/>
        <v>Cincinnati Bengals</v>
      </c>
      <c r="W30" s="5">
        <f t="shared" ca="1" si="4"/>
        <v>0.28119000000000005</v>
      </c>
      <c r="X30" s="14" t="str">
        <f t="shared" ca="1" si="5"/>
        <v>a</v>
      </c>
    </row>
    <row r="31" spans="1:50" x14ac:dyDescent="0.25">
      <c r="A31" s="3" t="s">
        <v>21</v>
      </c>
      <c r="B31" s="3" t="s">
        <v>54</v>
      </c>
      <c r="C31" s="3" t="s">
        <v>72</v>
      </c>
      <c r="D31" s="3" t="s">
        <v>73</v>
      </c>
      <c r="F31" s="50"/>
      <c r="G31" s="3" t="s">
        <v>8</v>
      </c>
      <c r="H31" s="3">
        <v>7</v>
      </c>
      <c r="I31" s="12">
        <f t="shared" si="6"/>
        <v>9</v>
      </c>
      <c r="J31" s="3">
        <v>0</v>
      </c>
      <c r="L31" s="13">
        <f t="shared" si="7"/>
        <v>23</v>
      </c>
      <c r="M31" s="14" t="str">
        <f t="shared" si="8"/>
        <v>nw</v>
      </c>
      <c r="N31" s="14">
        <f>IF(M31="","",COUNTIF($M$4:M31,M31))</f>
        <v>2</v>
      </c>
      <c r="O31" s="14" t="str">
        <f t="shared" si="0"/>
        <v>nw2</v>
      </c>
      <c r="P31" s="24"/>
      <c r="Q31" s="2" t="str">
        <f t="shared" si="1"/>
        <v>San Francisco 49ers</v>
      </c>
      <c r="R31" s="5">
        <f t="shared" si="2"/>
        <v>0.43804999999999999</v>
      </c>
      <c r="T31" s="2">
        <v>28</v>
      </c>
      <c r="U31" s="2">
        <f t="shared" ca="1" si="9"/>
        <v>0</v>
      </c>
      <c r="V31" s="2" t="str">
        <f t="shared" ca="1" si="3"/>
        <v>Cleveland Browns</v>
      </c>
      <c r="W31" s="5">
        <f t="shared" ca="1" si="4"/>
        <v>0.25018000000000001</v>
      </c>
      <c r="X31" s="14" t="str">
        <f t="shared" ca="1" si="5"/>
        <v>a</v>
      </c>
    </row>
    <row r="32" spans="1:50" x14ac:dyDescent="0.25">
      <c r="A32" s="3" t="s">
        <v>5</v>
      </c>
      <c r="B32" s="3" t="s">
        <v>39</v>
      </c>
      <c r="C32" s="3" t="s">
        <v>74</v>
      </c>
      <c r="D32" s="3" t="s">
        <v>77</v>
      </c>
      <c r="F32" s="50"/>
      <c r="G32" s="3" t="s">
        <v>0</v>
      </c>
      <c r="H32" s="3">
        <v>6</v>
      </c>
      <c r="I32" s="12">
        <f t="shared" si="6"/>
        <v>10</v>
      </c>
      <c r="J32" s="3">
        <v>0</v>
      </c>
      <c r="L32" s="13">
        <f t="shared" si="7"/>
        <v>24</v>
      </c>
      <c r="M32" s="14" t="str">
        <f t="shared" si="8"/>
        <v>nn</v>
      </c>
      <c r="N32" s="14">
        <f>IF(M32="","",COUNTIF($M$4:M32,M32))</f>
        <v>3</v>
      </c>
      <c r="O32" s="14" t="str">
        <f t="shared" si="0"/>
        <v>nn3</v>
      </c>
      <c r="P32" s="24"/>
      <c r="Q32" s="2" t="str">
        <f t="shared" si="1"/>
        <v>Green Bay Packers</v>
      </c>
      <c r="R32" s="5">
        <f t="shared" si="2"/>
        <v>0.37503999999999998</v>
      </c>
      <c r="T32" s="2">
        <v>29</v>
      </c>
      <c r="U32" s="2">
        <f t="shared" ca="1" si="9"/>
        <v>0</v>
      </c>
      <c r="V32" s="2" t="str">
        <f t="shared" ca="1" si="3"/>
        <v>Seattle Seahawks</v>
      </c>
      <c r="W32" s="5">
        <f t="shared" ca="1" si="4"/>
        <v>0.25002999999999997</v>
      </c>
      <c r="X32" s="14" t="str">
        <f t="shared" ca="1" si="5"/>
        <v>n</v>
      </c>
    </row>
    <row r="33" spans="1:24" x14ac:dyDescent="0.25">
      <c r="A33" s="3" t="s">
        <v>29</v>
      </c>
      <c r="B33" s="3" t="s">
        <v>62</v>
      </c>
      <c r="C33" s="3" t="s">
        <v>74</v>
      </c>
      <c r="D33" s="3" t="s">
        <v>78</v>
      </c>
      <c r="F33" s="50"/>
      <c r="G33" s="3" t="s">
        <v>21</v>
      </c>
      <c r="H33" s="3">
        <v>4</v>
      </c>
      <c r="I33" s="12">
        <f t="shared" si="6"/>
        <v>12</v>
      </c>
      <c r="J33" s="3">
        <v>0</v>
      </c>
      <c r="L33" s="13">
        <f t="shared" si="7"/>
        <v>29</v>
      </c>
      <c r="M33" s="14" t="str">
        <f t="shared" si="8"/>
        <v>nw</v>
      </c>
      <c r="N33" s="14">
        <f>IF(M33="","",COUNTIF($M$4:M33,M33))</f>
        <v>3</v>
      </c>
      <c r="O33" s="14" t="str">
        <f t="shared" si="0"/>
        <v>nw3</v>
      </c>
      <c r="P33" s="24"/>
      <c r="Q33" s="2" t="str">
        <f t="shared" si="1"/>
        <v>Seattle Seahawks</v>
      </c>
      <c r="R33" s="5">
        <f t="shared" si="2"/>
        <v>0.25002999999999997</v>
      </c>
      <c r="T33" s="2">
        <v>30</v>
      </c>
      <c r="U33" s="2">
        <f t="shared" ca="1" si="9"/>
        <v>0</v>
      </c>
      <c r="V33" s="2" t="str">
        <f t="shared" ca="1" si="3"/>
        <v>Kansas City Chiefs</v>
      </c>
      <c r="W33" s="5">
        <f t="shared" ca="1" si="4"/>
        <v>0.12517</v>
      </c>
      <c r="X33" s="14" t="str">
        <f t="shared" ca="1" si="5"/>
        <v>a</v>
      </c>
    </row>
    <row r="34" spans="1:24" x14ac:dyDescent="0.25">
      <c r="A34" s="3" t="s">
        <v>4</v>
      </c>
      <c r="B34" s="3" t="s">
        <v>38</v>
      </c>
      <c r="C34" s="3" t="s">
        <v>74</v>
      </c>
      <c r="D34" s="3" t="s">
        <v>78</v>
      </c>
      <c r="F34" s="50"/>
      <c r="G34" s="3" t="s">
        <v>22</v>
      </c>
      <c r="H34" s="3">
        <v>2</v>
      </c>
      <c r="I34" s="12">
        <f t="shared" si="6"/>
        <v>14</v>
      </c>
      <c r="J34" s="3">
        <v>0</v>
      </c>
      <c r="L34" s="13">
        <f t="shared" si="7"/>
        <v>31</v>
      </c>
      <c r="M34" s="14" t="str">
        <f t="shared" si="8"/>
        <v>nw</v>
      </c>
      <c r="N34" s="14">
        <f>IF(M34="","",COUNTIF($M$4:M34,M34))</f>
        <v>4</v>
      </c>
      <c r="O34" s="14" t="str">
        <f t="shared" si="0"/>
        <v>nw4</v>
      </c>
      <c r="P34" s="24"/>
      <c r="Q34" s="2" t="str">
        <f t="shared" si="1"/>
        <v>St. Louis Rams</v>
      </c>
      <c r="R34" s="5">
        <f t="shared" si="2"/>
        <v>0.12501999999999999</v>
      </c>
      <c r="T34" s="2">
        <v>31</v>
      </c>
      <c r="U34" s="2">
        <f t="shared" ca="1" si="9"/>
        <v>0</v>
      </c>
      <c r="V34" s="2" t="str">
        <f t="shared" ca="1" si="3"/>
        <v>St. Louis Rams</v>
      </c>
      <c r="W34" s="5">
        <f t="shared" ca="1" si="4"/>
        <v>0.12501999999999999</v>
      </c>
      <c r="X34" s="14" t="str">
        <f t="shared" ca="1" si="5"/>
        <v>n</v>
      </c>
    </row>
    <row r="35" spans="1:24" x14ac:dyDescent="0.25">
      <c r="A35" s="3" t="s">
        <v>25</v>
      </c>
      <c r="B35" s="3" t="s">
        <v>58</v>
      </c>
      <c r="C35" s="3" t="s">
        <v>72</v>
      </c>
      <c r="D35" s="3" t="s">
        <v>77</v>
      </c>
      <c r="F35" s="51"/>
      <c r="G35" s="3" t="s">
        <v>30</v>
      </c>
      <c r="H35" s="3">
        <v>0</v>
      </c>
      <c r="I35" s="12">
        <f t="shared" si="6"/>
        <v>16</v>
      </c>
      <c r="J35" s="3">
        <v>0</v>
      </c>
      <c r="L35" s="13">
        <f t="shared" si="7"/>
        <v>32</v>
      </c>
      <c r="M35" s="14" t="str">
        <f t="shared" si="8"/>
        <v>nn</v>
      </c>
      <c r="N35" s="14">
        <f>IF(M35="","",COUNTIF($M$4:M35,M35))</f>
        <v>4</v>
      </c>
      <c r="O35" s="14" t="str">
        <f t="shared" si="0"/>
        <v>nn4</v>
      </c>
      <c r="P35" s="24"/>
      <c r="Q35" s="2" t="str">
        <f t="shared" si="1"/>
        <v>Detroit Lions</v>
      </c>
      <c r="R35" s="5">
        <f t="shared" si="2"/>
        <v>1.0000000000000001E-5</v>
      </c>
      <c r="T35" s="2">
        <v>32</v>
      </c>
      <c r="U35" s="2">
        <f t="shared" ca="1" si="9"/>
        <v>0</v>
      </c>
      <c r="V35" s="2" t="str">
        <f t="shared" ca="1" si="3"/>
        <v>Detroit Lions</v>
      </c>
      <c r="W35" s="5">
        <f t="shared" ca="1" si="4"/>
        <v>1.0000000000000001E-5</v>
      </c>
      <c r="X35" s="14" t="str">
        <f t="shared" ca="1" si="5"/>
        <v>n</v>
      </c>
    </row>
  </sheetData>
  <mergeCells count="27">
    <mergeCell ref="A1:D1"/>
    <mergeCell ref="G1:J1"/>
    <mergeCell ref="L1:R1"/>
    <mergeCell ref="T1:W1"/>
    <mergeCell ref="Z1:AJ1"/>
    <mergeCell ref="AR13:AR19"/>
    <mergeCell ref="AX13:AX19"/>
    <mergeCell ref="BD1:BG1"/>
    <mergeCell ref="Z3:Z29"/>
    <mergeCell ref="AA3:AD3"/>
    <mergeCell ref="AF3:AF29"/>
    <mergeCell ref="AG3:AJ3"/>
    <mergeCell ref="AL3:BB3"/>
    <mergeCell ref="AA17:AD17"/>
    <mergeCell ref="AG17:AJ17"/>
    <mergeCell ref="AL1:BB1"/>
    <mergeCell ref="AR4:AR10"/>
    <mergeCell ref="AX4:AX10"/>
    <mergeCell ref="AA10:AD10"/>
    <mergeCell ref="AG10:AJ10"/>
    <mergeCell ref="AL12:BB12"/>
    <mergeCell ref="F20:F35"/>
    <mergeCell ref="AA24:AD24"/>
    <mergeCell ref="AG24:AJ24"/>
    <mergeCell ref="F4:F19"/>
    <mergeCell ref="AL4:AL10"/>
    <mergeCell ref="AL13:AL19"/>
  </mergeCells>
  <conditionalFormatting sqref="U4:X35">
    <cfRule type="expression" dxfId="97" priority="13">
      <formula>AND($U4&gt;=5,$U4&lt;=6)</formula>
    </cfRule>
    <cfRule type="expression" dxfId="96" priority="14">
      <formula>AND($U4&gt;=1,$U4&lt;=4)</formula>
    </cfRule>
  </conditionalFormatting>
  <conditionalFormatting sqref="X4:X35">
    <cfRule type="expression" dxfId="95" priority="1">
      <formula>X4="n"</formula>
    </cfRule>
    <cfRule type="expression" dxfId="94" priority="2">
      <formula>X4="a"</formula>
    </cfRule>
  </conditionalFormatting>
  <conditionalFormatting sqref="AB4:AD35">
    <cfRule type="expression" dxfId="93" priority="11">
      <formula>AND($AB4&gt;=5,$AB4&lt;=6)</formula>
    </cfRule>
    <cfRule type="expression" dxfId="92" priority="12">
      <formula>AND($AB4&gt;=1,$AB4&lt;=4)</formula>
    </cfRule>
  </conditionalFormatting>
  <conditionalFormatting sqref="AH4:AJ29">
    <cfRule type="expression" dxfId="91" priority="7">
      <formula>AND($AG4&gt;=5,$AG4&lt;=6)</formula>
    </cfRule>
    <cfRule type="expression" dxfId="90" priority="8">
      <formula>AND($AG4&gt;=1,$AG4&lt;=4)</formula>
    </cfRule>
    <cfRule type="expression" dxfId="89" priority="9">
      <formula>AND($AH4&gt;=5,$AH4&lt;=6)</formula>
    </cfRule>
    <cfRule type="expression" dxfId="88" priority="10">
      <formula>AND($AH4&gt;=1,$AH4&lt;=4)</formula>
    </cfRule>
  </conditionalFormatting>
  <conditionalFormatting sqref="AM5:AO18">
    <cfRule type="expression" dxfId="87" priority="6">
      <formula>$AP5&lt;&gt;""</formula>
    </cfRule>
  </conditionalFormatting>
  <conditionalFormatting sqref="AS5:AU18">
    <cfRule type="expression" dxfId="86" priority="5">
      <formula>$AV5&lt;&gt;""</formula>
    </cfRule>
  </conditionalFormatting>
  <conditionalFormatting sqref="AY6:BA16">
    <cfRule type="expression" dxfId="85" priority="4">
      <formula>$BB6&lt;&gt;""</formula>
    </cfRule>
  </conditionalFormatting>
  <conditionalFormatting sqref="BD10:BF11">
    <cfRule type="expression" dxfId="84" priority="3">
      <formula>$BG10&lt;&gt;""</formula>
    </cfRule>
  </conditionalFormatting>
  <pageMargins left="0.7" right="0.7" top="0.78740157499999996" bottom="0.78740157499999996" header="0.3" footer="0.3"/>
  <pageSetup paperSize="9" orientation="portrait" horizontalDpi="4294967294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G35"/>
  <sheetViews>
    <sheetView topLeftCell="Z1" workbookViewId="0">
      <selection activeCell="BG11" sqref="BG11"/>
    </sheetView>
  </sheetViews>
  <sheetFormatPr baseColWidth="10" defaultColWidth="11.42578125" defaultRowHeight="15" outlineLevelCol="1" x14ac:dyDescent="0.25"/>
  <cols>
    <col min="1" max="4" width="12.7109375" style="2" hidden="1" customWidth="1" outlineLevel="1"/>
    <col min="5" max="5" width="6.7109375" style="2" customWidth="1" collapsed="1"/>
    <col min="6" max="6" width="2.7109375" style="2" customWidth="1" outlineLevel="1"/>
    <col min="7" max="7" width="12.7109375" style="2" customWidth="1" outlineLevel="1"/>
    <col min="8" max="10" width="3.7109375" style="2" customWidth="1" outlineLevel="1"/>
    <col min="11" max="11" width="6.7109375" style="2" customWidth="1"/>
    <col min="12" max="14" width="3.7109375" style="2" hidden="1" customWidth="1" outlineLevel="1"/>
    <col min="15" max="15" width="4.7109375" style="2" hidden="1" customWidth="1" outlineLevel="1"/>
    <col min="16" max="16" width="2.7109375" style="2" hidden="1" customWidth="1" outlineLevel="1"/>
    <col min="17" max="17" width="24.7109375" style="2" hidden="1" customWidth="1" outlineLevel="1"/>
    <col min="18" max="18" width="6.7109375" style="2" hidden="1" customWidth="1" outlineLevel="1"/>
    <col min="19" max="19" width="6.7109375" style="2" customWidth="1" collapsed="1"/>
    <col min="20" max="20" width="3.7109375" style="2" customWidth="1" outlineLevel="1"/>
    <col min="21" max="21" width="2.7109375" style="2" customWidth="1" outlineLevel="1"/>
    <col min="22" max="22" width="24.7109375" style="2" customWidth="1" outlineLevel="1"/>
    <col min="23" max="23" width="6.7109375" style="2" customWidth="1" outlineLevel="1"/>
    <col min="24" max="24" width="2.7109375" style="2" customWidth="1" outlineLevel="1"/>
    <col min="25" max="25" width="6.7109375" style="2" customWidth="1"/>
    <col min="26" max="26" width="2.7109375" style="2" customWidth="1" outlineLevel="1"/>
    <col min="27" max="27" width="4.7109375" style="2" customWidth="1" outlineLevel="1"/>
    <col min="28" max="28" width="2.7109375" style="2" customWidth="1" outlineLevel="1"/>
    <col min="29" max="29" width="24.7109375" style="2" customWidth="1" outlineLevel="1"/>
    <col min="30" max="30" width="6.7109375" style="2" customWidth="1" outlineLevel="1"/>
    <col min="31" max="31" width="3.7109375" style="2" customWidth="1" outlineLevel="1"/>
    <col min="32" max="32" width="2.7109375" style="2" customWidth="1" outlineLevel="1"/>
    <col min="33" max="33" width="4.7109375" style="2" customWidth="1" outlineLevel="1"/>
    <col min="34" max="34" width="2.7109375" style="2" customWidth="1" outlineLevel="1"/>
    <col min="35" max="35" width="24.7109375" style="2" customWidth="1" outlineLevel="1"/>
    <col min="36" max="36" width="6.7109375" style="2" customWidth="1" outlineLevel="1"/>
    <col min="37" max="37" width="6.7109375" style="2" customWidth="1"/>
    <col min="38" max="39" width="2.7109375" style="2" customWidth="1"/>
    <col min="40" max="40" width="24.7109375" style="2" customWidth="1"/>
    <col min="41" max="41" width="4.7109375" style="2" customWidth="1"/>
    <col min="42" max="42" width="2.7109375" style="2" customWidth="1"/>
    <col min="43" max="43" width="3.7109375" style="2" customWidth="1"/>
    <col min="44" max="45" width="2.7109375" style="2" customWidth="1"/>
    <col min="46" max="46" width="24.7109375" style="2" customWidth="1"/>
    <col min="47" max="47" width="4.7109375" style="2" customWidth="1"/>
    <col min="48" max="48" width="2.7109375" style="2" customWidth="1"/>
    <col min="49" max="49" width="3.7109375" style="2" customWidth="1"/>
    <col min="50" max="51" width="2.7109375" style="2" customWidth="1"/>
    <col min="52" max="52" width="24.7109375" style="2" customWidth="1"/>
    <col min="53" max="53" width="4.7109375" style="2" customWidth="1"/>
    <col min="54" max="54" width="2.7109375" style="2" customWidth="1"/>
    <col min="55" max="55" width="3.7109375" style="2" customWidth="1"/>
    <col min="56" max="56" width="2.7109375" style="2" customWidth="1"/>
    <col min="57" max="57" width="24.7109375" style="2" customWidth="1"/>
    <col min="58" max="58" width="4.7109375" style="2" customWidth="1"/>
    <col min="59" max="59" width="12.7109375" style="2" customWidth="1"/>
    <col min="60" max="16384" width="11.42578125" style="2"/>
  </cols>
  <sheetData>
    <row r="1" spans="1:59" s="11" customFormat="1" ht="21" x14ac:dyDescent="0.25">
      <c r="A1" s="60" t="s">
        <v>80</v>
      </c>
      <c r="B1" s="60"/>
      <c r="C1" s="60"/>
      <c r="D1" s="60"/>
      <c r="G1" s="60" t="s">
        <v>118</v>
      </c>
      <c r="H1" s="60"/>
      <c r="I1" s="60"/>
      <c r="J1" s="60"/>
      <c r="L1" s="60" t="s">
        <v>82</v>
      </c>
      <c r="M1" s="60"/>
      <c r="N1" s="60"/>
      <c r="O1" s="60"/>
      <c r="P1" s="60"/>
      <c r="Q1" s="60"/>
      <c r="R1" s="60"/>
      <c r="T1" s="60" t="s">
        <v>81</v>
      </c>
      <c r="U1" s="60"/>
      <c r="V1" s="60"/>
      <c r="W1" s="60"/>
      <c r="X1" s="10"/>
      <c r="Z1" s="60" t="s">
        <v>127</v>
      </c>
      <c r="AA1" s="60"/>
      <c r="AB1" s="60"/>
      <c r="AC1" s="60"/>
      <c r="AD1" s="60"/>
      <c r="AE1" s="60"/>
      <c r="AF1" s="60"/>
      <c r="AG1" s="60"/>
      <c r="AH1" s="60"/>
      <c r="AI1" s="60"/>
      <c r="AJ1" s="60"/>
      <c r="AL1" s="60" t="s">
        <v>129</v>
      </c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D1" s="60" t="s">
        <v>125</v>
      </c>
      <c r="BE1" s="60"/>
      <c r="BF1" s="60"/>
      <c r="BG1" s="60"/>
    </row>
    <row r="2" spans="1:59" x14ac:dyDescent="0.25">
      <c r="A2" s="3">
        <v>16</v>
      </c>
      <c r="BD2" s="6" t="s">
        <v>126</v>
      </c>
    </row>
    <row r="3" spans="1:59" ht="15" customHeight="1" x14ac:dyDescent="0.25">
      <c r="A3" s="1" t="s">
        <v>32</v>
      </c>
      <c r="B3" s="1" t="s">
        <v>33</v>
      </c>
      <c r="C3" s="1" t="s">
        <v>70</v>
      </c>
      <c r="D3" s="1" t="s">
        <v>71</v>
      </c>
      <c r="G3" s="1" t="s">
        <v>32</v>
      </c>
      <c r="H3" s="4" t="s">
        <v>65</v>
      </c>
      <c r="I3" s="4" t="s">
        <v>66</v>
      </c>
      <c r="J3" s="4" t="s">
        <v>67</v>
      </c>
      <c r="L3" s="4" t="s">
        <v>119</v>
      </c>
      <c r="M3" s="4" t="s">
        <v>76</v>
      </c>
      <c r="N3" s="4" t="s">
        <v>120</v>
      </c>
      <c r="O3" s="4" t="s">
        <v>69</v>
      </c>
      <c r="P3" s="4"/>
      <c r="Q3" s="4" t="s">
        <v>79</v>
      </c>
      <c r="R3" s="4" t="s">
        <v>68</v>
      </c>
      <c r="T3" s="1"/>
      <c r="U3" s="1"/>
      <c r="V3" s="4" t="s">
        <v>79</v>
      </c>
      <c r="W3" s="4" t="s">
        <v>68</v>
      </c>
      <c r="X3" s="1"/>
      <c r="Z3" s="54" t="s">
        <v>115</v>
      </c>
      <c r="AA3" s="52" t="s">
        <v>75</v>
      </c>
      <c r="AB3" s="52"/>
      <c r="AC3" s="52"/>
      <c r="AD3" s="53"/>
      <c r="AF3" s="49" t="s">
        <v>116</v>
      </c>
      <c r="AG3" s="47" t="s">
        <v>75</v>
      </c>
      <c r="AH3" s="47"/>
      <c r="AI3" s="47"/>
      <c r="AJ3" s="48"/>
      <c r="AL3" s="70" t="s">
        <v>115</v>
      </c>
      <c r="AM3" s="74"/>
      <c r="AN3" s="74"/>
      <c r="AO3" s="74"/>
      <c r="AP3" s="74"/>
      <c r="AQ3" s="74"/>
      <c r="AR3" s="71"/>
      <c r="AS3" s="74"/>
      <c r="AT3" s="74"/>
      <c r="AU3" s="74"/>
      <c r="AV3" s="74"/>
      <c r="AW3" s="74"/>
      <c r="AX3" s="71"/>
      <c r="AY3" s="74"/>
      <c r="AZ3" s="74"/>
      <c r="BA3" s="74"/>
      <c r="BB3" s="75"/>
    </row>
    <row r="4" spans="1:59" ht="15" customHeight="1" x14ac:dyDescent="0.25">
      <c r="A4" s="3" t="s">
        <v>8</v>
      </c>
      <c r="B4" s="3" t="s">
        <v>42</v>
      </c>
      <c r="C4" s="3" t="s">
        <v>72</v>
      </c>
      <c r="D4" s="3" t="s">
        <v>73</v>
      </c>
      <c r="F4" s="54" t="s">
        <v>115</v>
      </c>
      <c r="G4" s="3" t="s">
        <v>13</v>
      </c>
      <c r="H4" s="3">
        <v>16</v>
      </c>
      <c r="I4" s="12">
        <f>$A$2-H4-J4</f>
        <v>0</v>
      </c>
      <c r="J4" s="3">
        <v>0</v>
      </c>
      <c r="L4" s="13">
        <f>IF(G4="","",_xlfn.RANK.EQ(R4,$R$4:$R$35,0))</f>
        <v>1</v>
      </c>
      <c r="M4" s="14" t="str">
        <f>IF(G4="","",LOWER(LEFT(VLOOKUP(G4,$A$4:$D$35,3),1))&amp;LOWER(LEFT(VLOOKUP(G4,$A$4:$D$35,4),1)))</f>
        <v>ae</v>
      </c>
      <c r="N4" s="14">
        <f>IF(M4="","",COUNTIF($M$4:M4,M4))</f>
        <v>1</v>
      </c>
      <c r="O4" s="14" t="str">
        <f t="shared" ref="O4:O35" si="0">M4&amp;N4</f>
        <v>ae1</v>
      </c>
      <c r="P4" s="2">
        <v>1</v>
      </c>
      <c r="Q4" s="2" t="str">
        <f t="shared" ref="Q4:Q35" si="1">IF(G4="","",VLOOKUP(G4,$A$4:$D$35,2)&amp;" "&amp;G4)</f>
        <v>New England Patriots</v>
      </c>
      <c r="R4" s="5">
        <f t="shared" ref="R4:R35" si="2">IF(G4="","",ROUND((H4+J4/2)/SUM(H4:J4),3)+(36-ROW())/100000)</f>
        <v>1.0003200000000001</v>
      </c>
      <c r="T4" s="2">
        <v>1</v>
      </c>
      <c r="U4" s="2">
        <f ca="1">IF(L4="","",OFFSET($P$3,MATCH(T4,$L$4:$L$35,0),0))</f>
        <v>1</v>
      </c>
      <c r="V4" s="2" t="str">
        <f t="shared" ref="V4:V35" ca="1" si="3">IF(L4="","",OFFSET($Q$3,MATCH(T4,$L$4:$L$35,0),0))</f>
        <v>New England Patriots</v>
      </c>
      <c r="W4" s="5">
        <f t="shared" ref="W4:W35" ca="1" si="4">IF(L4="","",OFFSET($R$3,MATCH(T4,$L$4:$L$35,0),0))</f>
        <v>1.0003200000000001</v>
      </c>
      <c r="X4" s="14" t="str">
        <f t="shared" ref="X4:X35" ca="1" si="5">IF(L4="","",LEFT(OFFSET($M$3,MATCH(T4,$L$4:$L$35,0),0),1))</f>
        <v>a</v>
      </c>
      <c r="Z4" s="61"/>
      <c r="AA4" s="1"/>
      <c r="AB4" s="1"/>
      <c r="AC4" s="4" t="s">
        <v>79</v>
      </c>
      <c r="AD4" s="4" t="s">
        <v>68</v>
      </c>
      <c r="AF4" s="63"/>
      <c r="AG4" s="1"/>
      <c r="AH4" s="1"/>
      <c r="AI4" s="4" t="s">
        <v>79</v>
      </c>
      <c r="AJ4" s="4" t="s">
        <v>68</v>
      </c>
      <c r="AL4" s="61" t="s">
        <v>121</v>
      </c>
      <c r="AR4" s="61" t="s">
        <v>122</v>
      </c>
      <c r="AX4" s="61" t="s">
        <v>124</v>
      </c>
    </row>
    <row r="5" spans="1:59" x14ac:dyDescent="0.25">
      <c r="A5" s="3" t="s">
        <v>28</v>
      </c>
      <c r="B5" s="3" t="s">
        <v>61</v>
      </c>
      <c r="C5" s="3" t="s">
        <v>72</v>
      </c>
      <c r="D5" s="3" t="s">
        <v>77</v>
      </c>
      <c r="F5" s="55"/>
      <c r="G5" s="3" t="s">
        <v>6</v>
      </c>
      <c r="H5" s="3">
        <v>13</v>
      </c>
      <c r="I5" s="12">
        <f t="shared" ref="I5:I35" si="6">$A$2-H5-J5</f>
        <v>3</v>
      </c>
      <c r="J5" s="3">
        <v>0</v>
      </c>
      <c r="L5" s="13">
        <f t="shared" ref="L5:L35" si="7">IF(G5="","",_xlfn.RANK.EQ(R5,$R$4:$R$35,0))</f>
        <v>2</v>
      </c>
      <c r="M5" s="14" t="str">
        <f t="shared" ref="M5:M35" si="8">IF(G5="","",LOWER(LEFT(VLOOKUP(G5,$A$4:$D$35,3),1))&amp;LOWER(LEFT(VLOOKUP(G5,$A$4:$D$35,4),1)))</f>
        <v>as</v>
      </c>
      <c r="N5" s="14">
        <f>IF(M5="","",COUNTIF($M$4:M5,M5))</f>
        <v>1</v>
      </c>
      <c r="O5" s="14" t="str">
        <f t="shared" si="0"/>
        <v>as1</v>
      </c>
      <c r="P5" s="2">
        <v>2</v>
      </c>
      <c r="Q5" s="2" t="str">
        <f t="shared" si="1"/>
        <v>Indianapolis Colts</v>
      </c>
      <c r="R5" s="5">
        <f t="shared" si="2"/>
        <v>0.81330999999999998</v>
      </c>
      <c r="T5" s="2">
        <v>2</v>
      </c>
      <c r="U5" s="2">
        <f t="shared" ref="U5:U35" ca="1" si="9">IF(L5="","",OFFSET($P$3,MATCH(T5,$L$4:$L$35,0),0))</f>
        <v>2</v>
      </c>
      <c r="V5" s="2" t="str">
        <f t="shared" ca="1" si="3"/>
        <v>Indianapolis Colts</v>
      </c>
      <c r="W5" s="5">
        <f t="shared" ca="1" si="4"/>
        <v>0.81330999999999998</v>
      </c>
      <c r="X5" s="14" t="str">
        <f t="shared" ca="1" si="5"/>
        <v>a</v>
      </c>
      <c r="Z5" s="61"/>
      <c r="AA5" s="14" t="s">
        <v>87</v>
      </c>
      <c r="AB5" s="2">
        <f ca="1">IF(COUNTIF($O$4:$O$35,AA5)=0,"",OFFSET($P$3,MATCH(AA5,$O$4:$O$35,0),0))</f>
        <v>1</v>
      </c>
      <c r="AC5" s="2" t="str">
        <f ca="1">IF(COUNTIF($O$4:$O$35,AA5)=0,"",OFFSET($Q$3,MATCH(AA5,$O$4:$O$35,0),0))</f>
        <v>New England Patriots</v>
      </c>
      <c r="AD5" s="5">
        <f ca="1">IF(COUNTIF($O$4:$O$35,AA5)=0,"",OFFSET($R$3,MATCH(AA5,$O$4:$O$35,0),0))</f>
        <v>1.0003200000000001</v>
      </c>
      <c r="AF5" s="63"/>
      <c r="AG5" s="14" t="s">
        <v>99</v>
      </c>
      <c r="AH5" s="2">
        <f ca="1">IF(COUNTIF($O$4:$O$35,AG5)=0,"",OFFSET($P$3,MATCH(AG5,$O$4:$O$35,0),0))</f>
        <v>1</v>
      </c>
      <c r="AI5" s="2" t="str">
        <f ca="1">IF(COUNTIF($O$4:$O$35,AG5)=0,"",OFFSET($Q$3,MATCH(AG5,$O$4:$O$35,0),0))</f>
        <v>Dallas Cowboys</v>
      </c>
      <c r="AJ5" s="5">
        <f ca="1">IF(COUNTIF($O$4:$O$35,AG5)=0,"",OFFSET($R$3,MATCH(AG5,$O$4:$O$35,0),0))</f>
        <v>0.81315999999999999</v>
      </c>
      <c r="AL5" s="55"/>
      <c r="AM5" s="16">
        <v>5</v>
      </c>
      <c r="AN5" s="17" t="str">
        <f>IF(Q8="","tbd",Q8)</f>
        <v>Jacksonville Jaguars</v>
      </c>
      <c r="AO5" s="18">
        <v>31</v>
      </c>
      <c r="AP5" s="14">
        <f>IF(AO5&gt;AO6,AM5,"")</f>
        <v>5</v>
      </c>
      <c r="AR5" s="55"/>
      <c r="AS5" s="16">
        <f>IF(COUNT(AP5:AP9)&lt;&gt;2,"",MIN(AP5:AP9))</f>
        <v>3</v>
      </c>
      <c r="AT5" s="17" t="str">
        <f ca="1">IF(AS5="","tbd",OFFSET($Q$3,AS5,0))</f>
        <v>San Diego Chargers</v>
      </c>
      <c r="AU5" s="18">
        <v>28</v>
      </c>
      <c r="AV5" s="14">
        <f>IF(AU5&gt;AU6,AS5,"")</f>
        <v>3</v>
      </c>
      <c r="AX5" s="61"/>
    </row>
    <row r="6" spans="1:59" x14ac:dyDescent="0.25">
      <c r="A6" s="3" t="s">
        <v>31</v>
      </c>
      <c r="B6" s="3" t="s">
        <v>64</v>
      </c>
      <c r="C6" s="3" t="s">
        <v>74</v>
      </c>
      <c r="D6" s="3" t="s">
        <v>77</v>
      </c>
      <c r="F6" s="55"/>
      <c r="G6" s="3" t="s">
        <v>18</v>
      </c>
      <c r="H6" s="3">
        <v>11</v>
      </c>
      <c r="I6" s="12">
        <f t="shared" si="6"/>
        <v>5</v>
      </c>
      <c r="J6" s="3">
        <v>0</v>
      </c>
      <c r="L6" s="13">
        <f t="shared" si="7"/>
        <v>5</v>
      </c>
      <c r="M6" s="14" t="str">
        <f t="shared" si="8"/>
        <v>aw</v>
      </c>
      <c r="N6" s="14">
        <f>IF(M6="","",COUNTIF($M$4:M6,M6))</f>
        <v>1</v>
      </c>
      <c r="O6" s="14" t="str">
        <f t="shared" si="0"/>
        <v>aw1</v>
      </c>
      <c r="P6" s="2">
        <v>3</v>
      </c>
      <c r="Q6" s="2" t="str">
        <f t="shared" si="1"/>
        <v>San Diego Chargers</v>
      </c>
      <c r="R6" s="5">
        <f t="shared" si="2"/>
        <v>0.68829999999999991</v>
      </c>
      <c r="T6" s="2">
        <v>3</v>
      </c>
      <c r="U6" s="2">
        <f t="shared" ca="1" si="9"/>
        <v>1</v>
      </c>
      <c r="V6" s="2" t="str">
        <f t="shared" ca="1" si="3"/>
        <v>Dallas Cowboys</v>
      </c>
      <c r="W6" s="5">
        <f t="shared" ca="1" si="4"/>
        <v>0.81315999999999999</v>
      </c>
      <c r="X6" s="14" t="str">
        <f t="shared" ca="1" si="5"/>
        <v>n</v>
      </c>
      <c r="Z6" s="61"/>
      <c r="AA6" s="14" t="s">
        <v>88</v>
      </c>
      <c r="AB6" s="2">
        <f t="shared" ref="AB6:AB8" ca="1" si="10">IF(COUNTIF($O$4:$O$35,AA6)=0,"",OFFSET($P$3,MATCH(AA6,$O$4:$O$35,0),0))</f>
        <v>0</v>
      </c>
      <c r="AC6" s="2" t="str">
        <f t="shared" ref="AC6:AC8" ca="1" si="11">IF(COUNTIF($O$4:$O$35,AA6)=0,"",OFFSET($Q$3,MATCH(AA6,$O$4:$O$35,0),0))</f>
        <v>Buffalo Bills</v>
      </c>
      <c r="AD6" s="5">
        <f t="shared" ref="AD6:AD8" ca="1" si="12">IF(COUNTIF($O$4:$O$35,AA6)=0,"",OFFSET($R$3,MATCH(AA6,$O$4:$O$35,0),0))</f>
        <v>0.43823000000000001</v>
      </c>
      <c r="AF6" s="63"/>
      <c r="AG6" s="14" t="s">
        <v>100</v>
      </c>
      <c r="AH6" s="2">
        <f t="shared" ref="AH6:AH8" ca="1" si="13">IF(COUNTIF($O$4:$O$35,AG6)=0,"",OFFSET($P$3,MATCH(AG6,$O$4:$O$35,0),0))</f>
        <v>5</v>
      </c>
      <c r="AI6" s="2" t="str">
        <f t="shared" ref="AI6:AI8" ca="1" si="14">IF(COUNTIF($O$4:$O$35,AG6)=0,"",OFFSET($Q$3,MATCH(AG6,$O$4:$O$35,0),0))</f>
        <v>New York Giants</v>
      </c>
      <c r="AJ6" s="5">
        <f t="shared" ref="AJ6:AJ8" ca="1" si="15">IF(COUNTIF($O$4:$O$35,AG6)=0,"",OFFSET($R$3,MATCH(AG6,$O$4:$O$35,0),0))</f>
        <v>0.62512000000000001</v>
      </c>
      <c r="AL6" s="55"/>
      <c r="AM6" s="19">
        <v>4</v>
      </c>
      <c r="AN6" s="20" t="str">
        <f>IF(Q7="","tbd",Q7)</f>
        <v>Pittsburgh Steelers</v>
      </c>
      <c r="AO6" s="21">
        <v>29</v>
      </c>
      <c r="AP6" s="14" t="str">
        <f>IF(AO6&gt;AO5,AM6,"")</f>
        <v/>
      </c>
      <c r="AR6" s="55"/>
      <c r="AS6" s="19">
        <v>2</v>
      </c>
      <c r="AT6" s="20" t="str">
        <f>IF(Q5="","tbd",Q5)</f>
        <v>Indianapolis Colts</v>
      </c>
      <c r="AU6" s="21">
        <v>24</v>
      </c>
      <c r="AV6" s="14" t="str">
        <f>IF(AU6&gt;AU5,AS6,"")</f>
        <v/>
      </c>
      <c r="AX6" s="55"/>
      <c r="AY6" s="16">
        <f>IF(COUNT(AV5:AV9)&lt;&gt;2,"",MAX(AV5:AV9))</f>
        <v>3</v>
      </c>
      <c r="AZ6" s="17" t="str">
        <f ca="1">IF(AY6="","tbd",OFFSET($Q$3,AY6,0))</f>
        <v>San Diego Chargers</v>
      </c>
      <c r="BA6" s="18">
        <v>12</v>
      </c>
      <c r="BB6" s="14" t="str">
        <f>IF(BA6&gt;BA7,AY6,"")</f>
        <v/>
      </c>
    </row>
    <row r="7" spans="1:59" x14ac:dyDescent="0.25">
      <c r="A7" s="3" t="s">
        <v>16</v>
      </c>
      <c r="B7" s="3" t="s">
        <v>49</v>
      </c>
      <c r="C7" s="3" t="s">
        <v>74</v>
      </c>
      <c r="D7" s="3" t="s">
        <v>75</v>
      </c>
      <c r="F7" s="55"/>
      <c r="G7" s="3" t="s">
        <v>5</v>
      </c>
      <c r="H7" s="3">
        <v>10</v>
      </c>
      <c r="I7" s="12">
        <f t="shared" si="6"/>
        <v>6</v>
      </c>
      <c r="J7" s="3">
        <v>0</v>
      </c>
      <c r="L7" s="13">
        <f t="shared" si="7"/>
        <v>7</v>
      </c>
      <c r="M7" s="14" t="str">
        <f t="shared" si="8"/>
        <v>an</v>
      </c>
      <c r="N7" s="14">
        <f>IF(M7="","",COUNTIF($M$4:M7,M7))</f>
        <v>1</v>
      </c>
      <c r="O7" s="14" t="str">
        <f t="shared" si="0"/>
        <v>an1</v>
      </c>
      <c r="P7" s="2">
        <v>4</v>
      </c>
      <c r="Q7" s="2" t="str">
        <f t="shared" si="1"/>
        <v>Pittsburgh Steelers</v>
      </c>
      <c r="R7" s="5">
        <f t="shared" si="2"/>
        <v>0.62529000000000001</v>
      </c>
      <c r="T7" s="2">
        <v>4</v>
      </c>
      <c r="U7" s="2">
        <f t="shared" ca="1" si="9"/>
        <v>2</v>
      </c>
      <c r="V7" s="2" t="str">
        <f t="shared" ca="1" si="3"/>
        <v>Green Bay Packers</v>
      </c>
      <c r="W7" s="5">
        <f t="shared" ca="1" si="4"/>
        <v>0.81314999999999993</v>
      </c>
      <c r="X7" s="14" t="str">
        <f t="shared" ca="1" si="5"/>
        <v>n</v>
      </c>
      <c r="Z7" s="61"/>
      <c r="AA7" s="14" t="s">
        <v>89</v>
      </c>
      <c r="AB7" s="2">
        <f t="shared" ca="1" si="10"/>
        <v>0</v>
      </c>
      <c r="AC7" s="2" t="str">
        <f t="shared" ca="1" si="11"/>
        <v>New York Jets</v>
      </c>
      <c r="AD7" s="5">
        <f t="shared" ca="1" si="12"/>
        <v>0.25019999999999998</v>
      </c>
      <c r="AF7" s="63"/>
      <c r="AG7" s="14" t="s">
        <v>101</v>
      </c>
      <c r="AH7" s="2">
        <f t="shared" ca="1" si="13"/>
        <v>6</v>
      </c>
      <c r="AI7" s="2" t="str">
        <f t="shared" ca="1" si="14"/>
        <v>Washington Redskins</v>
      </c>
      <c r="AJ7" s="5">
        <f t="shared" ca="1" si="15"/>
        <v>0.56311</v>
      </c>
      <c r="AL7" s="61"/>
      <c r="AR7" s="61"/>
      <c r="AX7" s="55"/>
      <c r="AY7" s="19">
        <f>IF(COUNT(AV5:AV9)&lt;&gt;2,"",MIN(AV5:AV9))</f>
        <v>1</v>
      </c>
      <c r="AZ7" s="20" t="str">
        <f ca="1">IF(AY7="","tbd",OFFSET($Q$3,AY7,0))</f>
        <v>New England Patriots</v>
      </c>
      <c r="BA7" s="21">
        <v>21</v>
      </c>
      <c r="BB7" s="14">
        <f>IF(BA7&gt;BA6,AY7,"")</f>
        <v>1</v>
      </c>
    </row>
    <row r="8" spans="1:59" x14ac:dyDescent="0.25">
      <c r="A8" s="3" t="s">
        <v>11</v>
      </c>
      <c r="B8" s="3" t="s">
        <v>45</v>
      </c>
      <c r="C8" s="3" t="s">
        <v>74</v>
      </c>
      <c r="D8" s="3" t="s">
        <v>73</v>
      </c>
      <c r="F8" s="55"/>
      <c r="G8" s="3" t="s">
        <v>24</v>
      </c>
      <c r="H8" s="3">
        <v>11</v>
      </c>
      <c r="I8" s="12">
        <f t="shared" si="6"/>
        <v>5</v>
      </c>
      <c r="J8" s="3">
        <v>0</v>
      </c>
      <c r="L8" s="13">
        <f t="shared" si="7"/>
        <v>6</v>
      </c>
      <c r="M8" s="14" t="str">
        <f t="shared" si="8"/>
        <v>as</v>
      </c>
      <c r="N8" s="14">
        <f>IF(M8="","",COUNTIF($M$4:M8,M8))</f>
        <v>2</v>
      </c>
      <c r="O8" s="14" t="str">
        <f t="shared" si="0"/>
        <v>as2</v>
      </c>
      <c r="P8" s="2">
        <v>5</v>
      </c>
      <c r="Q8" s="2" t="str">
        <f t="shared" si="1"/>
        <v>Jacksonville Jaguars</v>
      </c>
      <c r="R8" s="5">
        <f t="shared" si="2"/>
        <v>0.68827999999999989</v>
      </c>
      <c r="T8" s="2">
        <v>5</v>
      </c>
      <c r="U8" s="2">
        <f t="shared" ca="1" si="9"/>
        <v>3</v>
      </c>
      <c r="V8" s="2" t="str">
        <f t="shared" ca="1" si="3"/>
        <v>San Diego Chargers</v>
      </c>
      <c r="W8" s="5">
        <f t="shared" ca="1" si="4"/>
        <v>0.68829999999999991</v>
      </c>
      <c r="X8" s="14" t="str">
        <f t="shared" ca="1" si="5"/>
        <v>a</v>
      </c>
      <c r="Z8" s="61"/>
      <c r="AA8" s="14" t="s">
        <v>90</v>
      </c>
      <c r="AB8" s="2">
        <f t="shared" ca="1" si="10"/>
        <v>0</v>
      </c>
      <c r="AC8" s="2" t="str">
        <f t="shared" ca="1" si="11"/>
        <v>Miami Dolphins</v>
      </c>
      <c r="AD8" s="5">
        <f t="shared" ca="1" si="12"/>
        <v>6.3170000000000004E-2</v>
      </c>
      <c r="AF8" s="63"/>
      <c r="AG8" s="14" t="s">
        <v>102</v>
      </c>
      <c r="AH8" s="2">
        <f t="shared" ca="1" si="13"/>
        <v>0</v>
      </c>
      <c r="AI8" s="2" t="str">
        <f t="shared" ca="1" si="14"/>
        <v>Philadelphia Eagles</v>
      </c>
      <c r="AJ8" s="5">
        <f t="shared" ca="1" si="15"/>
        <v>0.50009000000000003</v>
      </c>
      <c r="AL8" s="55"/>
      <c r="AM8" s="16">
        <v>6</v>
      </c>
      <c r="AN8" s="17" t="str">
        <f>IF(Q9="","tbd",Q9)</f>
        <v>Tennessee Titans</v>
      </c>
      <c r="AO8" s="18">
        <v>6</v>
      </c>
      <c r="AP8" s="14" t="str">
        <f>IF(AO8&gt;AO9,AM8,"")</f>
        <v/>
      </c>
      <c r="AR8" s="55"/>
      <c r="AS8" s="16">
        <f>IF(COUNT(AP5:AP9)&lt;&gt;2,"",MAX(AP5:AP9))</f>
        <v>5</v>
      </c>
      <c r="AT8" s="17" t="str">
        <f ca="1">IF(AS8="","tbd",OFFSET($Q$3,AS8,0))</f>
        <v>Jacksonville Jaguars</v>
      </c>
      <c r="AU8" s="18">
        <v>20</v>
      </c>
      <c r="AV8" s="14" t="str">
        <f>IF(AU8&gt;AU9,AS8,"")</f>
        <v/>
      </c>
      <c r="AX8" s="61"/>
    </row>
    <row r="9" spans="1:59" x14ac:dyDescent="0.25">
      <c r="A9" s="3" t="s">
        <v>10</v>
      </c>
      <c r="B9" s="3" t="s">
        <v>44</v>
      </c>
      <c r="C9" s="3" t="s">
        <v>74</v>
      </c>
      <c r="D9" s="3" t="s">
        <v>77</v>
      </c>
      <c r="F9" s="55"/>
      <c r="G9" s="3" t="s">
        <v>4</v>
      </c>
      <c r="H9" s="3">
        <v>10</v>
      </c>
      <c r="I9" s="12">
        <f t="shared" si="6"/>
        <v>6</v>
      </c>
      <c r="J9" s="3">
        <v>0</v>
      </c>
      <c r="L9" s="13">
        <f t="shared" si="7"/>
        <v>8</v>
      </c>
      <c r="M9" s="14" t="str">
        <f t="shared" si="8"/>
        <v>as</v>
      </c>
      <c r="N9" s="14">
        <f>IF(M9="","",COUNTIF($M$4:M9,M9))</f>
        <v>3</v>
      </c>
      <c r="O9" s="14" t="str">
        <f t="shared" si="0"/>
        <v>as3</v>
      </c>
      <c r="P9" s="2">
        <v>6</v>
      </c>
      <c r="Q9" s="2" t="str">
        <f t="shared" si="1"/>
        <v>Tennessee Titans</v>
      </c>
      <c r="R9" s="5">
        <f t="shared" si="2"/>
        <v>0.62526999999999999</v>
      </c>
      <c r="T9" s="2">
        <v>6</v>
      </c>
      <c r="U9" s="2">
        <f t="shared" ca="1" si="9"/>
        <v>5</v>
      </c>
      <c r="V9" s="2" t="str">
        <f t="shared" ca="1" si="3"/>
        <v>Jacksonville Jaguars</v>
      </c>
      <c r="W9" s="5">
        <f t="shared" ca="1" si="4"/>
        <v>0.68827999999999989</v>
      </c>
      <c r="X9" s="14" t="str">
        <f t="shared" ca="1" si="5"/>
        <v>a</v>
      </c>
      <c r="Z9" s="61"/>
      <c r="AF9" s="63"/>
      <c r="AL9" s="55"/>
      <c r="AM9" s="19">
        <v>3</v>
      </c>
      <c r="AN9" s="20" t="str">
        <f>IF(Q6="","tbd",Q6)</f>
        <v>San Diego Chargers</v>
      </c>
      <c r="AO9" s="21">
        <v>17</v>
      </c>
      <c r="AP9" s="14">
        <f>IF(AO9&gt;AO8,AM9,"")</f>
        <v>3</v>
      </c>
      <c r="AR9" s="55"/>
      <c r="AS9" s="19">
        <v>1</v>
      </c>
      <c r="AT9" s="20" t="str">
        <f>IF(Q4="","tbd",Q4)</f>
        <v>New England Patriots</v>
      </c>
      <c r="AU9" s="21">
        <v>31</v>
      </c>
      <c r="AV9" s="14">
        <f>IF(AU9&gt;AU8,AS9,"")</f>
        <v>1</v>
      </c>
      <c r="AX9" s="61"/>
    </row>
    <row r="10" spans="1:59" x14ac:dyDescent="0.25">
      <c r="A10" s="3" t="s">
        <v>2</v>
      </c>
      <c r="B10" s="3" t="s">
        <v>36</v>
      </c>
      <c r="C10" s="3" t="s">
        <v>72</v>
      </c>
      <c r="D10" s="3" t="s">
        <v>78</v>
      </c>
      <c r="F10" s="55"/>
      <c r="G10" s="3" t="s">
        <v>10</v>
      </c>
      <c r="H10" s="3">
        <v>10</v>
      </c>
      <c r="I10" s="12">
        <f t="shared" si="6"/>
        <v>6</v>
      </c>
      <c r="J10" s="3">
        <v>0</v>
      </c>
      <c r="L10" s="13">
        <f t="shared" si="7"/>
        <v>9</v>
      </c>
      <c r="M10" s="14" t="str">
        <f t="shared" si="8"/>
        <v>an</v>
      </c>
      <c r="N10" s="14">
        <f>IF(M10="","",COUNTIF($M$4:M10,M10))</f>
        <v>2</v>
      </c>
      <c r="O10" s="14" t="str">
        <f t="shared" si="0"/>
        <v>an2</v>
      </c>
      <c r="P10" s="24"/>
      <c r="Q10" s="2" t="str">
        <f t="shared" si="1"/>
        <v>Cleveland Browns</v>
      </c>
      <c r="R10" s="5">
        <f t="shared" si="2"/>
        <v>0.62526000000000004</v>
      </c>
      <c r="T10" s="2">
        <v>7</v>
      </c>
      <c r="U10" s="2">
        <f t="shared" ca="1" si="9"/>
        <v>4</v>
      </c>
      <c r="V10" s="2" t="str">
        <f t="shared" ca="1" si="3"/>
        <v>Pittsburgh Steelers</v>
      </c>
      <c r="W10" s="5">
        <f t="shared" ca="1" si="4"/>
        <v>0.62529000000000001</v>
      </c>
      <c r="X10" s="14" t="str">
        <f t="shared" ca="1" si="5"/>
        <v>a</v>
      </c>
      <c r="Z10" s="55"/>
      <c r="AA10" s="52" t="s">
        <v>77</v>
      </c>
      <c r="AB10" s="52"/>
      <c r="AC10" s="52"/>
      <c r="AD10" s="53"/>
      <c r="AF10" s="50"/>
      <c r="AG10" s="47" t="s">
        <v>77</v>
      </c>
      <c r="AH10" s="47"/>
      <c r="AI10" s="47"/>
      <c r="AJ10" s="48"/>
      <c r="AL10" s="62"/>
      <c r="AR10" s="62"/>
      <c r="AX10" s="62"/>
      <c r="BD10" s="22">
        <f>IF(BD2="@AFC",SUM(BB15:BB16),SUM(BB6:BB7))</f>
        <v>5</v>
      </c>
      <c r="BE10" s="17" t="str">
        <f ca="1">IF(BD10=0,"tbd",OFFSET($Q$3,BD10+IF($BD$2="@AFC",16,0),0))</f>
        <v>New York Giants</v>
      </c>
      <c r="BF10" s="18">
        <v>17</v>
      </c>
      <c r="BG10" s="9" t="str">
        <f>IF(BF10&gt;BF11," &lt; CHAMPION","")</f>
        <v xml:space="preserve"> &lt; CHAMPION</v>
      </c>
    </row>
    <row r="11" spans="1:59" x14ac:dyDescent="0.25">
      <c r="A11" s="3" t="s">
        <v>26</v>
      </c>
      <c r="B11" s="3" t="s">
        <v>59</v>
      </c>
      <c r="C11" s="3" t="s">
        <v>72</v>
      </c>
      <c r="D11" s="3" t="s">
        <v>73</v>
      </c>
      <c r="F11" s="55"/>
      <c r="G11" s="3" t="s">
        <v>29</v>
      </c>
      <c r="H11" s="3">
        <v>8</v>
      </c>
      <c r="I11" s="12">
        <f t="shared" si="6"/>
        <v>8</v>
      </c>
      <c r="J11" s="3">
        <v>0</v>
      </c>
      <c r="L11" s="13">
        <f t="shared" si="7"/>
        <v>14</v>
      </c>
      <c r="M11" s="14" t="str">
        <f t="shared" si="8"/>
        <v>as</v>
      </c>
      <c r="N11" s="14">
        <f>IF(M11="","",COUNTIF($M$4:M11,M11))</f>
        <v>4</v>
      </c>
      <c r="O11" s="14" t="str">
        <f t="shared" si="0"/>
        <v>as4</v>
      </c>
      <c r="P11" s="24"/>
      <c r="Q11" s="2" t="str">
        <f t="shared" si="1"/>
        <v>Houston Texans</v>
      </c>
      <c r="R11" s="5">
        <f t="shared" si="2"/>
        <v>0.50024999999999997</v>
      </c>
      <c r="T11" s="2">
        <v>8</v>
      </c>
      <c r="U11" s="2">
        <f t="shared" ca="1" si="9"/>
        <v>6</v>
      </c>
      <c r="V11" s="2" t="str">
        <f t="shared" ca="1" si="3"/>
        <v>Tennessee Titans</v>
      </c>
      <c r="W11" s="5">
        <f t="shared" ca="1" si="4"/>
        <v>0.62526999999999999</v>
      </c>
      <c r="X11" s="14" t="str">
        <f t="shared" ca="1" si="5"/>
        <v>a</v>
      </c>
      <c r="Z11" s="61"/>
      <c r="AA11" s="1"/>
      <c r="AB11" s="1"/>
      <c r="AC11" s="4" t="s">
        <v>79</v>
      </c>
      <c r="AD11" s="4" t="s">
        <v>68</v>
      </c>
      <c r="AF11" s="63"/>
      <c r="AG11" s="1"/>
      <c r="AH11" s="1"/>
      <c r="AI11" s="4" t="s">
        <v>79</v>
      </c>
      <c r="AJ11" s="4" t="s">
        <v>68</v>
      </c>
      <c r="AL11" s="7"/>
      <c r="AR11" s="7"/>
      <c r="BD11" s="23">
        <f>IF(BD2="@AFC",SUM(BB6:BB7),SUM(BB15:BB16))</f>
        <v>1</v>
      </c>
      <c r="BE11" s="20" t="str">
        <f ca="1">IF(BD11=0,"tbd",OFFSET($Q$3,BD11+IF($BD$2="@AFC",0,16),0))</f>
        <v>New England Patriots</v>
      </c>
      <c r="BF11" s="21">
        <v>14</v>
      </c>
      <c r="BG11" s="9" t="str">
        <f>IF(BF11&gt;BF10," &lt; CHAMPION","")</f>
        <v/>
      </c>
    </row>
    <row r="12" spans="1:59" x14ac:dyDescent="0.25">
      <c r="A12" s="3" t="s">
        <v>18</v>
      </c>
      <c r="B12" s="3" t="s">
        <v>51</v>
      </c>
      <c r="C12" s="3" t="s">
        <v>74</v>
      </c>
      <c r="D12" s="3" t="s">
        <v>73</v>
      </c>
      <c r="F12" s="55"/>
      <c r="G12" s="3" t="s">
        <v>11</v>
      </c>
      <c r="H12" s="3">
        <v>7</v>
      </c>
      <c r="I12" s="12">
        <f t="shared" si="6"/>
        <v>9</v>
      </c>
      <c r="J12" s="3">
        <v>0</v>
      </c>
      <c r="L12" s="13">
        <f t="shared" si="7"/>
        <v>18</v>
      </c>
      <c r="M12" s="14" t="str">
        <f t="shared" si="8"/>
        <v>aw</v>
      </c>
      <c r="N12" s="14">
        <f>IF(M12="","",COUNTIF($M$4:M12,M12))</f>
        <v>2</v>
      </c>
      <c r="O12" s="14" t="str">
        <f t="shared" si="0"/>
        <v>aw2</v>
      </c>
      <c r="P12" s="24"/>
      <c r="Q12" s="2" t="str">
        <f t="shared" si="1"/>
        <v>Denver Broncos</v>
      </c>
      <c r="R12" s="5">
        <f t="shared" si="2"/>
        <v>0.43824000000000002</v>
      </c>
      <c r="T12" s="2">
        <v>9</v>
      </c>
      <c r="U12" s="2">
        <f t="shared" ca="1" si="9"/>
        <v>0</v>
      </c>
      <c r="V12" s="2" t="str">
        <f t="shared" ca="1" si="3"/>
        <v>Cleveland Browns</v>
      </c>
      <c r="W12" s="5">
        <f t="shared" ca="1" si="4"/>
        <v>0.62526000000000004</v>
      </c>
      <c r="X12" s="14" t="str">
        <f t="shared" ca="1" si="5"/>
        <v>a</v>
      </c>
      <c r="Z12" s="61"/>
      <c r="AA12" s="14" t="s">
        <v>83</v>
      </c>
      <c r="AB12" s="2">
        <f ca="1">IF(COUNTIF($O$4:$O$35,AA12)=0,"",OFFSET($P$3,MATCH(AA12,$O$4:$O$35,0),0))</f>
        <v>4</v>
      </c>
      <c r="AC12" s="2" t="str">
        <f ca="1">IF(COUNTIF($O$4:$O$35,AA12)=0,"",OFFSET($Q$3,MATCH(AA12,$O$4:$O$35,0),0))</f>
        <v>Pittsburgh Steelers</v>
      </c>
      <c r="AD12" s="5">
        <f ca="1">IF(COUNTIF($O$4:$O$35,AA12)=0,"",OFFSET($R$3,MATCH(AA12,$O$4:$O$35,0),0))</f>
        <v>0.62529000000000001</v>
      </c>
      <c r="AF12" s="63"/>
      <c r="AG12" s="14" t="s">
        <v>103</v>
      </c>
      <c r="AH12" s="2">
        <f ca="1">IF(COUNTIF($O$4:$O$35,AG12)=0,"",OFFSET($P$3,MATCH(AG12,$O$4:$O$35,0),0))</f>
        <v>2</v>
      </c>
      <c r="AI12" s="2" t="str">
        <f ca="1">IF(COUNTIF($O$4:$O$35,AG12)=0,"",OFFSET($Q$3,MATCH(AG12,$O$4:$O$35,0),0))</f>
        <v>Green Bay Packers</v>
      </c>
      <c r="AJ12" s="5">
        <f ca="1">IF(COUNTIF($O$4:$O$35,AG12)=0,"",OFFSET($R$3,MATCH(AG12,$O$4:$O$35,0),0))</f>
        <v>0.81314999999999993</v>
      </c>
      <c r="AL12" s="76" t="s">
        <v>116</v>
      </c>
      <c r="AM12" s="77"/>
      <c r="AN12" s="77"/>
      <c r="AO12" s="77"/>
      <c r="AP12" s="77"/>
      <c r="AQ12" s="77"/>
      <c r="AR12" s="78"/>
      <c r="AS12" s="77"/>
      <c r="AT12" s="77"/>
      <c r="AU12" s="77"/>
      <c r="AV12" s="77"/>
      <c r="AW12" s="77"/>
      <c r="AX12" s="78"/>
      <c r="AY12" s="77"/>
      <c r="AZ12" s="77"/>
      <c r="BA12" s="77"/>
      <c r="BB12" s="79"/>
    </row>
    <row r="13" spans="1:59" ht="15" customHeight="1" x14ac:dyDescent="0.25">
      <c r="A13" s="3" t="s">
        <v>17</v>
      </c>
      <c r="B13" s="3" t="s">
        <v>50</v>
      </c>
      <c r="C13" s="3" t="s">
        <v>74</v>
      </c>
      <c r="D13" s="3" t="s">
        <v>73</v>
      </c>
      <c r="F13" s="55"/>
      <c r="G13" s="3" t="s">
        <v>16</v>
      </c>
      <c r="H13" s="3">
        <v>7</v>
      </c>
      <c r="I13" s="12">
        <f t="shared" si="6"/>
        <v>9</v>
      </c>
      <c r="J13" s="3">
        <v>0</v>
      </c>
      <c r="L13" s="13">
        <f t="shared" si="7"/>
        <v>19</v>
      </c>
      <c r="M13" s="14" t="str">
        <f t="shared" si="8"/>
        <v>ae</v>
      </c>
      <c r="N13" s="14">
        <f>IF(M13="","",COUNTIF($M$4:M13,M13))</f>
        <v>2</v>
      </c>
      <c r="O13" s="14" t="str">
        <f t="shared" si="0"/>
        <v>ae2</v>
      </c>
      <c r="P13" s="24"/>
      <c r="Q13" s="2" t="str">
        <f t="shared" si="1"/>
        <v>Buffalo Bills</v>
      </c>
      <c r="R13" s="5">
        <f t="shared" si="2"/>
        <v>0.43823000000000001</v>
      </c>
      <c r="T13" s="2">
        <v>10</v>
      </c>
      <c r="U13" s="2">
        <f t="shared" ca="1" si="9"/>
        <v>3</v>
      </c>
      <c r="V13" s="2" t="str">
        <f t="shared" ca="1" si="3"/>
        <v>Seattle Seahawks</v>
      </c>
      <c r="W13" s="5">
        <f t="shared" ca="1" si="4"/>
        <v>0.62514000000000003</v>
      </c>
      <c r="X13" s="14" t="str">
        <f t="shared" ca="1" si="5"/>
        <v>n</v>
      </c>
      <c r="Z13" s="61"/>
      <c r="AA13" s="14" t="s">
        <v>84</v>
      </c>
      <c r="AB13" s="2">
        <f t="shared" ref="AB13:AB15" ca="1" si="16">IF(COUNTIF($O$4:$O$35,AA13)=0,"",OFFSET($P$3,MATCH(AA13,$O$4:$O$35,0),0))</f>
        <v>0</v>
      </c>
      <c r="AC13" s="2" t="str">
        <f t="shared" ref="AC13:AC15" ca="1" si="17">IF(COUNTIF($O$4:$O$35,AA13)=0,"",OFFSET($Q$3,MATCH(AA13,$O$4:$O$35,0),0))</f>
        <v>Cleveland Browns</v>
      </c>
      <c r="AD13" s="5">
        <f t="shared" ref="AD13:AD15" ca="1" si="18">IF(COUNTIF($O$4:$O$35,AA13)=0,"",OFFSET($R$3,MATCH(AA13,$O$4:$O$35,0),0))</f>
        <v>0.62526000000000004</v>
      </c>
      <c r="AF13" s="63"/>
      <c r="AG13" s="14" t="s">
        <v>104</v>
      </c>
      <c r="AH13" s="2">
        <f t="shared" ref="AH13:AH15" ca="1" si="19">IF(COUNTIF($O$4:$O$35,AG13)=0,"",OFFSET($P$3,MATCH(AG13,$O$4:$O$35,0),0))</f>
        <v>0</v>
      </c>
      <c r="AI13" s="2" t="str">
        <f t="shared" ref="AI13:AI15" ca="1" si="20">IF(COUNTIF($O$4:$O$35,AG13)=0,"",OFFSET($Q$3,MATCH(AG13,$O$4:$O$35,0),0))</f>
        <v>Minnesota Vikings</v>
      </c>
      <c r="AJ13" s="5">
        <f t="shared" ref="AJ13:AJ15" ca="1" si="21">IF(COUNTIF($O$4:$O$35,AG13)=0,"",OFFSET($R$3,MATCH(AG13,$O$4:$O$35,0),0))</f>
        <v>0.50009999999999999</v>
      </c>
      <c r="AL13" s="63" t="s">
        <v>121</v>
      </c>
      <c r="AR13" s="63" t="s">
        <v>122</v>
      </c>
      <c r="AX13" s="63" t="s">
        <v>124</v>
      </c>
    </row>
    <row r="14" spans="1:59" x14ac:dyDescent="0.25">
      <c r="A14" s="3" t="s">
        <v>6</v>
      </c>
      <c r="B14" s="3" t="s">
        <v>40</v>
      </c>
      <c r="C14" s="3" t="s">
        <v>74</v>
      </c>
      <c r="D14" s="3" t="s">
        <v>78</v>
      </c>
      <c r="F14" s="55"/>
      <c r="G14" s="3" t="s">
        <v>31</v>
      </c>
      <c r="H14" s="6">
        <v>7</v>
      </c>
      <c r="I14" s="12">
        <f t="shared" si="6"/>
        <v>9</v>
      </c>
      <c r="J14" s="3">
        <v>0</v>
      </c>
      <c r="L14" s="13">
        <f t="shared" si="7"/>
        <v>20</v>
      </c>
      <c r="M14" s="14" t="str">
        <f t="shared" si="8"/>
        <v>an</v>
      </c>
      <c r="N14" s="14">
        <f>IF(M14="","",COUNTIF($M$4:M14,M14))</f>
        <v>3</v>
      </c>
      <c r="O14" s="14" t="str">
        <f t="shared" si="0"/>
        <v>an3</v>
      </c>
      <c r="P14" s="24"/>
      <c r="Q14" s="2" t="str">
        <f t="shared" si="1"/>
        <v>Cincinnati Bengals</v>
      </c>
      <c r="R14" s="5">
        <f t="shared" si="2"/>
        <v>0.43822</v>
      </c>
      <c r="T14" s="2">
        <v>11</v>
      </c>
      <c r="U14" s="2">
        <f t="shared" ca="1" si="9"/>
        <v>5</v>
      </c>
      <c r="V14" s="2" t="str">
        <f t="shared" ca="1" si="3"/>
        <v>New York Giants</v>
      </c>
      <c r="W14" s="5">
        <f t="shared" ca="1" si="4"/>
        <v>0.62512000000000001</v>
      </c>
      <c r="X14" s="14" t="str">
        <f t="shared" ca="1" si="5"/>
        <v>n</v>
      </c>
      <c r="Z14" s="61"/>
      <c r="AA14" s="14" t="s">
        <v>85</v>
      </c>
      <c r="AB14" s="2">
        <f t="shared" ca="1" si="16"/>
        <v>0</v>
      </c>
      <c r="AC14" s="2" t="str">
        <f t="shared" ca="1" si="17"/>
        <v>Cincinnati Bengals</v>
      </c>
      <c r="AD14" s="5">
        <f t="shared" ca="1" si="18"/>
        <v>0.43822</v>
      </c>
      <c r="AF14" s="63"/>
      <c r="AG14" s="14" t="s">
        <v>105</v>
      </c>
      <c r="AH14" s="2">
        <f t="shared" ca="1" si="19"/>
        <v>0</v>
      </c>
      <c r="AI14" s="2" t="str">
        <f t="shared" ca="1" si="20"/>
        <v>Detroit Lions</v>
      </c>
      <c r="AJ14" s="5">
        <f t="shared" ca="1" si="21"/>
        <v>0.43804999999999999</v>
      </c>
      <c r="AL14" s="50"/>
      <c r="AM14" s="16">
        <v>6</v>
      </c>
      <c r="AN14" s="17" t="str">
        <f>IF(Q25="","tbd",Q25)</f>
        <v>Washington Redskins</v>
      </c>
      <c r="AO14" s="18">
        <v>14</v>
      </c>
      <c r="AP14" s="14" t="str">
        <f>IF(AO14&gt;AO15,AM14,"")</f>
        <v/>
      </c>
      <c r="AR14" s="50"/>
      <c r="AS14" s="16">
        <f>IF(COUNT(AP14:AP18)&lt;&gt;2,"",MAX(AP14:AP18))</f>
        <v>5</v>
      </c>
      <c r="AT14" s="17" t="str">
        <f ca="1">IF(AS14="","tbd",OFFSET($Q$19,AS14,0))</f>
        <v>New York Giants</v>
      </c>
      <c r="AU14" s="18">
        <v>21</v>
      </c>
      <c r="AV14" s="14">
        <f>IF(AU14&gt;AU15,AS14,"")</f>
        <v>5</v>
      </c>
      <c r="AX14" s="63"/>
    </row>
    <row r="15" spans="1:59" x14ac:dyDescent="0.25">
      <c r="A15" s="3" t="s">
        <v>27</v>
      </c>
      <c r="B15" s="3" t="s">
        <v>60</v>
      </c>
      <c r="C15" s="3" t="s">
        <v>72</v>
      </c>
      <c r="D15" s="3" t="s">
        <v>75</v>
      </c>
      <c r="F15" s="55"/>
      <c r="G15" s="3" t="s">
        <v>19</v>
      </c>
      <c r="H15" s="6">
        <v>5</v>
      </c>
      <c r="I15" s="12">
        <f t="shared" si="6"/>
        <v>11</v>
      </c>
      <c r="J15" s="3">
        <v>0</v>
      </c>
      <c r="L15" s="13">
        <f t="shared" si="7"/>
        <v>25</v>
      </c>
      <c r="M15" s="14" t="str">
        <f t="shared" si="8"/>
        <v>an</v>
      </c>
      <c r="N15" s="14">
        <f>IF(M15="","",COUNTIF($M$4:M15,M15))</f>
        <v>4</v>
      </c>
      <c r="O15" s="14" t="str">
        <f t="shared" si="0"/>
        <v>an4</v>
      </c>
      <c r="P15" s="24"/>
      <c r="Q15" s="2" t="str">
        <f t="shared" si="1"/>
        <v>Baltimore Ravens</v>
      </c>
      <c r="R15" s="5">
        <f t="shared" si="2"/>
        <v>0.31320999999999999</v>
      </c>
      <c r="T15" s="2">
        <v>12</v>
      </c>
      <c r="U15" s="2">
        <f t="shared" ca="1" si="9"/>
        <v>4</v>
      </c>
      <c r="V15" s="2" t="str">
        <f t="shared" ca="1" si="3"/>
        <v>Tampa Bay Buccaneers</v>
      </c>
      <c r="W15" s="5">
        <f t="shared" ca="1" si="4"/>
        <v>0.56312999999999991</v>
      </c>
      <c r="X15" s="14" t="str">
        <f t="shared" ca="1" si="5"/>
        <v>n</v>
      </c>
      <c r="Z15" s="61"/>
      <c r="AA15" s="14" t="s">
        <v>86</v>
      </c>
      <c r="AB15" s="2">
        <f t="shared" ca="1" si="16"/>
        <v>0</v>
      </c>
      <c r="AC15" s="2" t="str">
        <f t="shared" ca="1" si="17"/>
        <v>Baltimore Ravens</v>
      </c>
      <c r="AD15" s="5">
        <f t="shared" ca="1" si="18"/>
        <v>0.31320999999999999</v>
      </c>
      <c r="AF15" s="63"/>
      <c r="AG15" s="14" t="s">
        <v>106</v>
      </c>
      <c r="AH15" s="2">
        <f t="shared" ca="1" si="19"/>
        <v>0</v>
      </c>
      <c r="AI15" s="2" t="str">
        <f t="shared" ca="1" si="20"/>
        <v>Chicago Bears</v>
      </c>
      <c r="AJ15" s="5">
        <f t="shared" ca="1" si="21"/>
        <v>0.43803999999999998</v>
      </c>
      <c r="AL15" s="50"/>
      <c r="AM15" s="19">
        <v>3</v>
      </c>
      <c r="AN15" s="20" t="str">
        <f>IF(Q22="","tbd",Q22)</f>
        <v>Seattle Seahawks</v>
      </c>
      <c r="AO15" s="21">
        <v>35</v>
      </c>
      <c r="AP15" s="14">
        <f>IF(AO15&gt;AO14,AM15,"")</f>
        <v>3</v>
      </c>
      <c r="AR15" s="50"/>
      <c r="AS15" s="19">
        <v>1</v>
      </c>
      <c r="AT15" s="20" t="str">
        <f>IF(Q20="","tbd",Q20)</f>
        <v>Dallas Cowboys</v>
      </c>
      <c r="AU15" s="21">
        <v>17</v>
      </c>
      <c r="AV15" s="14" t="str">
        <f>IF(AU15&gt;AU14,AS15,"")</f>
        <v/>
      </c>
      <c r="AX15" s="50"/>
      <c r="AY15" s="16">
        <f>IF(COUNT(AV14:AV18)&lt;&gt;2,"",MAX(AV14:AV18))</f>
        <v>5</v>
      </c>
      <c r="AZ15" s="17" t="str">
        <f ca="1">IF(AY15="","tbd",OFFSET($Q$19,AY15,0))</f>
        <v>New York Giants</v>
      </c>
      <c r="BA15" s="18">
        <v>23</v>
      </c>
      <c r="BB15" s="14">
        <f>IF(BA15&gt;BA16,AY15,"")</f>
        <v>5</v>
      </c>
    </row>
    <row r="16" spans="1:59" ht="15" customHeight="1" x14ac:dyDescent="0.25">
      <c r="A16" s="3" t="s">
        <v>12</v>
      </c>
      <c r="B16" s="3" t="s">
        <v>46</v>
      </c>
      <c r="C16" s="3" t="s">
        <v>74</v>
      </c>
      <c r="D16" s="3" t="s">
        <v>75</v>
      </c>
      <c r="F16" s="55"/>
      <c r="G16" s="3" t="s">
        <v>15</v>
      </c>
      <c r="H16" s="3">
        <v>4</v>
      </c>
      <c r="I16" s="12">
        <f t="shared" si="6"/>
        <v>12</v>
      </c>
      <c r="J16" s="3">
        <v>0</v>
      </c>
      <c r="L16" s="13">
        <f t="shared" si="7"/>
        <v>27</v>
      </c>
      <c r="M16" s="14" t="str">
        <f t="shared" si="8"/>
        <v>ae</v>
      </c>
      <c r="N16" s="14">
        <f>IF(M16="","",COUNTIF($M$4:M16,M16))</f>
        <v>3</v>
      </c>
      <c r="O16" s="14" t="str">
        <f t="shared" si="0"/>
        <v>ae3</v>
      </c>
      <c r="P16" s="24"/>
      <c r="Q16" s="2" t="str">
        <f t="shared" si="1"/>
        <v>New York Jets</v>
      </c>
      <c r="R16" s="5">
        <f t="shared" si="2"/>
        <v>0.25019999999999998</v>
      </c>
      <c r="T16" s="2">
        <v>13</v>
      </c>
      <c r="U16" s="2">
        <f t="shared" ca="1" si="9"/>
        <v>6</v>
      </c>
      <c r="V16" s="2" t="str">
        <f t="shared" ca="1" si="3"/>
        <v>Washington Redskins</v>
      </c>
      <c r="W16" s="5">
        <f t="shared" ca="1" si="4"/>
        <v>0.56311</v>
      </c>
      <c r="X16" s="14" t="str">
        <f t="shared" ca="1" si="5"/>
        <v>n</v>
      </c>
      <c r="Z16" s="61"/>
      <c r="AF16" s="63"/>
      <c r="AL16" s="63"/>
      <c r="AR16" s="63"/>
      <c r="AX16" s="50"/>
      <c r="AY16" s="19">
        <f>IF(COUNT(AV14:AV18)&lt;&gt;2,"",MIN(AV14:AV18))</f>
        <v>2</v>
      </c>
      <c r="AZ16" s="20" t="str">
        <f ca="1">IF(AY16="","tbd",OFFSET($Q$19,AY16,0))</f>
        <v>Green Bay Packers</v>
      </c>
      <c r="BA16" s="21">
        <v>20</v>
      </c>
      <c r="BB16" s="14" t="str">
        <f>IF(BA16&gt;BA15,AY16,"")</f>
        <v/>
      </c>
    </row>
    <row r="17" spans="1:50" x14ac:dyDescent="0.25">
      <c r="A17" s="3" t="s">
        <v>1</v>
      </c>
      <c r="B17" s="3" t="s">
        <v>35</v>
      </c>
      <c r="C17" s="3" t="s">
        <v>72</v>
      </c>
      <c r="D17" s="3" t="s">
        <v>75</v>
      </c>
      <c r="F17" s="55"/>
      <c r="G17" s="3" t="s">
        <v>17</v>
      </c>
      <c r="H17" s="3">
        <v>4</v>
      </c>
      <c r="I17" s="12">
        <f t="shared" si="6"/>
        <v>12</v>
      </c>
      <c r="J17" s="3">
        <v>0</v>
      </c>
      <c r="L17" s="13">
        <f t="shared" si="7"/>
        <v>28</v>
      </c>
      <c r="M17" s="14" t="str">
        <f t="shared" si="8"/>
        <v>aw</v>
      </c>
      <c r="N17" s="14">
        <f>IF(M17="","",COUNTIF($M$4:M17,M17))</f>
        <v>3</v>
      </c>
      <c r="O17" s="14" t="str">
        <f t="shared" si="0"/>
        <v>aw3</v>
      </c>
      <c r="P17" s="24"/>
      <c r="Q17" s="2" t="str">
        <f t="shared" si="1"/>
        <v>Kansas City Chiefs</v>
      </c>
      <c r="R17" s="5">
        <f t="shared" si="2"/>
        <v>0.25019000000000002</v>
      </c>
      <c r="T17" s="2">
        <v>14</v>
      </c>
      <c r="U17" s="2">
        <f t="shared" ca="1" si="9"/>
        <v>0</v>
      </c>
      <c r="V17" s="2" t="str">
        <f t="shared" ca="1" si="3"/>
        <v>Houston Texans</v>
      </c>
      <c r="W17" s="5">
        <f t="shared" ca="1" si="4"/>
        <v>0.50024999999999997</v>
      </c>
      <c r="X17" s="14" t="str">
        <f t="shared" ca="1" si="5"/>
        <v>a</v>
      </c>
      <c r="Z17" s="55"/>
      <c r="AA17" s="52" t="s">
        <v>78</v>
      </c>
      <c r="AB17" s="52"/>
      <c r="AC17" s="52"/>
      <c r="AD17" s="53"/>
      <c r="AF17" s="50"/>
      <c r="AG17" s="47" t="s">
        <v>78</v>
      </c>
      <c r="AH17" s="47"/>
      <c r="AI17" s="47"/>
      <c r="AJ17" s="48"/>
      <c r="AL17" s="50"/>
      <c r="AM17" s="16">
        <v>5</v>
      </c>
      <c r="AN17" s="17" t="str">
        <f>IF(Q24="","tbd",Q24)</f>
        <v>New York Giants</v>
      </c>
      <c r="AO17" s="18">
        <v>24</v>
      </c>
      <c r="AP17" s="14">
        <f>IF(AO17&gt;AO18,AM17,"")</f>
        <v>5</v>
      </c>
      <c r="AR17" s="50"/>
      <c r="AS17" s="16">
        <f>IF(COUNT(AP14:AP18)&lt;&gt;2,"",MIN(AP14:AP18))</f>
        <v>3</v>
      </c>
      <c r="AT17" s="17" t="str">
        <f ca="1">IF(AS17="","tbd",OFFSET($Q$19,AS17,0))</f>
        <v>Seattle Seahawks</v>
      </c>
      <c r="AU17" s="18">
        <v>20</v>
      </c>
      <c r="AV17" s="14" t="str">
        <f>IF(AU17&gt;AU18,AS17,"")</f>
        <v/>
      </c>
      <c r="AX17" s="63"/>
    </row>
    <row r="18" spans="1:50" x14ac:dyDescent="0.25">
      <c r="A18" s="3" t="s">
        <v>9</v>
      </c>
      <c r="B18" s="3" t="s">
        <v>43</v>
      </c>
      <c r="C18" s="3" t="s">
        <v>72</v>
      </c>
      <c r="D18" s="3" t="s">
        <v>78</v>
      </c>
      <c r="F18" s="55"/>
      <c r="G18" s="3" t="s">
        <v>3</v>
      </c>
      <c r="H18" s="3">
        <v>4</v>
      </c>
      <c r="I18" s="12">
        <f t="shared" si="6"/>
        <v>12</v>
      </c>
      <c r="J18" s="3">
        <v>0</v>
      </c>
      <c r="L18" s="13">
        <f t="shared" si="7"/>
        <v>29</v>
      </c>
      <c r="M18" s="14" t="str">
        <f t="shared" si="8"/>
        <v>aw</v>
      </c>
      <c r="N18" s="14">
        <f>IF(M18="","",COUNTIF($M$4:M18,M18))</f>
        <v>4</v>
      </c>
      <c r="O18" s="14" t="str">
        <f t="shared" si="0"/>
        <v>aw4</v>
      </c>
      <c r="P18" s="24"/>
      <c r="Q18" s="2" t="str">
        <f t="shared" si="1"/>
        <v>Oakland Raiders</v>
      </c>
      <c r="R18" s="5">
        <f t="shared" si="2"/>
        <v>0.25018000000000001</v>
      </c>
      <c r="T18" s="2">
        <v>15</v>
      </c>
      <c r="U18" s="2">
        <f t="shared" ca="1" si="9"/>
        <v>0</v>
      </c>
      <c r="V18" s="2" t="str">
        <f t="shared" ca="1" si="3"/>
        <v>Minnesota Vikings</v>
      </c>
      <c r="W18" s="5">
        <f t="shared" ca="1" si="4"/>
        <v>0.50009999999999999</v>
      </c>
      <c r="X18" s="14" t="str">
        <f t="shared" ca="1" si="5"/>
        <v>n</v>
      </c>
      <c r="Z18" s="61"/>
      <c r="AA18" s="1"/>
      <c r="AB18" s="1"/>
      <c r="AC18" s="4" t="s">
        <v>79</v>
      </c>
      <c r="AD18" s="4" t="s">
        <v>68</v>
      </c>
      <c r="AF18" s="63"/>
      <c r="AG18" s="1"/>
      <c r="AH18" s="1"/>
      <c r="AI18" s="4" t="s">
        <v>79</v>
      </c>
      <c r="AJ18" s="4" t="s">
        <v>68</v>
      </c>
      <c r="AL18" s="50"/>
      <c r="AM18" s="19">
        <v>4</v>
      </c>
      <c r="AN18" s="20" t="str">
        <f>IF(Q23="","tbd",Q23)</f>
        <v>Tampa Bay Buccaneers</v>
      </c>
      <c r="AO18" s="21">
        <v>14</v>
      </c>
      <c r="AP18" s="14" t="str">
        <f>IF(AO18&gt;AO17,AM18,"")</f>
        <v/>
      </c>
      <c r="AR18" s="50"/>
      <c r="AS18" s="19">
        <v>2</v>
      </c>
      <c r="AT18" s="20" t="str">
        <f>IF(Q21="","tbd",Q21)</f>
        <v>Green Bay Packers</v>
      </c>
      <c r="AU18" s="21">
        <v>42</v>
      </c>
      <c r="AV18" s="14">
        <f>IF(AU18&gt;AU17,AS18,"")</f>
        <v>2</v>
      </c>
      <c r="AX18" s="63"/>
    </row>
    <row r="19" spans="1:50" x14ac:dyDescent="0.25">
      <c r="A19" s="3" t="s">
        <v>7</v>
      </c>
      <c r="B19" s="3" t="s">
        <v>41</v>
      </c>
      <c r="C19" s="3" t="s">
        <v>72</v>
      </c>
      <c r="D19" s="3" t="s">
        <v>75</v>
      </c>
      <c r="F19" s="56"/>
      <c r="G19" s="3" t="s">
        <v>12</v>
      </c>
      <c r="H19" s="3">
        <v>1</v>
      </c>
      <c r="I19" s="12">
        <f t="shared" si="6"/>
        <v>15</v>
      </c>
      <c r="J19" s="3">
        <v>0</v>
      </c>
      <c r="L19" s="13">
        <f t="shared" si="7"/>
        <v>32</v>
      </c>
      <c r="M19" s="14" t="str">
        <f t="shared" si="8"/>
        <v>ae</v>
      </c>
      <c r="N19" s="14">
        <f>IF(M19="","",COUNTIF($M$4:M19,M19))</f>
        <v>4</v>
      </c>
      <c r="O19" s="14" t="str">
        <f t="shared" si="0"/>
        <v>ae4</v>
      </c>
      <c r="P19" s="24"/>
      <c r="Q19" s="2" t="str">
        <f t="shared" si="1"/>
        <v>Miami Dolphins</v>
      </c>
      <c r="R19" s="5">
        <f t="shared" si="2"/>
        <v>6.3170000000000004E-2</v>
      </c>
      <c r="T19" s="2">
        <v>16</v>
      </c>
      <c r="U19" s="2">
        <f t="shared" ca="1" si="9"/>
        <v>0</v>
      </c>
      <c r="V19" s="2" t="str">
        <f t="shared" ca="1" si="3"/>
        <v>Philadelphia Eagles</v>
      </c>
      <c r="W19" s="5">
        <f t="shared" ca="1" si="4"/>
        <v>0.50009000000000003</v>
      </c>
      <c r="X19" s="14" t="str">
        <f t="shared" ca="1" si="5"/>
        <v>n</v>
      </c>
      <c r="Z19" s="61"/>
      <c r="AA19" s="14" t="s">
        <v>91</v>
      </c>
      <c r="AB19" s="2">
        <f ca="1">IF(COUNTIF($O$4:$O$35,AA19)=0,"",OFFSET($P$3,MATCH(AA19,$O$4:$O$35,0),0))</f>
        <v>2</v>
      </c>
      <c r="AC19" s="2" t="str">
        <f ca="1">IF(COUNTIF($O$4:$O$35,AA19)=0,"",OFFSET($Q$3,MATCH(AA19,$O$4:$O$35,0),0))</f>
        <v>Indianapolis Colts</v>
      </c>
      <c r="AD19" s="5">
        <f ca="1">IF(COUNTIF($O$4:$O$35,AA19)=0,"",OFFSET($R$3,MATCH(AA19,$O$4:$O$35,0),0))</f>
        <v>0.81330999999999998</v>
      </c>
      <c r="AF19" s="63"/>
      <c r="AG19" s="14" t="s">
        <v>107</v>
      </c>
      <c r="AH19" s="2">
        <f ca="1">IF(COUNTIF($O$4:$O$35,AG19)=0,"",OFFSET($P$3,MATCH(AG19,$O$4:$O$35,0),0))</f>
        <v>4</v>
      </c>
      <c r="AI19" s="2" t="str">
        <f ca="1">IF(COUNTIF($O$4:$O$35,AG19)=0,"",OFFSET($Q$3,MATCH(AG19,$O$4:$O$35,0),0))</f>
        <v>Tampa Bay Buccaneers</v>
      </c>
      <c r="AJ19" s="5">
        <f ca="1">IF(COUNTIF($O$4:$O$35,AG19)=0,"",OFFSET($R$3,MATCH(AG19,$O$4:$O$35,0),0))</f>
        <v>0.56312999999999991</v>
      </c>
      <c r="AL19" s="64"/>
      <c r="AR19" s="64"/>
      <c r="AX19" s="64"/>
    </row>
    <row r="20" spans="1:50" x14ac:dyDescent="0.25">
      <c r="A20" s="3" t="s">
        <v>24</v>
      </c>
      <c r="B20" s="3" t="s">
        <v>57</v>
      </c>
      <c r="C20" s="3" t="s">
        <v>74</v>
      </c>
      <c r="D20" s="3" t="s">
        <v>78</v>
      </c>
      <c r="F20" s="49" t="s">
        <v>116</v>
      </c>
      <c r="G20" s="3" t="s">
        <v>27</v>
      </c>
      <c r="H20" s="3">
        <v>13</v>
      </c>
      <c r="I20" s="12">
        <f t="shared" si="6"/>
        <v>3</v>
      </c>
      <c r="J20" s="3">
        <v>0</v>
      </c>
      <c r="L20" s="13">
        <f t="shared" si="7"/>
        <v>3</v>
      </c>
      <c r="M20" s="14" t="str">
        <f t="shared" si="8"/>
        <v>ne</v>
      </c>
      <c r="N20" s="14">
        <f>IF(M20="","",COUNTIF($M$4:M20,M20))</f>
        <v>1</v>
      </c>
      <c r="O20" s="14" t="str">
        <f t="shared" si="0"/>
        <v>ne1</v>
      </c>
      <c r="P20" s="2">
        <v>1</v>
      </c>
      <c r="Q20" s="2" t="str">
        <f t="shared" si="1"/>
        <v>Dallas Cowboys</v>
      </c>
      <c r="R20" s="5">
        <f t="shared" si="2"/>
        <v>0.81315999999999999</v>
      </c>
      <c r="T20" s="2">
        <v>17</v>
      </c>
      <c r="U20" s="2">
        <f t="shared" ca="1" si="9"/>
        <v>0</v>
      </c>
      <c r="V20" s="2" t="str">
        <f t="shared" ca="1" si="3"/>
        <v>Arizona Cardinals</v>
      </c>
      <c r="W20" s="5">
        <f t="shared" ca="1" si="4"/>
        <v>0.50007999999999997</v>
      </c>
      <c r="X20" s="14" t="str">
        <f t="shared" ca="1" si="5"/>
        <v>n</v>
      </c>
      <c r="Z20" s="61"/>
      <c r="AA20" s="14" t="s">
        <v>92</v>
      </c>
      <c r="AB20" s="2">
        <f t="shared" ref="AB20:AB22" ca="1" si="22">IF(COUNTIF($O$4:$O$35,AA20)=0,"",OFFSET($P$3,MATCH(AA20,$O$4:$O$35,0),0))</f>
        <v>5</v>
      </c>
      <c r="AC20" s="2" t="str">
        <f t="shared" ref="AC20:AC22" ca="1" si="23">IF(COUNTIF($O$4:$O$35,AA20)=0,"",OFFSET($Q$3,MATCH(AA20,$O$4:$O$35,0),0))</f>
        <v>Jacksonville Jaguars</v>
      </c>
      <c r="AD20" s="5">
        <f t="shared" ref="AD20:AD22" ca="1" si="24">IF(COUNTIF($O$4:$O$35,AA20)=0,"",OFFSET($R$3,MATCH(AA20,$O$4:$O$35,0),0))</f>
        <v>0.68827999999999989</v>
      </c>
      <c r="AF20" s="63"/>
      <c r="AG20" s="14" t="s">
        <v>108</v>
      </c>
      <c r="AH20" s="2">
        <f t="shared" ref="AH20:AH22" ca="1" si="25">IF(COUNTIF($O$4:$O$35,AG20)=0,"",OFFSET($P$3,MATCH(AG20,$O$4:$O$35,0),0))</f>
        <v>0</v>
      </c>
      <c r="AI20" s="2" t="str">
        <f t="shared" ref="AI20:AI22" ca="1" si="26">IF(COUNTIF($O$4:$O$35,AG20)=0,"",OFFSET($Q$3,MATCH(AG20,$O$4:$O$35,0),0))</f>
        <v>Carolina Panthers</v>
      </c>
      <c r="AJ20" s="5">
        <f t="shared" ref="AJ20:AJ22" ca="1" si="27">IF(COUNTIF($O$4:$O$35,AG20)=0,"",OFFSET($R$3,MATCH(AG20,$O$4:$O$35,0),0))</f>
        <v>0.43807000000000001</v>
      </c>
      <c r="AL20" s="8"/>
    </row>
    <row r="21" spans="1:50" x14ac:dyDescent="0.25">
      <c r="A21" s="3" t="s">
        <v>15</v>
      </c>
      <c r="B21" s="3" t="s">
        <v>41</v>
      </c>
      <c r="C21" s="3" t="s">
        <v>74</v>
      </c>
      <c r="D21" s="3" t="s">
        <v>75</v>
      </c>
      <c r="F21" s="50"/>
      <c r="G21" s="3" t="s">
        <v>0</v>
      </c>
      <c r="H21" s="3">
        <v>13</v>
      </c>
      <c r="I21" s="12">
        <f t="shared" si="6"/>
        <v>3</v>
      </c>
      <c r="J21" s="3">
        <v>0</v>
      </c>
      <c r="L21" s="13">
        <f t="shared" si="7"/>
        <v>4</v>
      </c>
      <c r="M21" s="14" t="str">
        <f t="shared" si="8"/>
        <v>nn</v>
      </c>
      <c r="N21" s="14">
        <f>IF(M21="","",COUNTIF($M$4:M21,M21))</f>
        <v>1</v>
      </c>
      <c r="O21" s="14" t="str">
        <f t="shared" si="0"/>
        <v>nn1</v>
      </c>
      <c r="P21" s="2">
        <v>2</v>
      </c>
      <c r="Q21" s="2" t="str">
        <f t="shared" si="1"/>
        <v>Green Bay Packers</v>
      </c>
      <c r="R21" s="5">
        <f t="shared" si="2"/>
        <v>0.81314999999999993</v>
      </c>
      <c r="T21" s="2">
        <v>18</v>
      </c>
      <c r="U21" s="2">
        <f t="shared" ca="1" si="9"/>
        <v>0</v>
      </c>
      <c r="V21" s="2" t="str">
        <f t="shared" ca="1" si="3"/>
        <v>Denver Broncos</v>
      </c>
      <c r="W21" s="5">
        <f t="shared" ca="1" si="4"/>
        <v>0.43824000000000002</v>
      </c>
      <c r="X21" s="14" t="str">
        <f t="shared" ca="1" si="5"/>
        <v>a</v>
      </c>
      <c r="Z21" s="61"/>
      <c r="AA21" s="14" t="s">
        <v>93</v>
      </c>
      <c r="AB21" s="2">
        <f t="shared" ca="1" si="22"/>
        <v>6</v>
      </c>
      <c r="AC21" s="2" t="str">
        <f t="shared" ca="1" si="23"/>
        <v>Tennessee Titans</v>
      </c>
      <c r="AD21" s="5">
        <f t="shared" ca="1" si="24"/>
        <v>0.62526999999999999</v>
      </c>
      <c r="AF21" s="63"/>
      <c r="AG21" s="14" t="s">
        <v>109</v>
      </c>
      <c r="AH21" s="2">
        <f t="shared" ca="1" si="25"/>
        <v>0</v>
      </c>
      <c r="AI21" s="2" t="str">
        <f t="shared" ca="1" si="26"/>
        <v>New Orleans Saints</v>
      </c>
      <c r="AJ21" s="5">
        <f t="shared" ca="1" si="27"/>
        <v>0.43806</v>
      </c>
      <c r="AL21" s="7"/>
    </row>
    <row r="22" spans="1:50" x14ac:dyDescent="0.25">
      <c r="A22" s="3" t="s">
        <v>30</v>
      </c>
      <c r="B22" s="3" t="s">
        <v>63</v>
      </c>
      <c r="C22" s="3" t="s">
        <v>72</v>
      </c>
      <c r="D22" s="3" t="s">
        <v>77</v>
      </c>
      <c r="F22" s="50"/>
      <c r="G22" s="6" t="s">
        <v>21</v>
      </c>
      <c r="H22" s="3">
        <v>10</v>
      </c>
      <c r="I22" s="12">
        <f t="shared" si="6"/>
        <v>6</v>
      </c>
      <c r="J22" s="3">
        <v>0</v>
      </c>
      <c r="L22" s="13">
        <f t="shared" si="7"/>
        <v>10</v>
      </c>
      <c r="M22" s="14" t="str">
        <f t="shared" si="8"/>
        <v>nw</v>
      </c>
      <c r="N22" s="14">
        <f>IF(M22="","",COUNTIF($M$4:M22,M22))</f>
        <v>1</v>
      </c>
      <c r="O22" s="14" t="str">
        <f t="shared" si="0"/>
        <v>nw1</v>
      </c>
      <c r="P22" s="2">
        <v>3</v>
      </c>
      <c r="Q22" s="2" t="str">
        <f t="shared" si="1"/>
        <v>Seattle Seahawks</v>
      </c>
      <c r="R22" s="5">
        <f t="shared" si="2"/>
        <v>0.62514000000000003</v>
      </c>
      <c r="T22" s="2">
        <v>19</v>
      </c>
      <c r="U22" s="2">
        <f t="shared" ca="1" si="9"/>
        <v>0</v>
      </c>
      <c r="V22" s="2" t="str">
        <f t="shared" ca="1" si="3"/>
        <v>Buffalo Bills</v>
      </c>
      <c r="W22" s="5">
        <f t="shared" ca="1" si="4"/>
        <v>0.43823000000000001</v>
      </c>
      <c r="X22" s="14" t="str">
        <f t="shared" ca="1" si="5"/>
        <v>a</v>
      </c>
      <c r="Z22" s="61"/>
      <c r="AA22" s="14" t="s">
        <v>94</v>
      </c>
      <c r="AB22" s="2">
        <f t="shared" ca="1" si="22"/>
        <v>0</v>
      </c>
      <c r="AC22" s="2" t="str">
        <f t="shared" ca="1" si="23"/>
        <v>Houston Texans</v>
      </c>
      <c r="AD22" s="5">
        <f t="shared" ca="1" si="24"/>
        <v>0.50024999999999997</v>
      </c>
      <c r="AF22" s="63"/>
      <c r="AG22" s="14" t="s">
        <v>110</v>
      </c>
      <c r="AH22" s="2">
        <f t="shared" ca="1" si="25"/>
        <v>0</v>
      </c>
      <c r="AI22" s="2" t="str">
        <f t="shared" ca="1" si="26"/>
        <v>Atlanta Falcons</v>
      </c>
      <c r="AJ22" s="5">
        <f t="shared" ca="1" si="27"/>
        <v>0.25002000000000002</v>
      </c>
      <c r="AL22" s="7"/>
    </row>
    <row r="23" spans="1:50" x14ac:dyDescent="0.25">
      <c r="A23" s="3" t="s">
        <v>0</v>
      </c>
      <c r="B23" s="3" t="s">
        <v>34</v>
      </c>
      <c r="C23" s="3" t="s">
        <v>72</v>
      </c>
      <c r="D23" s="3" t="s">
        <v>77</v>
      </c>
      <c r="F23" s="50"/>
      <c r="G23" s="3" t="s">
        <v>2</v>
      </c>
      <c r="H23" s="3">
        <v>9</v>
      </c>
      <c r="I23" s="12">
        <f t="shared" si="6"/>
        <v>7</v>
      </c>
      <c r="J23" s="3">
        <v>0</v>
      </c>
      <c r="L23" s="13">
        <f t="shared" si="7"/>
        <v>12</v>
      </c>
      <c r="M23" s="14" t="str">
        <f t="shared" si="8"/>
        <v>ns</v>
      </c>
      <c r="N23" s="14">
        <f>IF(M23="","",COUNTIF($M$4:M23,M23))</f>
        <v>1</v>
      </c>
      <c r="O23" s="14" t="str">
        <f t="shared" si="0"/>
        <v>ns1</v>
      </c>
      <c r="P23" s="2">
        <v>4</v>
      </c>
      <c r="Q23" s="2" t="str">
        <f t="shared" si="1"/>
        <v>Tampa Bay Buccaneers</v>
      </c>
      <c r="R23" s="5">
        <f t="shared" si="2"/>
        <v>0.56312999999999991</v>
      </c>
      <c r="T23" s="2">
        <v>20</v>
      </c>
      <c r="U23" s="2">
        <f t="shared" ca="1" si="9"/>
        <v>0</v>
      </c>
      <c r="V23" s="2" t="str">
        <f t="shared" ca="1" si="3"/>
        <v>Cincinnati Bengals</v>
      </c>
      <c r="W23" s="5">
        <f t="shared" ca="1" si="4"/>
        <v>0.43822</v>
      </c>
      <c r="X23" s="14" t="str">
        <f t="shared" ca="1" si="5"/>
        <v>a</v>
      </c>
      <c r="Z23" s="61"/>
      <c r="AF23" s="63"/>
      <c r="AL23" s="7"/>
    </row>
    <row r="24" spans="1:50" x14ac:dyDescent="0.25">
      <c r="A24" s="3" t="s">
        <v>20</v>
      </c>
      <c r="B24" s="3" t="s">
        <v>53</v>
      </c>
      <c r="C24" s="3" t="s">
        <v>72</v>
      </c>
      <c r="D24" s="3" t="s">
        <v>78</v>
      </c>
      <c r="F24" s="50"/>
      <c r="G24" s="3" t="s">
        <v>7</v>
      </c>
      <c r="H24" s="3">
        <v>10</v>
      </c>
      <c r="I24" s="12">
        <f t="shared" si="6"/>
        <v>6</v>
      </c>
      <c r="J24" s="3">
        <v>0</v>
      </c>
      <c r="L24" s="13">
        <f t="shared" si="7"/>
        <v>11</v>
      </c>
      <c r="M24" s="14" t="str">
        <f t="shared" si="8"/>
        <v>ne</v>
      </c>
      <c r="N24" s="14">
        <f>IF(M24="","",COUNTIF($M$4:M24,M24))</f>
        <v>2</v>
      </c>
      <c r="O24" s="14" t="str">
        <f t="shared" si="0"/>
        <v>ne2</v>
      </c>
      <c r="P24" s="2">
        <v>5</v>
      </c>
      <c r="Q24" s="2" t="str">
        <f t="shared" si="1"/>
        <v>New York Giants</v>
      </c>
      <c r="R24" s="5">
        <f t="shared" si="2"/>
        <v>0.62512000000000001</v>
      </c>
      <c r="T24" s="2">
        <v>21</v>
      </c>
      <c r="U24" s="2">
        <f t="shared" ca="1" si="9"/>
        <v>0</v>
      </c>
      <c r="V24" s="2" t="str">
        <f t="shared" ca="1" si="3"/>
        <v>Carolina Panthers</v>
      </c>
      <c r="W24" s="5">
        <f t="shared" ca="1" si="4"/>
        <v>0.43807000000000001</v>
      </c>
      <c r="X24" s="14" t="str">
        <f t="shared" ca="1" si="5"/>
        <v>n</v>
      </c>
      <c r="Z24" s="55"/>
      <c r="AA24" s="52" t="s">
        <v>73</v>
      </c>
      <c r="AB24" s="52"/>
      <c r="AC24" s="52"/>
      <c r="AD24" s="53"/>
      <c r="AF24" s="50"/>
      <c r="AG24" s="47" t="s">
        <v>73</v>
      </c>
      <c r="AH24" s="47"/>
      <c r="AI24" s="47"/>
      <c r="AJ24" s="48"/>
    </row>
    <row r="25" spans="1:50" x14ac:dyDescent="0.25">
      <c r="A25" s="3" t="s">
        <v>13</v>
      </c>
      <c r="B25" s="3" t="s">
        <v>47</v>
      </c>
      <c r="C25" s="3" t="s">
        <v>74</v>
      </c>
      <c r="D25" s="3" t="s">
        <v>75</v>
      </c>
      <c r="F25" s="50"/>
      <c r="G25" s="3" t="s">
        <v>23</v>
      </c>
      <c r="H25" s="3">
        <v>9</v>
      </c>
      <c r="I25" s="12">
        <f t="shared" si="6"/>
        <v>7</v>
      </c>
      <c r="J25" s="3">
        <v>0</v>
      </c>
      <c r="L25" s="13">
        <f t="shared" si="7"/>
        <v>13</v>
      </c>
      <c r="M25" s="14" t="str">
        <f t="shared" si="8"/>
        <v>ne</v>
      </c>
      <c r="N25" s="14">
        <f>IF(M25="","",COUNTIF($M$4:M25,M25))</f>
        <v>3</v>
      </c>
      <c r="O25" s="14" t="str">
        <f t="shared" si="0"/>
        <v>ne3</v>
      </c>
      <c r="P25" s="2">
        <v>6</v>
      </c>
      <c r="Q25" s="2" t="str">
        <f t="shared" si="1"/>
        <v>Washington Redskins</v>
      </c>
      <c r="R25" s="5">
        <f t="shared" si="2"/>
        <v>0.56311</v>
      </c>
      <c r="T25" s="2">
        <v>22</v>
      </c>
      <c r="U25" s="2">
        <f t="shared" ca="1" si="9"/>
        <v>0</v>
      </c>
      <c r="V25" s="2" t="str">
        <f t="shared" ca="1" si="3"/>
        <v>New Orleans Saints</v>
      </c>
      <c r="W25" s="5">
        <f t="shared" ca="1" si="4"/>
        <v>0.43806</v>
      </c>
      <c r="X25" s="14" t="str">
        <f t="shared" ca="1" si="5"/>
        <v>n</v>
      </c>
      <c r="Z25" s="61"/>
      <c r="AA25" s="1"/>
      <c r="AB25" s="1"/>
      <c r="AC25" s="4" t="s">
        <v>79</v>
      </c>
      <c r="AD25" s="4" t="s">
        <v>68</v>
      </c>
      <c r="AF25" s="63"/>
      <c r="AG25" s="1"/>
      <c r="AH25" s="1"/>
      <c r="AI25" s="4" t="s">
        <v>79</v>
      </c>
      <c r="AJ25" s="4" t="s">
        <v>68</v>
      </c>
    </row>
    <row r="26" spans="1:50" x14ac:dyDescent="0.25">
      <c r="A26" s="3" t="s">
        <v>3</v>
      </c>
      <c r="B26" s="3" t="s">
        <v>37</v>
      </c>
      <c r="C26" s="3" t="s">
        <v>74</v>
      </c>
      <c r="D26" s="3" t="s">
        <v>73</v>
      </c>
      <c r="F26" s="50"/>
      <c r="G26" s="3" t="s">
        <v>25</v>
      </c>
      <c r="H26" s="3">
        <v>8</v>
      </c>
      <c r="I26" s="12">
        <f t="shared" si="6"/>
        <v>8</v>
      </c>
      <c r="J26" s="3">
        <v>0</v>
      </c>
      <c r="L26" s="13">
        <f t="shared" si="7"/>
        <v>15</v>
      </c>
      <c r="M26" s="14" t="str">
        <f t="shared" si="8"/>
        <v>nn</v>
      </c>
      <c r="N26" s="14">
        <f>IF(M26="","",COUNTIF($M$4:M26,M26))</f>
        <v>2</v>
      </c>
      <c r="O26" s="14" t="str">
        <f t="shared" si="0"/>
        <v>nn2</v>
      </c>
      <c r="P26" s="24"/>
      <c r="Q26" s="2" t="str">
        <f t="shared" si="1"/>
        <v>Minnesota Vikings</v>
      </c>
      <c r="R26" s="5">
        <f t="shared" si="2"/>
        <v>0.50009999999999999</v>
      </c>
      <c r="T26" s="2">
        <v>23</v>
      </c>
      <c r="U26" s="2">
        <f t="shared" ca="1" si="9"/>
        <v>0</v>
      </c>
      <c r="V26" s="2" t="str">
        <f t="shared" ca="1" si="3"/>
        <v>Detroit Lions</v>
      </c>
      <c r="W26" s="5">
        <f t="shared" ca="1" si="4"/>
        <v>0.43804999999999999</v>
      </c>
      <c r="X26" s="14" t="str">
        <f t="shared" ca="1" si="5"/>
        <v>n</v>
      </c>
      <c r="Z26" s="61"/>
      <c r="AA26" s="14" t="s">
        <v>95</v>
      </c>
      <c r="AB26" s="2">
        <f ca="1">IF(COUNTIF($O$4:$O$35,AA26)=0,"",OFFSET($P$3,MATCH(AA26,$O$4:$O$35,0),0))</f>
        <v>3</v>
      </c>
      <c r="AC26" s="2" t="str">
        <f ca="1">IF(COUNTIF($O$4:$O$35,AA26)=0,"",OFFSET($Q$3,MATCH(AA26,$O$4:$O$35,0),0))</f>
        <v>San Diego Chargers</v>
      </c>
      <c r="AD26" s="5">
        <f ca="1">IF(COUNTIF($O$4:$O$35,AA26)=0,"",OFFSET($R$3,MATCH(AA26,$O$4:$O$35,0),0))</f>
        <v>0.68829999999999991</v>
      </c>
      <c r="AF26" s="63"/>
      <c r="AG26" s="14" t="s">
        <v>111</v>
      </c>
      <c r="AH26" s="2">
        <f ca="1">IF(COUNTIF($O$4:$O$35,AG26)=0,"",OFFSET($P$3,MATCH(AG26,$O$4:$O$35,0),0))</f>
        <v>3</v>
      </c>
      <c r="AI26" s="2" t="str">
        <f ca="1">IF(COUNTIF($O$4:$O$35,AG26)=0,"",OFFSET($Q$3,MATCH(AG26,$O$4:$O$35,0),0))</f>
        <v>Seattle Seahawks</v>
      </c>
      <c r="AJ26" s="5">
        <f ca="1">IF(COUNTIF($O$4:$O$35,AG26)=0,"",OFFSET($R$3,MATCH(AG26,$O$4:$O$35,0),0))</f>
        <v>0.62514000000000003</v>
      </c>
    </row>
    <row r="27" spans="1:50" x14ac:dyDescent="0.25">
      <c r="A27" s="3" t="s">
        <v>22</v>
      </c>
      <c r="B27" s="3" t="s">
        <v>55</v>
      </c>
      <c r="C27" s="3" t="s">
        <v>72</v>
      </c>
      <c r="D27" s="3" t="s">
        <v>73</v>
      </c>
      <c r="F27" s="50"/>
      <c r="G27" s="3" t="s">
        <v>1</v>
      </c>
      <c r="H27" s="3">
        <v>8</v>
      </c>
      <c r="I27" s="12">
        <f t="shared" si="6"/>
        <v>8</v>
      </c>
      <c r="J27" s="3">
        <v>0</v>
      </c>
      <c r="L27" s="13">
        <f t="shared" si="7"/>
        <v>16</v>
      </c>
      <c r="M27" s="14" t="str">
        <f t="shared" si="8"/>
        <v>ne</v>
      </c>
      <c r="N27" s="14">
        <f>IF(M27="","",COUNTIF($M$4:M27,M27))</f>
        <v>4</v>
      </c>
      <c r="O27" s="14" t="str">
        <f t="shared" si="0"/>
        <v>ne4</v>
      </c>
      <c r="P27" s="24"/>
      <c r="Q27" s="2" t="str">
        <f t="shared" si="1"/>
        <v>Philadelphia Eagles</v>
      </c>
      <c r="R27" s="5">
        <f t="shared" si="2"/>
        <v>0.50009000000000003</v>
      </c>
      <c r="T27" s="2">
        <v>24</v>
      </c>
      <c r="U27" s="2">
        <f t="shared" ca="1" si="9"/>
        <v>0</v>
      </c>
      <c r="V27" s="2" t="str">
        <f t="shared" ca="1" si="3"/>
        <v>Chicago Bears</v>
      </c>
      <c r="W27" s="5">
        <f t="shared" ca="1" si="4"/>
        <v>0.43803999999999998</v>
      </c>
      <c r="X27" s="14" t="str">
        <f t="shared" ca="1" si="5"/>
        <v>n</v>
      </c>
      <c r="Z27" s="61"/>
      <c r="AA27" s="14" t="s">
        <v>96</v>
      </c>
      <c r="AB27" s="2">
        <f t="shared" ref="AB27:AB29" ca="1" si="28">IF(COUNTIF($O$4:$O$35,AA27)=0,"",OFFSET($P$3,MATCH(AA27,$O$4:$O$35,0),0))</f>
        <v>0</v>
      </c>
      <c r="AC27" s="2" t="str">
        <f t="shared" ref="AC27:AC29" ca="1" si="29">IF(COUNTIF($O$4:$O$35,AA27)=0,"",OFFSET($Q$3,MATCH(AA27,$O$4:$O$35,0),0))</f>
        <v>Denver Broncos</v>
      </c>
      <c r="AD27" s="5">
        <f t="shared" ref="AD27:AD29" ca="1" si="30">IF(COUNTIF($O$4:$O$35,AA27)=0,"",OFFSET($R$3,MATCH(AA27,$O$4:$O$35,0),0))</f>
        <v>0.43824000000000002</v>
      </c>
      <c r="AF27" s="63"/>
      <c r="AG27" s="14" t="s">
        <v>112</v>
      </c>
      <c r="AH27" s="2">
        <f t="shared" ref="AH27:AH29" ca="1" si="31">IF(COUNTIF($O$4:$O$35,AG27)=0,"",OFFSET($P$3,MATCH(AG27,$O$4:$O$35,0),0))</f>
        <v>0</v>
      </c>
      <c r="AI27" s="2" t="str">
        <f t="shared" ref="AI27:AI29" ca="1" si="32">IF(COUNTIF($O$4:$O$35,AG27)=0,"",OFFSET($Q$3,MATCH(AG27,$O$4:$O$35,0),0))</f>
        <v>Arizona Cardinals</v>
      </c>
      <c r="AJ27" s="5">
        <f t="shared" ref="AJ27:AJ29" ca="1" si="33">IF(COUNTIF($O$4:$O$35,AG27)=0,"",OFFSET($R$3,MATCH(AG27,$O$4:$O$35,0),0))</f>
        <v>0.50007999999999997</v>
      </c>
    </row>
    <row r="28" spans="1:50" x14ac:dyDescent="0.25">
      <c r="A28" s="3" t="s">
        <v>19</v>
      </c>
      <c r="B28" s="3" t="s">
        <v>52</v>
      </c>
      <c r="C28" s="3" t="s">
        <v>74</v>
      </c>
      <c r="D28" s="3" t="s">
        <v>77</v>
      </c>
      <c r="F28" s="50"/>
      <c r="G28" s="3" t="s">
        <v>26</v>
      </c>
      <c r="H28" s="3">
        <v>8</v>
      </c>
      <c r="I28" s="12">
        <f t="shared" si="6"/>
        <v>8</v>
      </c>
      <c r="J28" s="3">
        <v>0</v>
      </c>
      <c r="L28" s="13">
        <f t="shared" si="7"/>
        <v>17</v>
      </c>
      <c r="M28" s="14" t="str">
        <f t="shared" si="8"/>
        <v>nw</v>
      </c>
      <c r="N28" s="14">
        <f>IF(M28="","",COUNTIF($M$4:M28,M28))</f>
        <v>2</v>
      </c>
      <c r="O28" s="14" t="str">
        <f t="shared" si="0"/>
        <v>nw2</v>
      </c>
      <c r="P28" s="24"/>
      <c r="Q28" s="2" t="str">
        <f t="shared" si="1"/>
        <v>Arizona Cardinals</v>
      </c>
      <c r="R28" s="5">
        <f t="shared" si="2"/>
        <v>0.50007999999999997</v>
      </c>
      <c r="T28" s="2">
        <v>25</v>
      </c>
      <c r="U28" s="2">
        <f t="shared" ca="1" si="9"/>
        <v>0</v>
      </c>
      <c r="V28" s="2" t="str">
        <f t="shared" ca="1" si="3"/>
        <v>Baltimore Ravens</v>
      </c>
      <c r="W28" s="5">
        <f t="shared" ca="1" si="4"/>
        <v>0.31320999999999999</v>
      </c>
      <c r="X28" s="14" t="str">
        <f t="shared" ca="1" si="5"/>
        <v>a</v>
      </c>
      <c r="Z28" s="61"/>
      <c r="AA28" s="14" t="s">
        <v>97</v>
      </c>
      <c r="AB28" s="2">
        <f t="shared" ca="1" si="28"/>
        <v>0</v>
      </c>
      <c r="AC28" s="2" t="str">
        <f t="shared" ca="1" si="29"/>
        <v>Kansas City Chiefs</v>
      </c>
      <c r="AD28" s="5">
        <f t="shared" ca="1" si="30"/>
        <v>0.25019000000000002</v>
      </c>
      <c r="AF28" s="63"/>
      <c r="AG28" s="14" t="s">
        <v>113</v>
      </c>
      <c r="AH28" s="2">
        <f t="shared" ca="1" si="31"/>
        <v>0</v>
      </c>
      <c r="AI28" s="2" t="str">
        <f t="shared" ca="1" si="32"/>
        <v>San Francisco 49ers</v>
      </c>
      <c r="AJ28" s="5">
        <f t="shared" ca="1" si="33"/>
        <v>0.31302999999999997</v>
      </c>
    </row>
    <row r="29" spans="1:50" x14ac:dyDescent="0.25">
      <c r="A29" s="3" t="s">
        <v>23</v>
      </c>
      <c r="B29" s="3" t="s">
        <v>56</v>
      </c>
      <c r="C29" s="3" t="s">
        <v>72</v>
      </c>
      <c r="D29" s="3" t="s">
        <v>75</v>
      </c>
      <c r="F29" s="50"/>
      <c r="G29" s="3" t="s">
        <v>20</v>
      </c>
      <c r="H29" s="3">
        <v>7</v>
      </c>
      <c r="I29" s="12">
        <f t="shared" si="6"/>
        <v>9</v>
      </c>
      <c r="J29" s="3">
        <v>0</v>
      </c>
      <c r="L29" s="13">
        <f t="shared" si="7"/>
        <v>21</v>
      </c>
      <c r="M29" s="14" t="str">
        <f t="shared" si="8"/>
        <v>ns</v>
      </c>
      <c r="N29" s="14">
        <f>IF(M29="","",COUNTIF($M$4:M29,M29))</f>
        <v>2</v>
      </c>
      <c r="O29" s="14" t="str">
        <f t="shared" si="0"/>
        <v>ns2</v>
      </c>
      <c r="P29" s="24"/>
      <c r="Q29" s="2" t="str">
        <f t="shared" si="1"/>
        <v>Carolina Panthers</v>
      </c>
      <c r="R29" s="5">
        <f t="shared" si="2"/>
        <v>0.43807000000000001</v>
      </c>
      <c r="T29" s="2">
        <v>26</v>
      </c>
      <c r="U29" s="2">
        <f t="shared" ca="1" si="9"/>
        <v>0</v>
      </c>
      <c r="V29" s="2" t="str">
        <f t="shared" ca="1" si="3"/>
        <v>San Francisco 49ers</v>
      </c>
      <c r="W29" s="5">
        <f t="shared" ca="1" si="4"/>
        <v>0.31302999999999997</v>
      </c>
      <c r="X29" s="14" t="str">
        <f t="shared" ca="1" si="5"/>
        <v>n</v>
      </c>
      <c r="Z29" s="62"/>
      <c r="AA29" s="14" t="s">
        <v>98</v>
      </c>
      <c r="AB29" s="2">
        <f t="shared" ca="1" si="28"/>
        <v>0</v>
      </c>
      <c r="AC29" s="2" t="str">
        <f t="shared" ca="1" si="29"/>
        <v>Oakland Raiders</v>
      </c>
      <c r="AD29" s="5">
        <f t="shared" ca="1" si="30"/>
        <v>0.25018000000000001</v>
      </c>
      <c r="AF29" s="64"/>
      <c r="AG29" s="14" t="s">
        <v>114</v>
      </c>
      <c r="AH29" s="2">
        <f t="shared" ca="1" si="31"/>
        <v>0</v>
      </c>
      <c r="AI29" s="2" t="str">
        <f t="shared" ca="1" si="32"/>
        <v>St. Louis Rams</v>
      </c>
      <c r="AJ29" s="5">
        <f t="shared" ca="1" si="33"/>
        <v>0.18801000000000001</v>
      </c>
    </row>
    <row r="30" spans="1:50" x14ac:dyDescent="0.25">
      <c r="A30" s="3" t="s">
        <v>14</v>
      </c>
      <c r="B30" s="3" t="s">
        <v>48</v>
      </c>
      <c r="C30" s="3" t="s">
        <v>72</v>
      </c>
      <c r="D30" s="3" t="s">
        <v>78</v>
      </c>
      <c r="F30" s="50"/>
      <c r="G30" s="3" t="s">
        <v>14</v>
      </c>
      <c r="H30" s="3">
        <v>7</v>
      </c>
      <c r="I30" s="12">
        <f t="shared" si="6"/>
        <v>9</v>
      </c>
      <c r="J30" s="3">
        <v>0</v>
      </c>
      <c r="L30" s="13">
        <f t="shared" si="7"/>
        <v>22</v>
      </c>
      <c r="M30" s="14" t="str">
        <f t="shared" si="8"/>
        <v>ns</v>
      </c>
      <c r="N30" s="14">
        <f>IF(M30="","",COUNTIF($M$4:M30,M30))</f>
        <v>3</v>
      </c>
      <c r="O30" s="14" t="str">
        <f t="shared" si="0"/>
        <v>ns3</v>
      </c>
      <c r="P30" s="24"/>
      <c r="Q30" s="2" t="str">
        <f t="shared" si="1"/>
        <v>New Orleans Saints</v>
      </c>
      <c r="R30" s="5">
        <f t="shared" si="2"/>
        <v>0.43806</v>
      </c>
      <c r="T30" s="2">
        <v>27</v>
      </c>
      <c r="U30" s="2">
        <f t="shared" ca="1" si="9"/>
        <v>0</v>
      </c>
      <c r="V30" s="2" t="str">
        <f t="shared" ca="1" si="3"/>
        <v>New York Jets</v>
      </c>
      <c r="W30" s="5">
        <f t="shared" ca="1" si="4"/>
        <v>0.25019999999999998</v>
      </c>
      <c r="X30" s="14" t="str">
        <f t="shared" ca="1" si="5"/>
        <v>a</v>
      </c>
    </row>
    <row r="31" spans="1:50" x14ac:dyDescent="0.25">
      <c r="A31" s="3" t="s">
        <v>21</v>
      </c>
      <c r="B31" s="3" t="s">
        <v>54</v>
      </c>
      <c r="C31" s="3" t="s">
        <v>72</v>
      </c>
      <c r="D31" s="3" t="s">
        <v>73</v>
      </c>
      <c r="F31" s="50"/>
      <c r="G31" s="3" t="s">
        <v>30</v>
      </c>
      <c r="H31" s="3">
        <v>7</v>
      </c>
      <c r="I31" s="12">
        <f t="shared" si="6"/>
        <v>9</v>
      </c>
      <c r="J31" s="3">
        <v>0</v>
      </c>
      <c r="L31" s="13">
        <f t="shared" si="7"/>
        <v>23</v>
      </c>
      <c r="M31" s="14" t="str">
        <f t="shared" si="8"/>
        <v>nn</v>
      </c>
      <c r="N31" s="14">
        <f>IF(M31="","",COUNTIF($M$4:M31,M31))</f>
        <v>3</v>
      </c>
      <c r="O31" s="14" t="str">
        <f t="shared" si="0"/>
        <v>nn3</v>
      </c>
      <c r="P31" s="24"/>
      <c r="Q31" s="2" t="str">
        <f t="shared" si="1"/>
        <v>Detroit Lions</v>
      </c>
      <c r="R31" s="5">
        <f t="shared" si="2"/>
        <v>0.43804999999999999</v>
      </c>
      <c r="T31" s="2">
        <v>28</v>
      </c>
      <c r="U31" s="2">
        <f t="shared" ca="1" si="9"/>
        <v>0</v>
      </c>
      <c r="V31" s="2" t="str">
        <f t="shared" ca="1" si="3"/>
        <v>Kansas City Chiefs</v>
      </c>
      <c r="W31" s="5">
        <f t="shared" ca="1" si="4"/>
        <v>0.25019000000000002</v>
      </c>
      <c r="X31" s="14" t="str">
        <f t="shared" ca="1" si="5"/>
        <v>a</v>
      </c>
    </row>
    <row r="32" spans="1:50" x14ac:dyDescent="0.25">
      <c r="A32" s="3" t="s">
        <v>5</v>
      </c>
      <c r="B32" s="3" t="s">
        <v>39</v>
      </c>
      <c r="C32" s="3" t="s">
        <v>74</v>
      </c>
      <c r="D32" s="3" t="s">
        <v>77</v>
      </c>
      <c r="F32" s="50"/>
      <c r="G32" s="3" t="s">
        <v>28</v>
      </c>
      <c r="H32" s="3">
        <v>7</v>
      </c>
      <c r="I32" s="12">
        <f t="shared" si="6"/>
        <v>9</v>
      </c>
      <c r="J32" s="3">
        <v>0</v>
      </c>
      <c r="L32" s="13">
        <f t="shared" si="7"/>
        <v>24</v>
      </c>
      <c r="M32" s="14" t="str">
        <f t="shared" si="8"/>
        <v>nn</v>
      </c>
      <c r="N32" s="14">
        <f>IF(M32="","",COUNTIF($M$4:M32,M32))</f>
        <v>4</v>
      </c>
      <c r="O32" s="14" t="str">
        <f t="shared" si="0"/>
        <v>nn4</v>
      </c>
      <c r="P32" s="24"/>
      <c r="Q32" s="2" t="str">
        <f t="shared" si="1"/>
        <v>Chicago Bears</v>
      </c>
      <c r="R32" s="5">
        <f t="shared" si="2"/>
        <v>0.43803999999999998</v>
      </c>
      <c r="T32" s="2">
        <v>29</v>
      </c>
      <c r="U32" s="2">
        <f t="shared" ca="1" si="9"/>
        <v>0</v>
      </c>
      <c r="V32" s="2" t="str">
        <f t="shared" ca="1" si="3"/>
        <v>Oakland Raiders</v>
      </c>
      <c r="W32" s="5">
        <f t="shared" ca="1" si="4"/>
        <v>0.25018000000000001</v>
      </c>
      <c r="X32" s="14" t="str">
        <f t="shared" ca="1" si="5"/>
        <v>a</v>
      </c>
    </row>
    <row r="33" spans="1:24" x14ac:dyDescent="0.25">
      <c r="A33" s="3" t="s">
        <v>29</v>
      </c>
      <c r="B33" s="3" t="s">
        <v>62</v>
      </c>
      <c r="C33" s="3" t="s">
        <v>74</v>
      </c>
      <c r="D33" s="3" t="s">
        <v>78</v>
      </c>
      <c r="F33" s="50"/>
      <c r="G33" s="3" t="s">
        <v>8</v>
      </c>
      <c r="H33" s="3">
        <v>5</v>
      </c>
      <c r="I33" s="12">
        <f t="shared" si="6"/>
        <v>11</v>
      </c>
      <c r="J33" s="3">
        <v>0</v>
      </c>
      <c r="L33" s="13">
        <f t="shared" si="7"/>
        <v>26</v>
      </c>
      <c r="M33" s="14" t="str">
        <f t="shared" si="8"/>
        <v>nw</v>
      </c>
      <c r="N33" s="14">
        <f>IF(M33="","",COUNTIF($M$4:M33,M33))</f>
        <v>3</v>
      </c>
      <c r="O33" s="14" t="str">
        <f t="shared" si="0"/>
        <v>nw3</v>
      </c>
      <c r="P33" s="24"/>
      <c r="Q33" s="2" t="str">
        <f t="shared" si="1"/>
        <v>San Francisco 49ers</v>
      </c>
      <c r="R33" s="5">
        <f t="shared" si="2"/>
        <v>0.31302999999999997</v>
      </c>
      <c r="T33" s="2">
        <v>30</v>
      </c>
      <c r="U33" s="2">
        <f t="shared" ca="1" si="9"/>
        <v>0</v>
      </c>
      <c r="V33" s="2" t="str">
        <f t="shared" ca="1" si="3"/>
        <v>Atlanta Falcons</v>
      </c>
      <c r="W33" s="5">
        <f t="shared" ca="1" si="4"/>
        <v>0.25002000000000002</v>
      </c>
      <c r="X33" s="14" t="str">
        <f t="shared" ca="1" si="5"/>
        <v>n</v>
      </c>
    </row>
    <row r="34" spans="1:24" x14ac:dyDescent="0.25">
      <c r="A34" s="3" t="s">
        <v>4</v>
      </c>
      <c r="B34" s="3" t="s">
        <v>38</v>
      </c>
      <c r="C34" s="3" t="s">
        <v>74</v>
      </c>
      <c r="D34" s="3" t="s">
        <v>78</v>
      </c>
      <c r="F34" s="50"/>
      <c r="G34" s="3" t="s">
        <v>9</v>
      </c>
      <c r="H34" s="3">
        <v>4</v>
      </c>
      <c r="I34" s="12">
        <f t="shared" si="6"/>
        <v>12</v>
      </c>
      <c r="J34" s="3">
        <v>0</v>
      </c>
      <c r="L34" s="13">
        <f t="shared" si="7"/>
        <v>30</v>
      </c>
      <c r="M34" s="14" t="str">
        <f t="shared" si="8"/>
        <v>ns</v>
      </c>
      <c r="N34" s="14">
        <f>IF(M34="","",COUNTIF($M$4:M34,M34))</f>
        <v>4</v>
      </c>
      <c r="O34" s="14" t="str">
        <f t="shared" si="0"/>
        <v>ns4</v>
      </c>
      <c r="P34" s="24"/>
      <c r="Q34" s="2" t="str">
        <f t="shared" si="1"/>
        <v>Atlanta Falcons</v>
      </c>
      <c r="R34" s="5">
        <f t="shared" si="2"/>
        <v>0.25002000000000002</v>
      </c>
      <c r="T34" s="2">
        <v>31</v>
      </c>
      <c r="U34" s="2">
        <f t="shared" ca="1" si="9"/>
        <v>0</v>
      </c>
      <c r="V34" s="2" t="str">
        <f t="shared" ca="1" si="3"/>
        <v>St. Louis Rams</v>
      </c>
      <c r="W34" s="5">
        <f t="shared" ca="1" si="4"/>
        <v>0.18801000000000001</v>
      </c>
      <c r="X34" s="14" t="str">
        <f t="shared" ca="1" si="5"/>
        <v>n</v>
      </c>
    </row>
    <row r="35" spans="1:24" x14ac:dyDescent="0.25">
      <c r="A35" s="3" t="s">
        <v>25</v>
      </c>
      <c r="B35" s="3" t="s">
        <v>58</v>
      </c>
      <c r="C35" s="3" t="s">
        <v>72</v>
      </c>
      <c r="D35" s="3" t="s">
        <v>77</v>
      </c>
      <c r="F35" s="51"/>
      <c r="G35" s="3" t="s">
        <v>22</v>
      </c>
      <c r="H35" s="3">
        <v>3</v>
      </c>
      <c r="I35" s="12">
        <f t="shared" si="6"/>
        <v>13</v>
      </c>
      <c r="J35" s="3">
        <v>0</v>
      </c>
      <c r="L35" s="13">
        <f t="shared" si="7"/>
        <v>31</v>
      </c>
      <c r="M35" s="14" t="str">
        <f t="shared" si="8"/>
        <v>nw</v>
      </c>
      <c r="N35" s="14">
        <f>IF(M35="","",COUNTIF($M$4:M35,M35))</f>
        <v>4</v>
      </c>
      <c r="O35" s="14" t="str">
        <f t="shared" si="0"/>
        <v>nw4</v>
      </c>
      <c r="P35" s="24"/>
      <c r="Q35" s="2" t="str">
        <f t="shared" si="1"/>
        <v>St. Louis Rams</v>
      </c>
      <c r="R35" s="5">
        <f t="shared" si="2"/>
        <v>0.18801000000000001</v>
      </c>
      <c r="T35" s="2">
        <v>32</v>
      </c>
      <c r="U35" s="2">
        <f t="shared" ca="1" si="9"/>
        <v>0</v>
      </c>
      <c r="V35" s="2" t="str">
        <f t="shared" ca="1" si="3"/>
        <v>Miami Dolphins</v>
      </c>
      <c r="W35" s="5">
        <f t="shared" ca="1" si="4"/>
        <v>6.3170000000000004E-2</v>
      </c>
      <c r="X35" s="14" t="str">
        <f t="shared" ca="1" si="5"/>
        <v>a</v>
      </c>
    </row>
  </sheetData>
  <mergeCells count="27">
    <mergeCell ref="A1:D1"/>
    <mergeCell ref="G1:J1"/>
    <mergeCell ref="L1:R1"/>
    <mergeCell ref="T1:W1"/>
    <mergeCell ref="Z1:AJ1"/>
    <mergeCell ref="AR13:AR19"/>
    <mergeCell ref="AX13:AX19"/>
    <mergeCell ref="BD1:BG1"/>
    <mergeCell ref="Z3:Z29"/>
    <mergeCell ref="AA3:AD3"/>
    <mergeCell ref="AF3:AF29"/>
    <mergeCell ref="AG3:AJ3"/>
    <mergeCell ref="AL3:BB3"/>
    <mergeCell ref="AA17:AD17"/>
    <mergeCell ref="AG17:AJ17"/>
    <mergeCell ref="AL1:BB1"/>
    <mergeCell ref="AR4:AR10"/>
    <mergeCell ref="AX4:AX10"/>
    <mergeCell ref="AA10:AD10"/>
    <mergeCell ref="AG10:AJ10"/>
    <mergeCell ref="AL12:BB12"/>
    <mergeCell ref="F20:F35"/>
    <mergeCell ref="AA24:AD24"/>
    <mergeCell ref="AG24:AJ24"/>
    <mergeCell ref="F4:F19"/>
    <mergeCell ref="AL4:AL10"/>
    <mergeCell ref="AL13:AL19"/>
  </mergeCells>
  <conditionalFormatting sqref="U4:X35">
    <cfRule type="expression" dxfId="83" priority="13">
      <formula>AND($U4&gt;=5,$U4&lt;=6)</formula>
    </cfRule>
    <cfRule type="expression" dxfId="82" priority="14">
      <formula>AND($U4&gt;=1,$U4&lt;=4)</formula>
    </cfRule>
  </conditionalFormatting>
  <conditionalFormatting sqref="X4:X35">
    <cfRule type="expression" dxfId="81" priority="1">
      <formula>X4="n"</formula>
    </cfRule>
    <cfRule type="expression" dxfId="80" priority="2">
      <formula>X4="a"</formula>
    </cfRule>
  </conditionalFormatting>
  <conditionalFormatting sqref="AB4:AD35">
    <cfRule type="expression" dxfId="79" priority="11">
      <formula>AND($AB4&gt;=5,$AB4&lt;=6)</formula>
    </cfRule>
    <cfRule type="expression" dxfId="78" priority="12">
      <formula>AND($AB4&gt;=1,$AB4&lt;=4)</formula>
    </cfRule>
  </conditionalFormatting>
  <conditionalFormatting sqref="AH4:AJ29">
    <cfRule type="expression" dxfId="77" priority="7">
      <formula>AND($AG4&gt;=5,$AG4&lt;=6)</formula>
    </cfRule>
    <cfRule type="expression" dxfId="76" priority="8">
      <formula>AND($AG4&gt;=1,$AG4&lt;=4)</formula>
    </cfRule>
    <cfRule type="expression" dxfId="75" priority="9">
      <formula>AND($AH4&gt;=5,$AH4&lt;=6)</formula>
    </cfRule>
    <cfRule type="expression" dxfId="74" priority="10">
      <formula>AND($AH4&gt;=1,$AH4&lt;=4)</formula>
    </cfRule>
  </conditionalFormatting>
  <conditionalFormatting sqref="AM5:AO18">
    <cfRule type="expression" dxfId="73" priority="6">
      <formula>$AP5&lt;&gt;""</formula>
    </cfRule>
  </conditionalFormatting>
  <conditionalFormatting sqref="AS5:AU18">
    <cfRule type="expression" dxfId="72" priority="5">
      <formula>$AV5&lt;&gt;""</formula>
    </cfRule>
  </conditionalFormatting>
  <conditionalFormatting sqref="AY6:BA16">
    <cfRule type="expression" dxfId="71" priority="4">
      <formula>$BB6&lt;&gt;""</formula>
    </cfRule>
  </conditionalFormatting>
  <conditionalFormatting sqref="BD10:BF11">
    <cfRule type="expression" dxfId="70" priority="3">
      <formula>$BG10&lt;&gt;""</formula>
    </cfRule>
  </conditionalFormatting>
  <pageMargins left="0.7" right="0.7" top="0.78740157499999996" bottom="0.78740157499999996" header="0.3" footer="0.3"/>
  <pageSetup paperSize="9" orientation="portrait" horizontalDpi="4294967294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G35"/>
  <sheetViews>
    <sheetView topLeftCell="Z1" workbookViewId="0">
      <selection activeCell="BG11" sqref="BG11"/>
    </sheetView>
  </sheetViews>
  <sheetFormatPr baseColWidth="10" defaultColWidth="11.42578125" defaultRowHeight="15" outlineLevelCol="1" x14ac:dyDescent="0.25"/>
  <cols>
    <col min="1" max="4" width="12.7109375" style="2" hidden="1" customWidth="1" outlineLevel="1"/>
    <col min="5" max="5" width="6.7109375" style="2" customWidth="1" collapsed="1"/>
    <col min="6" max="6" width="2.7109375" style="2" customWidth="1" outlineLevel="1"/>
    <col min="7" max="7" width="12.7109375" style="2" customWidth="1" outlineLevel="1"/>
    <col min="8" max="10" width="3.7109375" style="2" customWidth="1" outlineLevel="1"/>
    <col min="11" max="11" width="6.7109375" style="2" customWidth="1"/>
    <col min="12" max="14" width="3.7109375" style="2" hidden="1" customWidth="1" outlineLevel="1"/>
    <col min="15" max="15" width="4.7109375" style="2" hidden="1" customWidth="1" outlineLevel="1"/>
    <col min="16" max="16" width="2.7109375" style="2" hidden="1" customWidth="1" outlineLevel="1"/>
    <col min="17" max="17" width="24.7109375" style="2" hidden="1" customWidth="1" outlineLevel="1"/>
    <col min="18" max="18" width="6.7109375" style="2" hidden="1" customWidth="1" outlineLevel="1"/>
    <col min="19" max="19" width="6.7109375" style="2" customWidth="1" collapsed="1"/>
    <col min="20" max="20" width="3.7109375" style="2" customWidth="1" outlineLevel="1"/>
    <col min="21" max="21" width="2.7109375" style="2" customWidth="1" outlineLevel="1"/>
    <col min="22" max="22" width="24.7109375" style="2" customWidth="1" outlineLevel="1"/>
    <col min="23" max="23" width="6.7109375" style="2" customWidth="1" outlineLevel="1"/>
    <col min="24" max="24" width="2.7109375" style="2" customWidth="1" outlineLevel="1"/>
    <col min="25" max="25" width="6.7109375" style="2" customWidth="1"/>
    <col min="26" max="26" width="2.7109375" style="2" customWidth="1" outlineLevel="1"/>
    <col min="27" max="27" width="4.7109375" style="2" customWidth="1" outlineLevel="1"/>
    <col min="28" max="28" width="2.7109375" style="2" customWidth="1" outlineLevel="1"/>
    <col min="29" max="29" width="24.7109375" style="2" customWidth="1" outlineLevel="1"/>
    <col min="30" max="30" width="6.7109375" style="2" customWidth="1" outlineLevel="1"/>
    <col min="31" max="31" width="3.7109375" style="2" customWidth="1" outlineLevel="1"/>
    <col min="32" max="32" width="2.7109375" style="2" customWidth="1" outlineLevel="1"/>
    <col min="33" max="33" width="4.7109375" style="2" customWidth="1" outlineLevel="1"/>
    <col min="34" max="34" width="2.7109375" style="2" customWidth="1" outlineLevel="1"/>
    <col min="35" max="35" width="24.7109375" style="2" customWidth="1" outlineLevel="1"/>
    <col min="36" max="36" width="6.7109375" style="2" customWidth="1" outlineLevel="1"/>
    <col min="37" max="37" width="6.7109375" style="2" customWidth="1"/>
    <col min="38" max="39" width="2.7109375" style="2" customWidth="1"/>
    <col min="40" max="40" width="24.7109375" style="2" customWidth="1"/>
    <col min="41" max="41" width="4.7109375" style="2" customWidth="1"/>
    <col min="42" max="42" width="2.7109375" style="2" customWidth="1"/>
    <col min="43" max="43" width="3.7109375" style="2" customWidth="1"/>
    <col min="44" max="45" width="2.7109375" style="2" customWidth="1"/>
    <col min="46" max="46" width="24.7109375" style="2" customWidth="1"/>
    <col min="47" max="47" width="4.7109375" style="2" customWidth="1"/>
    <col min="48" max="48" width="2.7109375" style="2" customWidth="1"/>
    <col min="49" max="49" width="3.7109375" style="2" customWidth="1"/>
    <col min="50" max="51" width="2.7109375" style="2" customWidth="1"/>
    <col min="52" max="52" width="24.7109375" style="2" customWidth="1"/>
    <col min="53" max="53" width="4.7109375" style="2" customWidth="1"/>
    <col min="54" max="54" width="2.7109375" style="2" customWidth="1"/>
    <col min="55" max="55" width="3.7109375" style="2" customWidth="1"/>
    <col min="56" max="56" width="2.7109375" style="2" customWidth="1"/>
    <col min="57" max="57" width="24.7109375" style="2" customWidth="1"/>
    <col min="58" max="58" width="4.7109375" style="2" customWidth="1"/>
    <col min="59" max="59" width="12.7109375" style="2" customWidth="1"/>
    <col min="60" max="16384" width="11.42578125" style="2"/>
  </cols>
  <sheetData>
    <row r="1" spans="1:59" s="11" customFormat="1" ht="21" x14ac:dyDescent="0.25">
      <c r="A1" s="60" t="s">
        <v>80</v>
      </c>
      <c r="B1" s="60"/>
      <c r="C1" s="60"/>
      <c r="D1" s="60"/>
      <c r="G1" s="60" t="s">
        <v>118</v>
      </c>
      <c r="H1" s="60"/>
      <c r="I1" s="60"/>
      <c r="J1" s="60"/>
      <c r="L1" s="60" t="s">
        <v>82</v>
      </c>
      <c r="M1" s="60"/>
      <c r="N1" s="60"/>
      <c r="O1" s="60"/>
      <c r="P1" s="60"/>
      <c r="Q1" s="60"/>
      <c r="R1" s="60"/>
      <c r="T1" s="60" t="s">
        <v>81</v>
      </c>
      <c r="U1" s="60"/>
      <c r="V1" s="60"/>
      <c r="W1" s="60"/>
      <c r="X1" s="10"/>
      <c r="Z1" s="60" t="s">
        <v>127</v>
      </c>
      <c r="AA1" s="60"/>
      <c r="AB1" s="60"/>
      <c r="AC1" s="60"/>
      <c r="AD1" s="60"/>
      <c r="AE1" s="60"/>
      <c r="AF1" s="60"/>
      <c r="AG1" s="60"/>
      <c r="AH1" s="60"/>
      <c r="AI1" s="60"/>
      <c r="AJ1" s="60"/>
      <c r="AL1" s="60" t="s">
        <v>129</v>
      </c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D1" s="60" t="s">
        <v>125</v>
      </c>
      <c r="BE1" s="60"/>
      <c r="BF1" s="60"/>
      <c r="BG1" s="60"/>
    </row>
    <row r="2" spans="1:59" x14ac:dyDescent="0.25">
      <c r="A2" s="3">
        <v>16</v>
      </c>
      <c r="BD2" s="6" t="s">
        <v>130</v>
      </c>
    </row>
    <row r="3" spans="1:59" ht="15" customHeight="1" x14ac:dyDescent="0.25">
      <c r="A3" s="1" t="s">
        <v>32</v>
      </c>
      <c r="B3" s="1" t="s">
        <v>33</v>
      </c>
      <c r="C3" s="1" t="s">
        <v>70</v>
      </c>
      <c r="D3" s="1" t="s">
        <v>71</v>
      </c>
      <c r="G3" s="1" t="s">
        <v>32</v>
      </c>
      <c r="H3" s="4" t="s">
        <v>65</v>
      </c>
      <c r="I3" s="4" t="s">
        <v>66</v>
      </c>
      <c r="J3" s="4" t="s">
        <v>67</v>
      </c>
      <c r="L3" s="4" t="s">
        <v>119</v>
      </c>
      <c r="M3" s="4" t="s">
        <v>76</v>
      </c>
      <c r="N3" s="4" t="s">
        <v>120</v>
      </c>
      <c r="O3" s="4" t="s">
        <v>69</v>
      </c>
      <c r="P3" s="4"/>
      <c r="Q3" s="4" t="s">
        <v>79</v>
      </c>
      <c r="R3" s="4" t="s">
        <v>68</v>
      </c>
      <c r="T3" s="1"/>
      <c r="U3" s="1"/>
      <c r="V3" s="4" t="s">
        <v>79</v>
      </c>
      <c r="W3" s="4" t="s">
        <v>68</v>
      </c>
      <c r="X3" s="1"/>
      <c r="Z3" s="54" t="s">
        <v>115</v>
      </c>
      <c r="AA3" s="52" t="s">
        <v>75</v>
      </c>
      <c r="AB3" s="52"/>
      <c r="AC3" s="52"/>
      <c r="AD3" s="53"/>
      <c r="AF3" s="49" t="s">
        <v>116</v>
      </c>
      <c r="AG3" s="47" t="s">
        <v>75</v>
      </c>
      <c r="AH3" s="47"/>
      <c r="AI3" s="47"/>
      <c r="AJ3" s="48"/>
      <c r="AL3" s="70" t="s">
        <v>115</v>
      </c>
      <c r="AM3" s="74"/>
      <c r="AN3" s="74"/>
      <c r="AO3" s="74"/>
      <c r="AP3" s="74"/>
      <c r="AQ3" s="74"/>
      <c r="AR3" s="71"/>
      <c r="AS3" s="74"/>
      <c r="AT3" s="74"/>
      <c r="AU3" s="74"/>
      <c r="AV3" s="74"/>
      <c r="AW3" s="74"/>
      <c r="AX3" s="71"/>
      <c r="AY3" s="74"/>
      <c r="AZ3" s="74"/>
      <c r="BA3" s="74"/>
      <c r="BB3" s="75"/>
    </row>
    <row r="4" spans="1:59" ht="15" customHeight="1" x14ac:dyDescent="0.25">
      <c r="A4" s="3" t="s">
        <v>8</v>
      </c>
      <c r="B4" s="3" t="s">
        <v>42</v>
      </c>
      <c r="C4" s="3" t="s">
        <v>72</v>
      </c>
      <c r="D4" s="3" t="s">
        <v>73</v>
      </c>
      <c r="F4" s="54" t="s">
        <v>115</v>
      </c>
      <c r="G4" s="3" t="s">
        <v>18</v>
      </c>
      <c r="H4" s="3">
        <v>14</v>
      </c>
      <c r="I4" s="12">
        <f>$A$2-H4-J4</f>
        <v>2</v>
      </c>
      <c r="J4" s="3">
        <v>0</v>
      </c>
      <c r="L4" s="13">
        <f>IF(G4="","",_xlfn.RANK.EQ(R4,$R$4:$R$35,0))</f>
        <v>1</v>
      </c>
      <c r="M4" s="14" t="str">
        <f>IF(G4="","",LOWER(LEFT(VLOOKUP(G4,$A$4:$D$35,3),1))&amp;LOWER(LEFT(VLOOKUP(G4,$A$4:$D$35,4),1)))</f>
        <v>aw</v>
      </c>
      <c r="N4" s="14">
        <f>IF(M4="","",COUNTIF($M$4:M4,M4))</f>
        <v>1</v>
      </c>
      <c r="O4" s="14" t="str">
        <f t="shared" ref="O4:O35" si="0">M4&amp;N4</f>
        <v>aw1</v>
      </c>
      <c r="P4" s="2">
        <v>1</v>
      </c>
      <c r="Q4" s="2" t="str">
        <f>IF(G4="","",VLOOKUP(G4,$A$4:$D$35,2)&amp;" "&amp;G4)</f>
        <v>San Diego Chargers</v>
      </c>
      <c r="R4" s="5">
        <f>IF(G4="","",ROUND((H4+J4/2)/SUM(H4:J4),3)+(36-ROW())/100000)</f>
        <v>0.87531999999999999</v>
      </c>
      <c r="T4" s="2">
        <v>1</v>
      </c>
      <c r="U4" s="2">
        <f ca="1">IF(L4="","",OFFSET($P$3,MATCH(T4,$L$4:$L$35,0),0))</f>
        <v>1</v>
      </c>
      <c r="V4" s="2" t="str">
        <f t="shared" ref="V4:V35" ca="1" si="1">IF(L4="","",OFFSET($Q$3,MATCH(T4,$L$4:$L$35,0),0))</f>
        <v>San Diego Chargers</v>
      </c>
      <c r="W4" s="5">
        <f t="shared" ref="W4:W35" ca="1" si="2">IF(L4="","",OFFSET($R$3,MATCH(T4,$L$4:$L$35,0),0))</f>
        <v>0.87531999999999999</v>
      </c>
      <c r="X4" s="14" t="str">
        <f t="shared" ref="X4:X35" ca="1" si="3">IF(L4="","",LEFT(OFFSET($M$3,MATCH(T4,$L$4:$L$35,0),0),1))</f>
        <v>a</v>
      </c>
      <c r="Z4" s="61"/>
      <c r="AA4" s="1"/>
      <c r="AB4" s="1"/>
      <c r="AC4" s="4" t="s">
        <v>79</v>
      </c>
      <c r="AD4" s="4" t="s">
        <v>68</v>
      </c>
      <c r="AF4" s="63"/>
      <c r="AG4" s="1"/>
      <c r="AH4" s="1"/>
      <c r="AI4" s="4" t="s">
        <v>79</v>
      </c>
      <c r="AJ4" s="4" t="s">
        <v>68</v>
      </c>
      <c r="AL4" s="61" t="s">
        <v>121</v>
      </c>
      <c r="AR4" s="61" t="s">
        <v>122</v>
      </c>
      <c r="AX4" s="61" t="s">
        <v>124</v>
      </c>
    </row>
    <row r="5" spans="1:59" x14ac:dyDescent="0.25">
      <c r="A5" s="3" t="s">
        <v>28</v>
      </c>
      <c r="B5" s="3" t="s">
        <v>61</v>
      </c>
      <c r="C5" s="3" t="s">
        <v>72</v>
      </c>
      <c r="D5" s="3" t="s">
        <v>77</v>
      </c>
      <c r="F5" s="55"/>
      <c r="G5" s="3" t="s">
        <v>19</v>
      </c>
      <c r="H5" s="3">
        <v>13</v>
      </c>
      <c r="I5" s="12">
        <f t="shared" ref="I5:I35" si="4">$A$2-H5-J5</f>
        <v>3</v>
      </c>
      <c r="J5" s="3">
        <v>0</v>
      </c>
      <c r="L5" s="13">
        <f>IF(G5="","",_xlfn.RANK.EQ(R5,$R$4:$R$35,0))</f>
        <v>2</v>
      </c>
      <c r="M5" s="14" t="str">
        <f>IF(G5="","",LOWER(LEFT(VLOOKUP(G5,$A$4:$D$35,3),1))&amp;LOWER(LEFT(VLOOKUP(G5,$A$4:$D$35,4),1)))</f>
        <v>an</v>
      </c>
      <c r="N5" s="14">
        <f>IF(M5="","",COUNTIF($M$4:M5,M5))</f>
        <v>1</v>
      </c>
      <c r="O5" s="14" t="str">
        <f t="shared" si="0"/>
        <v>an1</v>
      </c>
      <c r="P5" s="2">
        <v>2</v>
      </c>
      <c r="Q5" s="2" t="str">
        <f>IF(G5="","",VLOOKUP(G5,$A$4:$D$35,2)&amp;" "&amp;G5)</f>
        <v>Baltimore Ravens</v>
      </c>
      <c r="R5" s="5">
        <f>IF(G5="","",ROUND((H5+J5/2)/SUM(H5:J5),3)+(36-ROW())/100000)</f>
        <v>0.81330999999999998</v>
      </c>
      <c r="T5" s="2">
        <v>2</v>
      </c>
      <c r="U5" s="2">
        <f t="shared" ref="U5:U35" ca="1" si="5">IF(L5="","",OFFSET($P$3,MATCH(T5,$L$4:$L$35,0),0))</f>
        <v>2</v>
      </c>
      <c r="V5" s="2" t="str">
        <f t="shared" ca="1" si="1"/>
        <v>Baltimore Ravens</v>
      </c>
      <c r="W5" s="5">
        <f t="shared" ca="1" si="2"/>
        <v>0.81330999999999998</v>
      </c>
      <c r="X5" s="14" t="str">
        <f t="shared" ca="1" si="3"/>
        <v>a</v>
      </c>
      <c r="Z5" s="61"/>
      <c r="AA5" s="14" t="s">
        <v>87</v>
      </c>
      <c r="AB5" s="2">
        <f ca="1">IF(COUNTIF($O$4:$O$35,AA5)=0,"",OFFSET($P$3,MATCH(AA5,$O$4:$O$35,0),0))</f>
        <v>4</v>
      </c>
      <c r="AC5" s="2" t="str">
        <f ca="1">IF(COUNTIF($O$4:$O$35,AA5)=0,"",OFFSET($Q$3,MATCH(AA5,$O$4:$O$35,0),0))</f>
        <v>New England Patriots</v>
      </c>
      <c r="AD5" s="5">
        <f ca="1">IF(COUNTIF($O$4:$O$35,AA5)=0,"",OFFSET($R$3,MATCH(AA5,$O$4:$O$35,0),0))</f>
        <v>0.75029000000000001</v>
      </c>
      <c r="AF5" s="63"/>
      <c r="AG5" s="14" t="s">
        <v>99</v>
      </c>
      <c r="AH5" s="2">
        <f ca="1">IF(COUNTIF($O$4:$O$35,AG5)=0,"",OFFSET($P$3,MATCH(AG5,$O$4:$O$35,0),0))</f>
        <v>3</v>
      </c>
      <c r="AI5" s="2" t="str">
        <f ca="1">IF(COUNTIF($O$4:$O$35,AG5)=0,"",OFFSET($Q$3,MATCH(AG5,$O$4:$O$35,0),0))</f>
        <v>Philadelphia Eagles</v>
      </c>
      <c r="AJ5" s="5">
        <f ca="1">IF(COUNTIF($O$4:$O$35,AG5)=0,"",OFFSET($R$3,MATCH(AG5,$O$4:$O$35,0),0))</f>
        <v>0.62514000000000003</v>
      </c>
      <c r="AL5" s="55"/>
      <c r="AM5" s="16">
        <v>5</v>
      </c>
      <c r="AN5" s="17" t="str">
        <f>IF(Q8="","tbd",Q8)</f>
        <v>New York Jets</v>
      </c>
      <c r="AO5" s="18">
        <v>16</v>
      </c>
      <c r="AP5" s="14" t="str">
        <f>IF(AO5&gt;AO6,AM5,"")</f>
        <v/>
      </c>
      <c r="AR5" s="55"/>
      <c r="AS5" s="16">
        <f>IF(COUNT(AP5:AP9)&lt;&gt;2,"",MIN(AP5:AP9))</f>
        <v>3</v>
      </c>
      <c r="AT5" s="17" t="str">
        <f ca="1">IF(AS5="","tbd",OFFSET($Q$3,AS5,0))</f>
        <v>Indianapolis Colts</v>
      </c>
      <c r="AU5" s="18">
        <v>15</v>
      </c>
      <c r="AV5" s="14">
        <f>IF(AU5&gt;AU6,AS5,"")</f>
        <v>3</v>
      </c>
      <c r="AX5" s="61"/>
    </row>
    <row r="6" spans="1:59" x14ac:dyDescent="0.25">
      <c r="A6" s="3" t="s">
        <v>31</v>
      </c>
      <c r="B6" s="3" t="s">
        <v>64</v>
      </c>
      <c r="C6" s="3" t="s">
        <v>74</v>
      </c>
      <c r="D6" s="3" t="s">
        <v>77</v>
      </c>
      <c r="F6" s="55"/>
      <c r="G6" s="3" t="s">
        <v>6</v>
      </c>
      <c r="H6" s="3">
        <v>12</v>
      </c>
      <c r="I6" s="12">
        <f t="shared" si="4"/>
        <v>4</v>
      </c>
      <c r="J6" s="3">
        <v>0</v>
      </c>
      <c r="L6" s="13">
        <f>IF(G6="","",_xlfn.RANK.EQ(R6,$R$4:$R$35,0))</f>
        <v>4</v>
      </c>
      <c r="M6" s="14" t="str">
        <f>IF(G6="","",LOWER(LEFT(VLOOKUP(G6,$A$4:$D$35,3),1))&amp;LOWER(LEFT(VLOOKUP(G6,$A$4:$D$35,4),1)))</f>
        <v>as</v>
      </c>
      <c r="N6" s="14">
        <f>IF(M6="","",COUNTIF($M$4:M6,M6))</f>
        <v>1</v>
      </c>
      <c r="O6" s="14" t="str">
        <f t="shared" si="0"/>
        <v>as1</v>
      </c>
      <c r="P6" s="2">
        <v>3</v>
      </c>
      <c r="Q6" s="2" t="str">
        <f>IF(G6="","",VLOOKUP(G6,$A$4:$D$35,2)&amp;" "&amp;G6)</f>
        <v>Indianapolis Colts</v>
      </c>
      <c r="R6" s="5">
        <f>IF(G6="","",ROUND((H6+J6/2)/SUM(H6:J6),3)+(36-ROW())/100000)</f>
        <v>0.75029999999999997</v>
      </c>
      <c r="T6" s="2">
        <v>3</v>
      </c>
      <c r="U6" s="2">
        <f t="shared" ca="1" si="5"/>
        <v>1</v>
      </c>
      <c r="V6" s="2" t="str">
        <f t="shared" ca="1" si="1"/>
        <v>Chicago Bears</v>
      </c>
      <c r="W6" s="5">
        <f t="shared" ca="1" si="2"/>
        <v>0.81315999999999999</v>
      </c>
      <c r="X6" s="14" t="str">
        <f t="shared" ca="1" si="3"/>
        <v>n</v>
      </c>
      <c r="Z6" s="61"/>
      <c r="AA6" s="14" t="s">
        <v>88</v>
      </c>
      <c r="AB6" s="2">
        <f t="shared" ref="AB6:AB8" ca="1" si="6">IF(COUNTIF($O$4:$O$35,AA6)=0,"",OFFSET($P$3,MATCH(AA6,$O$4:$O$35,0),0))</f>
        <v>5</v>
      </c>
      <c r="AC6" s="2" t="str">
        <f t="shared" ref="AC6:AC8" ca="1" si="7">IF(COUNTIF($O$4:$O$35,AA6)=0,"",OFFSET($Q$3,MATCH(AA6,$O$4:$O$35,0),0))</f>
        <v>New York Jets</v>
      </c>
      <c r="AD6" s="5">
        <f t="shared" ref="AD6:AD8" ca="1" si="8">IF(COUNTIF($O$4:$O$35,AA6)=0,"",OFFSET($R$3,MATCH(AA6,$O$4:$O$35,0),0))</f>
        <v>0.62527999999999995</v>
      </c>
      <c r="AF6" s="63"/>
      <c r="AG6" s="14" t="s">
        <v>100</v>
      </c>
      <c r="AH6" s="2">
        <f t="shared" ref="AH6:AH8" ca="1" si="9">IF(COUNTIF($O$4:$O$35,AG6)=0,"",OFFSET($P$3,MATCH(AG6,$O$4:$O$35,0),0))</f>
        <v>5</v>
      </c>
      <c r="AI6" s="2" t="str">
        <f t="shared" ref="AI6:AI8" ca="1" si="10">IF(COUNTIF($O$4:$O$35,AG6)=0,"",OFFSET($Q$3,MATCH(AG6,$O$4:$O$35,0),0))</f>
        <v>Dallas Cowboys</v>
      </c>
      <c r="AJ6" s="5">
        <f t="shared" ref="AJ6:AJ8" ca="1" si="11">IF(COUNTIF($O$4:$O$35,AG6)=0,"",OFFSET($R$3,MATCH(AG6,$O$4:$O$35,0),0))</f>
        <v>0.56311999999999995</v>
      </c>
      <c r="AL6" s="55"/>
      <c r="AM6" s="19">
        <v>4</v>
      </c>
      <c r="AN6" s="20" t="str">
        <f>IF(Q7="","tbd",Q7)</f>
        <v>New England Patriots</v>
      </c>
      <c r="AO6" s="21">
        <v>37</v>
      </c>
      <c r="AP6" s="14">
        <f>IF(AO6&gt;AO5,AM6,"")</f>
        <v>4</v>
      </c>
      <c r="AR6" s="55"/>
      <c r="AS6" s="19">
        <v>2</v>
      </c>
      <c r="AT6" s="20" t="str">
        <f>IF(Q5="","tbd",Q5)</f>
        <v>Baltimore Ravens</v>
      </c>
      <c r="AU6" s="21">
        <v>6</v>
      </c>
      <c r="AV6" s="14" t="str">
        <f>IF(AU6&gt;AU5,AS6,"")</f>
        <v/>
      </c>
      <c r="AX6" s="55"/>
      <c r="AY6" s="16">
        <f>IF(COUNT(AV5:AV9)&lt;&gt;2,"",MAX(AV5:AV9))</f>
        <v>4</v>
      </c>
      <c r="AZ6" s="17" t="str">
        <f ca="1">IF(AY6="","tbd",OFFSET($Q$3,AY6,0))</f>
        <v>New England Patriots</v>
      </c>
      <c r="BA6" s="18">
        <v>34</v>
      </c>
      <c r="BB6" s="14" t="str">
        <f>IF(BA6&gt;BA7,AY6,"")</f>
        <v/>
      </c>
    </row>
    <row r="7" spans="1:59" x14ac:dyDescent="0.25">
      <c r="A7" s="3" t="s">
        <v>16</v>
      </c>
      <c r="B7" s="3" t="s">
        <v>49</v>
      </c>
      <c r="C7" s="3" t="s">
        <v>74</v>
      </c>
      <c r="D7" s="3" t="s">
        <v>75</v>
      </c>
      <c r="F7" s="55"/>
      <c r="G7" s="3" t="s">
        <v>13</v>
      </c>
      <c r="H7" s="3">
        <v>12</v>
      </c>
      <c r="I7" s="12">
        <f t="shared" si="4"/>
        <v>4</v>
      </c>
      <c r="J7" s="3">
        <v>0</v>
      </c>
      <c r="L7" s="13">
        <f>IF(G7="","",_xlfn.RANK.EQ(R7,$R$4:$R$35,0))</f>
        <v>5</v>
      </c>
      <c r="M7" s="14" t="str">
        <f>IF(G7="","",LOWER(LEFT(VLOOKUP(G7,$A$4:$D$35,3),1))&amp;LOWER(LEFT(VLOOKUP(G7,$A$4:$D$35,4),1)))</f>
        <v>ae</v>
      </c>
      <c r="N7" s="14">
        <f>IF(M7="","",COUNTIF($M$4:M7,M7))</f>
        <v>1</v>
      </c>
      <c r="O7" s="14" t="str">
        <f t="shared" si="0"/>
        <v>ae1</v>
      </c>
      <c r="P7" s="2">
        <v>4</v>
      </c>
      <c r="Q7" s="2" t="str">
        <f>IF(G7="","",VLOOKUP(G7,$A$4:$D$35,2)&amp;" "&amp;G7)</f>
        <v>New England Patriots</v>
      </c>
      <c r="R7" s="5">
        <f>IF(G7="","",ROUND((H7+J7/2)/SUM(H7:J7),3)+(36-ROW())/100000)</f>
        <v>0.75029000000000001</v>
      </c>
      <c r="T7" s="2">
        <v>4</v>
      </c>
      <c r="U7" s="2">
        <f t="shared" ca="1" si="5"/>
        <v>3</v>
      </c>
      <c r="V7" s="2" t="str">
        <f t="shared" ca="1" si="1"/>
        <v>Indianapolis Colts</v>
      </c>
      <c r="W7" s="5">
        <f t="shared" ca="1" si="2"/>
        <v>0.75029999999999997</v>
      </c>
      <c r="X7" s="14" t="str">
        <f t="shared" ca="1" si="3"/>
        <v>a</v>
      </c>
      <c r="Z7" s="61"/>
      <c r="AA7" s="14" t="s">
        <v>89</v>
      </c>
      <c r="AB7" s="2">
        <f t="shared" ca="1" si="6"/>
        <v>0</v>
      </c>
      <c r="AC7" s="2" t="str">
        <f t="shared" ca="1" si="7"/>
        <v>Buffalo Bills</v>
      </c>
      <c r="AD7" s="5">
        <f t="shared" ca="1" si="8"/>
        <v>0.43820999999999999</v>
      </c>
      <c r="AF7" s="63"/>
      <c r="AG7" s="14" t="s">
        <v>101</v>
      </c>
      <c r="AH7" s="2">
        <f t="shared" ca="1" si="9"/>
        <v>6</v>
      </c>
      <c r="AI7" s="2" t="str">
        <f t="shared" ca="1" si="10"/>
        <v>New York Giants</v>
      </c>
      <c r="AJ7" s="5">
        <f t="shared" ca="1" si="11"/>
        <v>0.50011000000000005</v>
      </c>
      <c r="AL7" s="61"/>
      <c r="AR7" s="61"/>
      <c r="AX7" s="55"/>
      <c r="AY7" s="19">
        <f>IF(COUNT(AV5:AV9)&lt;&gt;2,"",MIN(AV5:AV9))</f>
        <v>3</v>
      </c>
      <c r="AZ7" s="20" t="str">
        <f ca="1">IF(AY7="","tbd",OFFSET($Q$3,AY7,0))</f>
        <v>Indianapolis Colts</v>
      </c>
      <c r="BA7" s="21">
        <v>38</v>
      </c>
      <c r="BB7" s="14">
        <f>IF(BA7&gt;BA6,AY7,"")</f>
        <v>3</v>
      </c>
    </row>
    <row r="8" spans="1:59" x14ac:dyDescent="0.25">
      <c r="A8" s="3" t="s">
        <v>11</v>
      </c>
      <c r="B8" s="3" t="s">
        <v>45</v>
      </c>
      <c r="C8" s="3" t="s">
        <v>74</v>
      </c>
      <c r="D8" s="3" t="s">
        <v>73</v>
      </c>
      <c r="F8" s="55"/>
      <c r="G8" s="3" t="s">
        <v>15</v>
      </c>
      <c r="H8" s="3">
        <v>10</v>
      </c>
      <c r="I8" s="12">
        <f t="shared" si="4"/>
        <v>6</v>
      </c>
      <c r="J8" s="3">
        <v>0</v>
      </c>
      <c r="L8" s="13">
        <f t="shared" ref="L8:L35" si="12">IF(G8="","",_xlfn.RANK.EQ(R8,$R$4:$R$35,0))</f>
        <v>6</v>
      </c>
      <c r="M8" s="14" t="str">
        <f t="shared" ref="M8:M35" si="13">IF(G8="","",LOWER(LEFT(VLOOKUP(G8,$A$4:$D$35,3),1))&amp;LOWER(LEFT(VLOOKUP(G8,$A$4:$D$35,4),1)))</f>
        <v>ae</v>
      </c>
      <c r="N8" s="14">
        <f>IF(M8="","",COUNTIF($M$4:M8,M8))</f>
        <v>2</v>
      </c>
      <c r="O8" s="14" t="str">
        <f t="shared" si="0"/>
        <v>ae2</v>
      </c>
      <c r="P8" s="2">
        <v>5</v>
      </c>
      <c r="Q8" s="2" t="str">
        <f t="shared" ref="Q8:Q35" si="14">IF(G8="","",VLOOKUP(G8,$A$4:$D$35,2)&amp;" "&amp;G8)</f>
        <v>New York Jets</v>
      </c>
      <c r="R8" s="5">
        <f t="shared" ref="R8:R35" si="15">IF(G8="","",ROUND((H8+J8/2)/SUM(H8:J8),3)+(36-ROW())/100000)</f>
        <v>0.62527999999999995</v>
      </c>
      <c r="T8" s="2">
        <v>5</v>
      </c>
      <c r="U8" s="2">
        <f t="shared" ca="1" si="5"/>
        <v>4</v>
      </c>
      <c r="V8" s="2" t="str">
        <f t="shared" ca="1" si="1"/>
        <v>New England Patriots</v>
      </c>
      <c r="W8" s="5">
        <f t="shared" ca="1" si="2"/>
        <v>0.75029000000000001</v>
      </c>
      <c r="X8" s="14" t="str">
        <f t="shared" ca="1" si="3"/>
        <v>a</v>
      </c>
      <c r="Z8" s="61"/>
      <c r="AA8" s="14" t="s">
        <v>90</v>
      </c>
      <c r="AB8" s="2">
        <f t="shared" ca="1" si="6"/>
        <v>0</v>
      </c>
      <c r="AC8" s="2" t="str">
        <f t="shared" ca="1" si="7"/>
        <v>Miami Dolphins</v>
      </c>
      <c r="AD8" s="5">
        <f t="shared" ca="1" si="8"/>
        <v>0.37519000000000002</v>
      </c>
      <c r="AF8" s="63"/>
      <c r="AG8" s="14" t="s">
        <v>102</v>
      </c>
      <c r="AH8" s="2">
        <f t="shared" ca="1" si="9"/>
        <v>0</v>
      </c>
      <c r="AI8" s="2" t="str">
        <f t="shared" ca="1" si="10"/>
        <v>Washington Redskins</v>
      </c>
      <c r="AJ8" s="5">
        <f t="shared" ca="1" si="11"/>
        <v>0.31302999999999997</v>
      </c>
      <c r="AL8" s="55"/>
      <c r="AM8" s="16">
        <v>6</v>
      </c>
      <c r="AN8" s="17" t="str">
        <f>IF(Q9="","tbd",Q9)</f>
        <v>Kansas City Chiefs</v>
      </c>
      <c r="AO8" s="18">
        <v>8</v>
      </c>
      <c r="AP8" s="14" t="str">
        <f>IF(AO8&gt;AO9,AM8,"")</f>
        <v/>
      </c>
      <c r="AR8" s="55"/>
      <c r="AS8" s="16">
        <f>IF(COUNT(AP5:AP9)&lt;&gt;2,"",MAX(AP5:AP9))</f>
        <v>4</v>
      </c>
      <c r="AT8" s="17" t="str">
        <f ca="1">IF(AS8="","tbd",OFFSET($Q$3,AS8,0))</f>
        <v>New England Patriots</v>
      </c>
      <c r="AU8" s="18">
        <v>24</v>
      </c>
      <c r="AV8" s="14">
        <f>IF(AU8&gt;AU9,AS8,"")</f>
        <v>4</v>
      </c>
      <c r="AX8" s="61"/>
    </row>
    <row r="9" spans="1:59" x14ac:dyDescent="0.25">
      <c r="A9" s="3" t="s">
        <v>10</v>
      </c>
      <c r="B9" s="3" t="s">
        <v>44</v>
      </c>
      <c r="C9" s="3" t="s">
        <v>74</v>
      </c>
      <c r="D9" s="3" t="s">
        <v>77</v>
      </c>
      <c r="F9" s="55"/>
      <c r="G9" s="3" t="s">
        <v>17</v>
      </c>
      <c r="H9" s="3">
        <v>9</v>
      </c>
      <c r="I9" s="12">
        <f t="shared" si="4"/>
        <v>7</v>
      </c>
      <c r="J9" s="3">
        <v>0</v>
      </c>
      <c r="L9" s="13">
        <f t="shared" si="12"/>
        <v>9</v>
      </c>
      <c r="M9" s="14" t="str">
        <f t="shared" si="13"/>
        <v>aw</v>
      </c>
      <c r="N9" s="14">
        <f>IF(M9="","",COUNTIF($M$4:M9,M9))</f>
        <v>2</v>
      </c>
      <c r="O9" s="14" t="str">
        <f t="shared" si="0"/>
        <v>aw2</v>
      </c>
      <c r="P9" s="2">
        <v>6</v>
      </c>
      <c r="Q9" s="2" t="str">
        <f t="shared" si="14"/>
        <v>Kansas City Chiefs</v>
      </c>
      <c r="R9" s="5">
        <f t="shared" si="15"/>
        <v>0.56326999999999994</v>
      </c>
      <c r="T9" s="2">
        <v>6</v>
      </c>
      <c r="U9" s="2">
        <f t="shared" ca="1" si="5"/>
        <v>5</v>
      </c>
      <c r="V9" s="2" t="str">
        <f t="shared" ca="1" si="1"/>
        <v>New York Jets</v>
      </c>
      <c r="W9" s="5">
        <f t="shared" ca="1" si="2"/>
        <v>0.62527999999999995</v>
      </c>
      <c r="X9" s="14" t="str">
        <f t="shared" ca="1" si="3"/>
        <v>a</v>
      </c>
      <c r="Z9" s="61"/>
      <c r="AF9" s="63"/>
      <c r="AL9" s="55"/>
      <c r="AM9" s="19">
        <v>3</v>
      </c>
      <c r="AN9" s="20" t="str">
        <f>IF(Q6="","tbd",Q6)</f>
        <v>Indianapolis Colts</v>
      </c>
      <c r="AO9" s="21">
        <v>23</v>
      </c>
      <c r="AP9" s="14">
        <f>IF(AO9&gt;AO8,AM9,"")</f>
        <v>3</v>
      </c>
      <c r="AR9" s="55"/>
      <c r="AS9" s="19">
        <v>1</v>
      </c>
      <c r="AT9" s="20" t="str">
        <f>IF(Q4="","tbd",Q4)</f>
        <v>San Diego Chargers</v>
      </c>
      <c r="AU9" s="21">
        <v>21</v>
      </c>
      <c r="AV9" s="14" t="str">
        <f>IF(AU9&gt;AU8,AS9,"")</f>
        <v/>
      </c>
      <c r="AX9" s="61"/>
    </row>
    <row r="10" spans="1:59" x14ac:dyDescent="0.25">
      <c r="A10" s="3" t="s">
        <v>2</v>
      </c>
      <c r="B10" s="3" t="s">
        <v>36</v>
      </c>
      <c r="C10" s="3" t="s">
        <v>72</v>
      </c>
      <c r="D10" s="3" t="s">
        <v>78</v>
      </c>
      <c r="F10" s="55"/>
      <c r="G10" s="3" t="s">
        <v>11</v>
      </c>
      <c r="H10" s="3">
        <v>9</v>
      </c>
      <c r="I10" s="12">
        <f t="shared" si="4"/>
        <v>7</v>
      </c>
      <c r="J10" s="3">
        <v>0</v>
      </c>
      <c r="L10" s="13">
        <f t="shared" si="12"/>
        <v>10</v>
      </c>
      <c r="M10" s="14" t="str">
        <f t="shared" si="13"/>
        <v>aw</v>
      </c>
      <c r="N10" s="14">
        <f>IF(M10="","",COUNTIF($M$4:M10,M10))</f>
        <v>3</v>
      </c>
      <c r="O10" s="14" t="str">
        <f t="shared" si="0"/>
        <v>aw3</v>
      </c>
      <c r="P10" s="24"/>
      <c r="Q10" s="2" t="str">
        <f t="shared" si="14"/>
        <v>Denver Broncos</v>
      </c>
      <c r="R10" s="5">
        <f t="shared" si="15"/>
        <v>0.56325999999999998</v>
      </c>
      <c r="T10" s="2">
        <v>7</v>
      </c>
      <c r="U10" s="2">
        <f t="shared" ca="1" si="5"/>
        <v>2</v>
      </c>
      <c r="V10" s="2" t="str">
        <f t="shared" ca="1" si="1"/>
        <v>New Orleans Saints</v>
      </c>
      <c r="W10" s="5">
        <f t="shared" ca="1" si="2"/>
        <v>0.62514999999999998</v>
      </c>
      <c r="X10" s="14" t="str">
        <f t="shared" ca="1" si="3"/>
        <v>n</v>
      </c>
      <c r="Z10" s="55"/>
      <c r="AA10" s="52" t="s">
        <v>77</v>
      </c>
      <c r="AB10" s="52"/>
      <c r="AC10" s="52"/>
      <c r="AD10" s="53"/>
      <c r="AF10" s="50"/>
      <c r="AG10" s="47" t="s">
        <v>77</v>
      </c>
      <c r="AH10" s="47"/>
      <c r="AI10" s="47"/>
      <c r="AJ10" s="48"/>
      <c r="AL10" s="62"/>
      <c r="AR10" s="62"/>
      <c r="AX10" s="62"/>
      <c r="BD10" s="22">
        <f>IF(BD2="@AFC",SUM(BB15:BB16),SUM(BB6:BB7))</f>
        <v>3</v>
      </c>
      <c r="BE10" s="17" t="str">
        <f ca="1">IF(BD10=0,"tbd",OFFSET($Q$3,BD10+IF($BD$2="@AFC",16,0),0))</f>
        <v>Indianapolis Colts</v>
      </c>
      <c r="BF10" s="18">
        <v>29</v>
      </c>
      <c r="BG10" s="9" t="str">
        <f>IF(BF10&gt;BF11," &lt; CHAMPION","")</f>
        <v xml:space="preserve"> &lt; CHAMPION</v>
      </c>
    </row>
    <row r="11" spans="1:59" x14ac:dyDescent="0.25">
      <c r="A11" s="3" t="s">
        <v>26</v>
      </c>
      <c r="B11" s="3" t="s">
        <v>59</v>
      </c>
      <c r="C11" s="3" t="s">
        <v>72</v>
      </c>
      <c r="D11" s="3" t="s">
        <v>73</v>
      </c>
      <c r="F11" s="55"/>
      <c r="G11" s="3" t="s">
        <v>31</v>
      </c>
      <c r="H11" s="3">
        <v>8</v>
      </c>
      <c r="I11" s="12">
        <f t="shared" si="4"/>
        <v>8</v>
      </c>
      <c r="J11" s="3">
        <v>0</v>
      </c>
      <c r="L11" s="13">
        <f t="shared" si="12"/>
        <v>13</v>
      </c>
      <c r="M11" s="14" t="str">
        <f t="shared" si="13"/>
        <v>an</v>
      </c>
      <c r="N11" s="14">
        <f>IF(M11="","",COUNTIF($M$4:M11,M11))</f>
        <v>2</v>
      </c>
      <c r="O11" s="14" t="str">
        <f t="shared" si="0"/>
        <v>an2</v>
      </c>
      <c r="P11" s="24"/>
      <c r="Q11" s="2" t="str">
        <f t="shared" si="14"/>
        <v>Cincinnati Bengals</v>
      </c>
      <c r="R11" s="5">
        <f t="shared" si="15"/>
        <v>0.50024999999999997</v>
      </c>
      <c r="T11" s="2">
        <v>8</v>
      </c>
      <c r="U11" s="2">
        <f t="shared" ca="1" si="5"/>
        <v>3</v>
      </c>
      <c r="V11" s="2" t="str">
        <f t="shared" ca="1" si="1"/>
        <v>Philadelphia Eagles</v>
      </c>
      <c r="W11" s="5">
        <f t="shared" ca="1" si="2"/>
        <v>0.62514000000000003</v>
      </c>
      <c r="X11" s="14" t="str">
        <f t="shared" ca="1" si="3"/>
        <v>n</v>
      </c>
      <c r="Z11" s="61"/>
      <c r="AA11" s="1"/>
      <c r="AB11" s="1"/>
      <c r="AC11" s="4" t="s">
        <v>79</v>
      </c>
      <c r="AD11" s="4" t="s">
        <v>68</v>
      </c>
      <c r="AF11" s="63"/>
      <c r="AG11" s="1"/>
      <c r="AH11" s="1"/>
      <c r="AI11" s="4" t="s">
        <v>79</v>
      </c>
      <c r="AJ11" s="4" t="s">
        <v>68</v>
      </c>
      <c r="AL11" s="7"/>
      <c r="AR11" s="7"/>
      <c r="BD11" s="23">
        <f>IF(BD2="@AFC",SUM(BB6:BB7),SUM(BB15:BB16))</f>
        <v>1</v>
      </c>
      <c r="BE11" s="20" t="str">
        <f ca="1">IF(BD11=0,"tbd",OFFSET($Q$3,BD11+IF($BD$2="@AFC",0,16),0))</f>
        <v>Chicago Bears</v>
      </c>
      <c r="BF11" s="21">
        <v>17</v>
      </c>
      <c r="BG11" s="9" t="str">
        <f>IF(BF11&gt;BF10," &lt; CHAMPION","")</f>
        <v/>
      </c>
    </row>
    <row r="12" spans="1:59" x14ac:dyDescent="0.25">
      <c r="A12" s="3" t="s">
        <v>18</v>
      </c>
      <c r="B12" s="3" t="s">
        <v>51</v>
      </c>
      <c r="C12" s="3" t="s">
        <v>74</v>
      </c>
      <c r="D12" s="3" t="s">
        <v>73</v>
      </c>
      <c r="F12" s="55"/>
      <c r="G12" s="3" t="s">
        <v>4</v>
      </c>
      <c r="H12" s="3">
        <v>8</v>
      </c>
      <c r="I12" s="12">
        <f t="shared" si="4"/>
        <v>8</v>
      </c>
      <c r="J12" s="3">
        <v>0</v>
      </c>
      <c r="L12" s="13">
        <f t="shared" si="12"/>
        <v>14</v>
      </c>
      <c r="M12" s="14" t="str">
        <f t="shared" si="13"/>
        <v>as</v>
      </c>
      <c r="N12" s="14">
        <f>IF(M12="","",COUNTIF($M$4:M12,M12))</f>
        <v>2</v>
      </c>
      <c r="O12" s="14" t="str">
        <f t="shared" si="0"/>
        <v>as2</v>
      </c>
      <c r="P12" s="24"/>
      <c r="Q12" s="2" t="str">
        <f t="shared" si="14"/>
        <v>Tennessee Titans</v>
      </c>
      <c r="R12" s="5">
        <f t="shared" si="15"/>
        <v>0.50024000000000002</v>
      </c>
      <c r="T12" s="2">
        <v>9</v>
      </c>
      <c r="U12" s="2">
        <f t="shared" ca="1" si="5"/>
        <v>6</v>
      </c>
      <c r="V12" s="2" t="str">
        <f t="shared" ca="1" si="1"/>
        <v>Kansas City Chiefs</v>
      </c>
      <c r="W12" s="5">
        <f t="shared" ca="1" si="2"/>
        <v>0.56326999999999994</v>
      </c>
      <c r="X12" s="14" t="str">
        <f t="shared" ca="1" si="3"/>
        <v>a</v>
      </c>
      <c r="Z12" s="61"/>
      <c r="AA12" s="14" t="s">
        <v>83</v>
      </c>
      <c r="AB12" s="2">
        <f ca="1">IF(COUNTIF($O$4:$O$35,AA12)=0,"",OFFSET($P$3,MATCH(AA12,$O$4:$O$35,0),0))</f>
        <v>2</v>
      </c>
      <c r="AC12" s="2" t="str">
        <f ca="1">IF(COUNTIF($O$4:$O$35,AA12)=0,"",OFFSET($Q$3,MATCH(AA12,$O$4:$O$35,0),0))</f>
        <v>Baltimore Ravens</v>
      </c>
      <c r="AD12" s="5">
        <f ca="1">IF(COUNTIF($O$4:$O$35,AA12)=0,"",OFFSET($R$3,MATCH(AA12,$O$4:$O$35,0),0))</f>
        <v>0.81330999999999998</v>
      </c>
      <c r="AF12" s="63"/>
      <c r="AG12" s="14" t="s">
        <v>103</v>
      </c>
      <c r="AH12" s="2">
        <f ca="1">IF(COUNTIF($O$4:$O$35,AG12)=0,"",OFFSET($P$3,MATCH(AG12,$O$4:$O$35,0),0))</f>
        <v>1</v>
      </c>
      <c r="AI12" s="2" t="str">
        <f ca="1">IF(COUNTIF($O$4:$O$35,AG12)=0,"",OFFSET($Q$3,MATCH(AG12,$O$4:$O$35,0),0))</f>
        <v>Chicago Bears</v>
      </c>
      <c r="AJ12" s="5">
        <f ca="1">IF(COUNTIF($O$4:$O$35,AG12)=0,"",OFFSET($R$3,MATCH(AG12,$O$4:$O$35,0),0))</f>
        <v>0.81315999999999999</v>
      </c>
      <c r="AL12" s="76" t="s">
        <v>116</v>
      </c>
      <c r="AM12" s="77"/>
      <c r="AN12" s="77"/>
      <c r="AO12" s="77"/>
      <c r="AP12" s="77"/>
      <c r="AQ12" s="77"/>
      <c r="AR12" s="78"/>
      <c r="AS12" s="77"/>
      <c r="AT12" s="77"/>
      <c r="AU12" s="77"/>
      <c r="AV12" s="77"/>
      <c r="AW12" s="77"/>
      <c r="AX12" s="78"/>
      <c r="AY12" s="77"/>
      <c r="AZ12" s="77"/>
      <c r="BA12" s="77"/>
      <c r="BB12" s="79"/>
    </row>
    <row r="13" spans="1:59" ht="15" customHeight="1" x14ac:dyDescent="0.25">
      <c r="A13" s="3" t="s">
        <v>17</v>
      </c>
      <c r="B13" s="3" t="s">
        <v>50</v>
      </c>
      <c r="C13" s="3" t="s">
        <v>74</v>
      </c>
      <c r="D13" s="3" t="s">
        <v>73</v>
      </c>
      <c r="F13" s="55"/>
      <c r="G13" s="3" t="s">
        <v>24</v>
      </c>
      <c r="H13" s="3">
        <v>8</v>
      </c>
      <c r="I13" s="12">
        <f t="shared" si="4"/>
        <v>8</v>
      </c>
      <c r="J13" s="3">
        <v>0</v>
      </c>
      <c r="L13" s="13">
        <f t="shared" si="12"/>
        <v>15</v>
      </c>
      <c r="M13" s="14" t="str">
        <f t="shared" si="13"/>
        <v>as</v>
      </c>
      <c r="N13" s="14">
        <f>IF(M13="","",COUNTIF($M$4:M13,M13))</f>
        <v>3</v>
      </c>
      <c r="O13" s="14" t="str">
        <f t="shared" si="0"/>
        <v>as3</v>
      </c>
      <c r="P13" s="24"/>
      <c r="Q13" s="2" t="str">
        <f t="shared" si="14"/>
        <v>Jacksonville Jaguars</v>
      </c>
      <c r="R13" s="5">
        <f t="shared" si="15"/>
        <v>0.50022999999999995</v>
      </c>
      <c r="T13" s="2">
        <v>10</v>
      </c>
      <c r="U13" s="2">
        <f t="shared" ca="1" si="5"/>
        <v>0</v>
      </c>
      <c r="V13" s="2" t="str">
        <f t="shared" ca="1" si="1"/>
        <v>Denver Broncos</v>
      </c>
      <c r="W13" s="5">
        <f t="shared" ca="1" si="2"/>
        <v>0.56325999999999998</v>
      </c>
      <c r="X13" s="14" t="str">
        <f t="shared" ca="1" si="3"/>
        <v>a</v>
      </c>
      <c r="Z13" s="61"/>
      <c r="AA13" s="14" t="s">
        <v>84</v>
      </c>
      <c r="AB13" s="2">
        <f t="shared" ref="AB13:AB15" ca="1" si="16">IF(COUNTIF($O$4:$O$35,AA13)=0,"",OFFSET($P$3,MATCH(AA13,$O$4:$O$35,0),0))</f>
        <v>0</v>
      </c>
      <c r="AC13" s="2" t="str">
        <f t="shared" ref="AC13:AC15" ca="1" si="17">IF(COUNTIF($O$4:$O$35,AA13)=0,"",OFFSET($Q$3,MATCH(AA13,$O$4:$O$35,0),0))</f>
        <v>Cincinnati Bengals</v>
      </c>
      <c r="AD13" s="5">
        <f t="shared" ref="AD13:AD15" ca="1" si="18">IF(COUNTIF($O$4:$O$35,AA13)=0,"",OFFSET($R$3,MATCH(AA13,$O$4:$O$35,0),0))</f>
        <v>0.50024999999999997</v>
      </c>
      <c r="AF13" s="63"/>
      <c r="AG13" s="14" t="s">
        <v>104</v>
      </c>
      <c r="AH13" s="2">
        <f t="shared" ref="AH13:AH15" ca="1" si="19">IF(COUNTIF($O$4:$O$35,AG13)=0,"",OFFSET($P$3,MATCH(AG13,$O$4:$O$35,0),0))</f>
        <v>0</v>
      </c>
      <c r="AI13" s="2" t="str">
        <f t="shared" ref="AI13:AI15" ca="1" si="20">IF(COUNTIF($O$4:$O$35,AG13)=0,"",OFFSET($Q$3,MATCH(AG13,$O$4:$O$35,0),0))</f>
        <v>Green Bay Packers</v>
      </c>
      <c r="AJ13" s="5">
        <f t="shared" ref="AJ13:AJ15" ca="1" si="21">IF(COUNTIF($O$4:$O$35,AG13)=0,"",OFFSET($R$3,MATCH(AG13,$O$4:$O$35,0),0))</f>
        <v>0.50009999999999999</v>
      </c>
      <c r="AL13" s="63" t="s">
        <v>121</v>
      </c>
      <c r="AR13" s="63" t="s">
        <v>122</v>
      </c>
      <c r="AX13" s="63" t="s">
        <v>124</v>
      </c>
    </row>
    <row r="14" spans="1:59" x14ac:dyDescent="0.25">
      <c r="A14" s="3" t="s">
        <v>6</v>
      </c>
      <c r="B14" s="3" t="s">
        <v>40</v>
      </c>
      <c r="C14" s="3" t="s">
        <v>74</v>
      </c>
      <c r="D14" s="3" t="s">
        <v>78</v>
      </c>
      <c r="F14" s="55"/>
      <c r="G14" s="3" t="s">
        <v>5</v>
      </c>
      <c r="H14" s="6">
        <v>8</v>
      </c>
      <c r="I14" s="12">
        <f t="shared" si="4"/>
        <v>8</v>
      </c>
      <c r="J14" s="3">
        <v>0</v>
      </c>
      <c r="L14" s="13">
        <f t="shared" si="12"/>
        <v>16</v>
      </c>
      <c r="M14" s="14" t="str">
        <f t="shared" si="13"/>
        <v>an</v>
      </c>
      <c r="N14" s="14">
        <f>IF(M14="","",COUNTIF($M$4:M14,M14))</f>
        <v>3</v>
      </c>
      <c r="O14" s="14" t="str">
        <f t="shared" si="0"/>
        <v>an3</v>
      </c>
      <c r="P14" s="24"/>
      <c r="Q14" s="2" t="str">
        <f t="shared" si="14"/>
        <v>Pittsburgh Steelers</v>
      </c>
      <c r="R14" s="5">
        <f t="shared" si="15"/>
        <v>0.50022</v>
      </c>
      <c r="T14" s="2">
        <v>11</v>
      </c>
      <c r="U14" s="2">
        <f t="shared" ca="1" si="5"/>
        <v>4</v>
      </c>
      <c r="V14" s="2" t="str">
        <f t="shared" ca="1" si="1"/>
        <v>Seattle Seahawks</v>
      </c>
      <c r="W14" s="5">
        <f t="shared" ca="1" si="2"/>
        <v>0.56312999999999991</v>
      </c>
      <c r="X14" s="14" t="str">
        <f t="shared" ca="1" si="3"/>
        <v>n</v>
      </c>
      <c r="Z14" s="61"/>
      <c r="AA14" s="14" t="s">
        <v>85</v>
      </c>
      <c r="AB14" s="2">
        <f t="shared" ca="1" si="16"/>
        <v>0</v>
      </c>
      <c r="AC14" s="2" t="str">
        <f t="shared" ca="1" si="17"/>
        <v>Pittsburgh Steelers</v>
      </c>
      <c r="AD14" s="5">
        <f t="shared" ca="1" si="18"/>
        <v>0.50022</v>
      </c>
      <c r="AF14" s="63"/>
      <c r="AG14" s="14" t="s">
        <v>105</v>
      </c>
      <c r="AH14" s="2">
        <f t="shared" ca="1" si="19"/>
        <v>0</v>
      </c>
      <c r="AI14" s="2" t="str">
        <f t="shared" ca="1" si="20"/>
        <v>Minnesota Vikings</v>
      </c>
      <c r="AJ14" s="5">
        <f t="shared" ca="1" si="21"/>
        <v>0.37504999999999999</v>
      </c>
      <c r="AL14" s="50"/>
      <c r="AM14" s="16">
        <v>6</v>
      </c>
      <c r="AN14" s="17" t="str">
        <f>IF(Q25="","tbd",Q25)</f>
        <v>New York Giants</v>
      </c>
      <c r="AO14" s="18">
        <v>20</v>
      </c>
      <c r="AP14" s="14" t="str">
        <f>IF(AO14&gt;AO15,AM14,"")</f>
        <v/>
      </c>
      <c r="AR14" s="50"/>
      <c r="AS14" s="16">
        <f>IF(COUNT(AP14:AP18)&lt;&gt;2,"",MAX(AP14:AP18))</f>
        <v>4</v>
      </c>
      <c r="AT14" s="17" t="str">
        <f ca="1">IF(AS14="","tbd",OFFSET($Q$19,AS14,0))</f>
        <v>Seattle Seahawks</v>
      </c>
      <c r="AU14" s="18">
        <v>24</v>
      </c>
      <c r="AV14" s="14" t="str">
        <f>IF(AU14&gt;AU15,AS14,"")</f>
        <v/>
      </c>
      <c r="AX14" s="63"/>
    </row>
    <row r="15" spans="1:59" x14ac:dyDescent="0.25">
      <c r="A15" s="3" t="s">
        <v>27</v>
      </c>
      <c r="B15" s="3" t="s">
        <v>60</v>
      </c>
      <c r="C15" s="3" t="s">
        <v>72</v>
      </c>
      <c r="D15" s="3" t="s">
        <v>75</v>
      </c>
      <c r="F15" s="55"/>
      <c r="G15" s="3" t="s">
        <v>16</v>
      </c>
      <c r="H15" s="6">
        <v>7</v>
      </c>
      <c r="I15" s="12">
        <f t="shared" si="4"/>
        <v>9</v>
      </c>
      <c r="J15" s="3">
        <v>0</v>
      </c>
      <c r="L15" s="13">
        <f t="shared" si="12"/>
        <v>21</v>
      </c>
      <c r="M15" s="14" t="str">
        <f t="shared" si="13"/>
        <v>ae</v>
      </c>
      <c r="N15" s="14">
        <f>IF(M15="","",COUNTIF($M$4:M15,M15))</f>
        <v>3</v>
      </c>
      <c r="O15" s="14" t="str">
        <f t="shared" si="0"/>
        <v>ae3</v>
      </c>
      <c r="P15" s="24"/>
      <c r="Q15" s="2" t="str">
        <f t="shared" si="14"/>
        <v>Buffalo Bills</v>
      </c>
      <c r="R15" s="5">
        <f t="shared" si="15"/>
        <v>0.43820999999999999</v>
      </c>
      <c r="T15" s="2">
        <v>12</v>
      </c>
      <c r="U15" s="2">
        <f t="shared" ca="1" si="5"/>
        <v>5</v>
      </c>
      <c r="V15" s="2" t="str">
        <f t="shared" ca="1" si="1"/>
        <v>Dallas Cowboys</v>
      </c>
      <c r="W15" s="5">
        <f t="shared" ca="1" si="2"/>
        <v>0.56311999999999995</v>
      </c>
      <c r="X15" s="14" t="str">
        <f t="shared" ca="1" si="3"/>
        <v>n</v>
      </c>
      <c r="Z15" s="61"/>
      <c r="AA15" s="14" t="s">
        <v>86</v>
      </c>
      <c r="AB15" s="2">
        <f t="shared" ca="1" si="16"/>
        <v>0</v>
      </c>
      <c r="AC15" s="2" t="str">
        <f t="shared" ca="1" si="17"/>
        <v>Cleveland Browns</v>
      </c>
      <c r="AD15" s="5">
        <f t="shared" ca="1" si="18"/>
        <v>0.25018000000000001</v>
      </c>
      <c r="AF15" s="63"/>
      <c r="AG15" s="14" t="s">
        <v>106</v>
      </c>
      <c r="AH15" s="2">
        <f t="shared" ca="1" si="19"/>
        <v>0</v>
      </c>
      <c r="AI15" s="2" t="str">
        <f t="shared" ca="1" si="20"/>
        <v>Detroit Lions</v>
      </c>
      <c r="AJ15" s="5">
        <f t="shared" ca="1" si="21"/>
        <v>0.18801000000000001</v>
      </c>
      <c r="AL15" s="50"/>
      <c r="AM15" s="19">
        <v>3</v>
      </c>
      <c r="AN15" s="20" t="str">
        <f>IF(Q22="","tbd",Q22)</f>
        <v>Philadelphia Eagles</v>
      </c>
      <c r="AO15" s="21">
        <v>23</v>
      </c>
      <c r="AP15" s="14">
        <f>IF(AO15&gt;AO14,AM15,"")</f>
        <v>3</v>
      </c>
      <c r="AR15" s="50"/>
      <c r="AS15" s="19">
        <v>1</v>
      </c>
      <c r="AT15" s="20" t="str">
        <f>IF(Q20="","tbd",Q20)</f>
        <v>Chicago Bears</v>
      </c>
      <c r="AU15" s="21">
        <v>27</v>
      </c>
      <c r="AV15" s="14">
        <f>IF(AU15&gt;AU14,AS15,"")</f>
        <v>1</v>
      </c>
      <c r="AX15" s="50"/>
      <c r="AY15" s="16">
        <f>IF(COUNT(AV14:AV18)&lt;&gt;2,"",MAX(AV14:AV18))</f>
        <v>2</v>
      </c>
      <c r="AZ15" s="17" t="str">
        <f ca="1">IF(AY15="","tbd",OFFSET($Q$19,AY15,0))</f>
        <v>New Orleans Saints</v>
      </c>
      <c r="BA15" s="18">
        <v>14</v>
      </c>
      <c r="BB15" s="14" t="str">
        <f>IF(BA15&gt;BA16,AY15,"")</f>
        <v/>
      </c>
    </row>
    <row r="16" spans="1:59" ht="15" customHeight="1" x14ac:dyDescent="0.25">
      <c r="A16" s="3" t="s">
        <v>12</v>
      </c>
      <c r="B16" s="3" t="s">
        <v>46</v>
      </c>
      <c r="C16" s="3" t="s">
        <v>74</v>
      </c>
      <c r="D16" s="3" t="s">
        <v>75</v>
      </c>
      <c r="F16" s="55"/>
      <c r="G16" s="3" t="s">
        <v>29</v>
      </c>
      <c r="H16" s="3">
        <v>6</v>
      </c>
      <c r="I16" s="12">
        <f t="shared" si="4"/>
        <v>10</v>
      </c>
      <c r="J16" s="3">
        <v>0</v>
      </c>
      <c r="L16" s="13">
        <f t="shared" si="12"/>
        <v>24</v>
      </c>
      <c r="M16" s="14" t="str">
        <f t="shared" si="13"/>
        <v>as</v>
      </c>
      <c r="N16" s="14">
        <f>IF(M16="","",COUNTIF($M$4:M16,M16))</f>
        <v>4</v>
      </c>
      <c r="O16" s="14" t="str">
        <f t="shared" si="0"/>
        <v>as4</v>
      </c>
      <c r="P16" s="24"/>
      <c r="Q16" s="2" t="str">
        <f t="shared" si="14"/>
        <v>Houston Texans</v>
      </c>
      <c r="R16" s="5">
        <f t="shared" si="15"/>
        <v>0.37519999999999998</v>
      </c>
      <c r="T16" s="2">
        <v>13</v>
      </c>
      <c r="U16" s="2">
        <f t="shared" ca="1" si="5"/>
        <v>0</v>
      </c>
      <c r="V16" s="2" t="str">
        <f t="shared" ca="1" si="1"/>
        <v>Cincinnati Bengals</v>
      </c>
      <c r="W16" s="5">
        <f t="shared" ca="1" si="2"/>
        <v>0.50024999999999997</v>
      </c>
      <c r="X16" s="14" t="str">
        <f t="shared" ca="1" si="3"/>
        <v>a</v>
      </c>
      <c r="Z16" s="61"/>
      <c r="AF16" s="63"/>
      <c r="AL16" s="63"/>
      <c r="AR16" s="63"/>
      <c r="AX16" s="50"/>
      <c r="AY16" s="19">
        <f>IF(COUNT(AV14:AV18)&lt;&gt;2,"",MIN(AV14:AV18))</f>
        <v>1</v>
      </c>
      <c r="AZ16" s="20" t="str">
        <f ca="1">IF(AY16="","tbd",OFFSET($Q$19,AY16,0))</f>
        <v>Chicago Bears</v>
      </c>
      <c r="BA16" s="21">
        <v>39</v>
      </c>
      <c r="BB16" s="14">
        <f>IF(BA16&gt;BA15,AY16,"")</f>
        <v>1</v>
      </c>
    </row>
    <row r="17" spans="1:50" x14ac:dyDescent="0.25">
      <c r="A17" s="3" t="s">
        <v>1</v>
      </c>
      <c r="B17" s="3" t="s">
        <v>35</v>
      </c>
      <c r="C17" s="3" t="s">
        <v>72</v>
      </c>
      <c r="D17" s="3" t="s">
        <v>75</v>
      </c>
      <c r="F17" s="55"/>
      <c r="G17" s="3" t="s">
        <v>12</v>
      </c>
      <c r="H17" s="3">
        <v>6</v>
      </c>
      <c r="I17" s="12">
        <f t="shared" si="4"/>
        <v>10</v>
      </c>
      <c r="J17" s="3">
        <v>0</v>
      </c>
      <c r="L17" s="13">
        <f t="shared" si="12"/>
        <v>25</v>
      </c>
      <c r="M17" s="14" t="str">
        <f t="shared" si="13"/>
        <v>ae</v>
      </c>
      <c r="N17" s="14">
        <f>IF(M17="","",COUNTIF($M$4:M17,M17))</f>
        <v>4</v>
      </c>
      <c r="O17" s="14" t="str">
        <f t="shared" si="0"/>
        <v>ae4</v>
      </c>
      <c r="P17" s="24"/>
      <c r="Q17" s="2" t="str">
        <f t="shared" si="14"/>
        <v>Miami Dolphins</v>
      </c>
      <c r="R17" s="5">
        <f t="shared" si="15"/>
        <v>0.37519000000000002</v>
      </c>
      <c r="T17" s="2">
        <v>14</v>
      </c>
      <c r="U17" s="2">
        <f t="shared" ca="1" si="5"/>
        <v>0</v>
      </c>
      <c r="V17" s="2" t="str">
        <f t="shared" ca="1" si="1"/>
        <v>Tennessee Titans</v>
      </c>
      <c r="W17" s="5">
        <f t="shared" ca="1" si="2"/>
        <v>0.50024000000000002</v>
      </c>
      <c r="X17" s="14" t="str">
        <f t="shared" ca="1" si="3"/>
        <v>a</v>
      </c>
      <c r="Z17" s="55"/>
      <c r="AA17" s="52" t="s">
        <v>78</v>
      </c>
      <c r="AB17" s="52"/>
      <c r="AC17" s="52"/>
      <c r="AD17" s="53"/>
      <c r="AF17" s="50"/>
      <c r="AG17" s="47" t="s">
        <v>78</v>
      </c>
      <c r="AH17" s="47"/>
      <c r="AI17" s="47"/>
      <c r="AJ17" s="48"/>
      <c r="AL17" s="50"/>
      <c r="AM17" s="16">
        <v>5</v>
      </c>
      <c r="AN17" s="17" t="str">
        <f>IF(Q24="","tbd",Q24)</f>
        <v>Dallas Cowboys</v>
      </c>
      <c r="AO17" s="18">
        <v>20</v>
      </c>
      <c r="AP17" s="14" t="str">
        <f>IF(AO17&gt;AO18,AM17,"")</f>
        <v/>
      </c>
      <c r="AR17" s="50"/>
      <c r="AS17" s="16">
        <f>IF(COUNT(AP14:AP18)&lt;&gt;2,"",MIN(AP14:AP18))</f>
        <v>3</v>
      </c>
      <c r="AT17" s="17" t="str">
        <f ca="1">IF(AS17="","tbd",OFFSET($Q$19,AS17,0))</f>
        <v>Philadelphia Eagles</v>
      </c>
      <c r="AU17" s="18">
        <v>24</v>
      </c>
      <c r="AV17" s="14" t="str">
        <f>IF(AU17&gt;AU18,AS17,"")</f>
        <v/>
      </c>
      <c r="AX17" s="63"/>
    </row>
    <row r="18" spans="1:50" x14ac:dyDescent="0.25">
      <c r="A18" s="3" t="s">
        <v>9</v>
      </c>
      <c r="B18" s="3" t="s">
        <v>43</v>
      </c>
      <c r="C18" s="3" t="s">
        <v>72</v>
      </c>
      <c r="D18" s="3" t="s">
        <v>78</v>
      </c>
      <c r="F18" s="55"/>
      <c r="G18" s="3" t="s">
        <v>10</v>
      </c>
      <c r="H18" s="3">
        <v>4</v>
      </c>
      <c r="I18" s="12">
        <f t="shared" si="4"/>
        <v>12</v>
      </c>
      <c r="J18" s="3">
        <v>0</v>
      </c>
      <c r="L18" s="13">
        <f t="shared" si="12"/>
        <v>29</v>
      </c>
      <c r="M18" s="14" t="str">
        <f t="shared" si="13"/>
        <v>an</v>
      </c>
      <c r="N18" s="14">
        <f>IF(M18="","",COUNTIF($M$4:M18,M18))</f>
        <v>4</v>
      </c>
      <c r="O18" s="14" t="str">
        <f t="shared" si="0"/>
        <v>an4</v>
      </c>
      <c r="P18" s="24"/>
      <c r="Q18" s="2" t="str">
        <f t="shared" si="14"/>
        <v>Cleveland Browns</v>
      </c>
      <c r="R18" s="5">
        <f t="shared" si="15"/>
        <v>0.25018000000000001</v>
      </c>
      <c r="T18" s="2">
        <v>15</v>
      </c>
      <c r="U18" s="2">
        <f t="shared" ca="1" si="5"/>
        <v>0</v>
      </c>
      <c r="V18" s="2" t="str">
        <f t="shared" ca="1" si="1"/>
        <v>Jacksonville Jaguars</v>
      </c>
      <c r="W18" s="5">
        <f t="shared" ca="1" si="2"/>
        <v>0.50022999999999995</v>
      </c>
      <c r="X18" s="14" t="str">
        <f t="shared" ca="1" si="3"/>
        <v>a</v>
      </c>
      <c r="Z18" s="61"/>
      <c r="AA18" s="1"/>
      <c r="AB18" s="1"/>
      <c r="AC18" s="4" t="s">
        <v>79</v>
      </c>
      <c r="AD18" s="4" t="s">
        <v>68</v>
      </c>
      <c r="AF18" s="63"/>
      <c r="AG18" s="1"/>
      <c r="AH18" s="1"/>
      <c r="AI18" s="4" t="s">
        <v>79</v>
      </c>
      <c r="AJ18" s="4" t="s">
        <v>68</v>
      </c>
      <c r="AL18" s="50"/>
      <c r="AM18" s="19">
        <v>4</v>
      </c>
      <c r="AN18" s="20" t="str">
        <f>IF(Q23="","tbd",Q23)</f>
        <v>Seattle Seahawks</v>
      </c>
      <c r="AO18" s="21">
        <v>21</v>
      </c>
      <c r="AP18" s="14">
        <f>IF(AO18&gt;AO17,AM18,"")</f>
        <v>4</v>
      </c>
      <c r="AR18" s="50"/>
      <c r="AS18" s="19">
        <v>2</v>
      </c>
      <c r="AT18" s="20" t="str">
        <f>IF(Q21="","tbd",Q21)</f>
        <v>New Orleans Saints</v>
      </c>
      <c r="AU18" s="21">
        <v>27</v>
      </c>
      <c r="AV18" s="14">
        <f>IF(AU18&gt;AU17,AS18,"")</f>
        <v>2</v>
      </c>
      <c r="AX18" s="63"/>
    </row>
    <row r="19" spans="1:50" x14ac:dyDescent="0.25">
      <c r="A19" s="3" t="s">
        <v>7</v>
      </c>
      <c r="B19" s="3" t="s">
        <v>41</v>
      </c>
      <c r="C19" s="3" t="s">
        <v>72</v>
      </c>
      <c r="D19" s="3" t="s">
        <v>75</v>
      </c>
      <c r="F19" s="56"/>
      <c r="G19" s="3" t="s">
        <v>3</v>
      </c>
      <c r="H19" s="3">
        <v>2</v>
      </c>
      <c r="I19" s="12">
        <f t="shared" si="4"/>
        <v>14</v>
      </c>
      <c r="J19" s="3">
        <v>0</v>
      </c>
      <c r="L19" s="13">
        <f t="shared" si="12"/>
        <v>32</v>
      </c>
      <c r="M19" s="14" t="str">
        <f t="shared" si="13"/>
        <v>aw</v>
      </c>
      <c r="N19" s="14">
        <f>IF(M19="","",COUNTIF($M$4:M19,M19))</f>
        <v>4</v>
      </c>
      <c r="O19" s="14" t="str">
        <f t="shared" si="0"/>
        <v>aw4</v>
      </c>
      <c r="P19" s="24"/>
      <c r="Q19" s="2" t="str">
        <f t="shared" si="14"/>
        <v>Oakland Raiders</v>
      </c>
      <c r="R19" s="5">
        <f t="shared" si="15"/>
        <v>0.12517</v>
      </c>
      <c r="T19" s="2">
        <v>16</v>
      </c>
      <c r="U19" s="2">
        <f t="shared" ca="1" si="5"/>
        <v>0</v>
      </c>
      <c r="V19" s="2" t="str">
        <f t="shared" ca="1" si="1"/>
        <v>Pittsburgh Steelers</v>
      </c>
      <c r="W19" s="5">
        <f t="shared" ca="1" si="2"/>
        <v>0.50022</v>
      </c>
      <c r="X19" s="14" t="str">
        <f t="shared" ca="1" si="3"/>
        <v>a</v>
      </c>
      <c r="Z19" s="61"/>
      <c r="AA19" s="14" t="s">
        <v>91</v>
      </c>
      <c r="AB19" s="2">
        <f ca="1">IF(COUNTIF($O$4:$O$35,AA19)=0,"",OFFSET($P$3,MATCH(AA19,$O$4:$O$35,0),0))</f>
        <v>3</v>
      </c>
      <c r="AC19" s="2" t="str">
        <f ca="1">IF(COUNTIF($O$4:$O$35,AA19)=0,"",OFFSET($Q$3,MATCH(AA19,$O$4:$O$35,0),0))</f>
        <v>Indianapolis Colts</v>
      </c>
      <c r="AD19" s="5">
        <f ca="1">IF(COUNTIF($O$4:$O$35,AA19)=0,"",OFFSET($R$3,MATCH(AA19,$O$4:$O$35,0),0))</f>
        <v>0.75029999999999997</v>
      </c>
      <c r="AF19" s="63"/>
      <c r="AG19" s="14" t="s">
        <v>107</v>
      </c>
      <c r="AH19" s="2">
        <f ca="1">IF(COUNTIF($O$4:$O$35,AG19)=0,"",OFFSET($P$3,MATCH(AG19,$O$4:$O$35,0),0))</f>
        <v>2</v>
      </c>
      <c r="AI19" s="2" t="str">
        <f ca="1">IF(COUNTIF($O$4:$O$35,AG19)=0,"",OFFSET($Q$3,MATCH(AG19,$O$4:$O$35,0),0))</f>
        <v>New Orleans Saints</v>
      </c>
      <c r="AJ19" s="5">
        <f ca="1">IF(COUNTIF($O$4:$O$35,AG19)=0,"",OFFSET($R$3,MATCH(AG19,$O$4:$O$35,0),0))</f>
        <v>0.62514999999999998</v>
      </c>
      <c r="AL19" s="64"/>
      <c r="AR19" s="64"/>
      <c r="AX19" s="64"/>
    </row>
    <row r="20" spans="1:50" x14ac:dyDescent="0.25">
      <c r="A20" s="3" t="s">
        <v>24</v>
      </c>
      <c r="B20" s="3" t="s">
        <v>57</v>
      </c>
      <c r="C20" s="3" t="s">
        <v>74</v>
      </c>
      <c r="D20" s="3" t="s">
        <v>78</v>
      </c>
      <c r="F20" s="49" t="s">
        <v>116</v>
      </c>
      <c r="G20" s="3" t="s">
        <v>28</v>
      </c>
      <c r="H20" s="3">
        <v>13</v>
      </c>
      <c r="I20" s="12">
        <f t="shared" si="4"/>
        <v>3</v>
      </c>
      <c r="J20" s="3">
        <v>0</v>
      </c>
      <c r="L20" s="13">
        <f>IF(G20="","",_xlfn.RANK.EQ(R20,$R$4:$R$35,0))</f>
        <v>3</v>
      </c>
      <c r="M20" s="14" t="str">
        <f>IF(G20="","",LOWER(LEFT(VLOOKUP(G20,$A$4:$D$35,3),1))&amp;LOWER(LEFT(VLOOKUP(G20,$A$4:$D$35,4),1)))</f>
        <v>nn</v>
      </c>
      <c r="N20" s="14">
        <f>IF(M20="","",COUNTIF($M$4:M20,M20))</f>
        <v>1</v>
      </c>
      <c r="O20" s="14" t="str">
        <f t="shared" si="0"/>
        <v>nn1</v>
      </c>
      <c r="P20" s="2">
        <v>1</v>
      </c>
      <c r="Q20" s="2" t="str">
        <f>IF(G20="","",VLOOKUP(G20,$A$4:$D$35,2)&amp;" "&amp;G20)</f>
        <v>Chicago Bears</v>
      </c>
      <c r="R20" s="5">
        <f>IF(G20="","",ROUND((H20+J20/2)/SUM(H20:J20),3)+(36-ROW())/100000)</f>
        <v>0.81315999999999999</v>
      </c>
      <c r="T20" s="2">
        <v>17</v>
      </c>
      <c r="U20" s="2">
        <f t="shared" ca="1" si="5"/>
        <v>6</v>
      </c>
      <c r="V20" s="2" t="str">
        <f t="shared" ca="1" si="1"/>
        <v>New York Giants</v>
      </c>
      <c r="W20" s="5">
        <f t="shared" ca="1" si="2"/>
        <v>0.50011000000000005</v>
      </c>
      <c r="X20" s="14" t="str">
        <f t="shared" ca="1" si="3"/>
        <v>n</v>
      </c>
      <c r="Z20" s="61"/>
      <c r="AA20" s="14" t="s">
        <v>92</v>
      </c>
      <c r="AB20" s="2">
        <f t="shared" ref="AB20:AB22" ca="1" si="22">IF(COUNTIF($O$4:$O$35,AA20)=0,"",OFFSET($P$3,MATCH(AA20,$O$4:$O$35,0),0))</f>
        <v>0</v>
      </c>
      <c r="AC20" s="2" t="str">
        <f t="shared" ref="AC20:AC22" ca="1" si="23">IF(COUNTIF($O$4:$O$35,AA20)=0,"",OFFSET($Q$3,MATCH(AA20,$O$4:$O$35,0),0))</f>
        <v>Tennessee Titans</v>
      </c>
      <c r="AD20" s="5">
        <f t="shared" ref="AD20:AD22" ca="1" si="24">IF(COUNTIF($O$4:$O$35,AA20)=0,"",OFFSET($R$3,MATCH(AA20,$O$4:$O$35,0),0))</f>
        <v>0.50024000000000002</v>
      </c>
      <c r="AF20" s="63"/>
      <c r="AG20" s="14" t="s">
        <v>108</v>
      </c>
      <c r="AH20" s="2">
        <f t="shared" ref="AH20:AH22" ca="1" si="25">IF(COUNTIF($O$4:$O$35,AG20)=0,"",OFFSET($P$3,MATCH(AG20,$O$4:$O$35,0),0))</f>
        <v>0</v>
      </c>
      <c r="AI20" s="2" t="str">
        <f t="shared" ref="AI20:AI22" ca="1" si="26">IF(COUNTIF($O$4:$O$35,AG20)=0,"",OFFSET($Q$3,MATCH(AG20,$O$4:$O$35,0),0))</f>
        <v>Carolina Panthers</v>
      </c>
      <c r="AJ20" s="5">
        <f t="shared" ref="AJ20:AJ22" ca="1" si="27">IF(COUNTIF($O$4:$O$35,AG20)=0,"",OFFSET($R$3,MATCH(AG20,$O$4:$O$35,0),0))</f>
        <v>0.50009000000000003</v>
      </c>
      <c r="AL20" s="8"/>
    </row>
    <row r="21" spans="1:50" x14ac:dyDescent="0.25">
      <c r="A21" s="3" t="s">
        <v>15</v>
      </c>
      <c r="B21" s="3" t="s">
        <v>41</v>
      </c>
      <c r="C21" s="3" t="s">
        <v>74</v>
      </c>
      <c r="D21" s="3" t="s">
        <v>75</v>
      </c>
      <c r="F21" s="50"/>
      <c r="G21" s="3" t="s">
        <v>14</v>
      </c>
      <c r="H21" s="3">
        <v>10</v>
      </c>
      <c r="I21" s="12">
        <f t="shared" si="4"/>
        <v>6</v>
      </c>
      <c r="J21" s="3">
        <v>0</v>
      </c>
      <c r="L21" s="13">
        <f>IF(G21="","",_xlfn.RANK.EQ(R21,$R$4:$R$35,0))</f>
        <v>7</v>
      </c>
      <c r="M21" s="14" t="str">
        <f>IF(G21="","",LOWER(LEFT(VLOOKUP(G21,$A$4:$D$35,3),1))&amp;LOWER(LEFT(VLOOKUP(G21,$A$4:$D$35,4),1)))</f>
        <v>ns</v>
      </c>
      <c r="N21" s="14">
        <f>IF(M21="","",COUNTIF($M$4:M21,M21))</f>
        <v>1</v>
      </c>
      <c r="O21" s="14" t="str">
        <f t="shared" si="0"/>
        <v>ns1</v>
      </c>
      <c r="P21" s="2">
        <v>2</v>
      </c>
      <c r="Q21" s="2" t="str">
        <f>IF(G21="","",VLOOKUP(G21,$A$4:$D$35,2)&amp;" "&amp;G21)</f>
        <v>New Orleans Saints</v>
      </c>
      <c r="R21" s="5">
        <f>IF(G21="","",ROUND((H21+J21/2)/SUM(H21:J21),3)+(36-ROW())/100000)</f>
        <v>0.62514999999999998</v>
      </c>
      <c r="T21" s="2">
        <v>18</v>
      </c>
      <c r="U21" s="2">
        <f t="shared" ca="1" si="5"/>
        <v>0</v>
      </c>
      <c r="V21" s="2" t="str">
        <f t="shared" ca="1" si="1"/>
        <v>Green Bay Packers</v>
      </c>
      <c r="W21" s="5">
        <f t="shared" ca="1" si="2"/>
        <v>0.50009999999999999</v>
      </c>
      <c r="X21" s="14" t="str">
        <f t="shared" ca="1" si="3"/>
        <v>n</v>
      </c>
      <c r="Z21" s="61"/>
      <c r="AA21" s="14" t="s">
        <v>93</v>
      </c>
      <c r="AB21" s="2">
        <f t="shared" ca="1" si="22"/>
        <v>0</v>
      </c>
      <c r="AC21" s="2" t="str">
        <f t="shared" ca="1" si="23"/>
        <v>Jacksonville Jaguars</v>
      </c>
      <c r="AD21" s="5">
        <f t="shared" ca="1" si="24"/>
        <v>0.50022999999999995</v>
      </c>
      <c r="AF21" s="63"/>
      <c r="AG21" s="14" t="s">
        <v>109</v>
      </c>
      <c r="AH21" s="2">
        <f t="shared" ca="1" si="25"/>
        <v>0</v>
      </c>
      <c r="AI21" s="2" t="str">
        <f t="shared" ca="1" si="26"/>
        <v>Atlanta Falcons</v>
      </c>
      <c r="AJ21" s="5">
        <f t="shared" ca="1" si="27"/>
        <v>0.43806</v>
      </c>
      <c r="AL21" s="7"/>
    </row>
    <row r="22" spans="1:50" x14ac:dyDescent="0.25">
      <c r="A22" s="3" t="s">
        <v>30</v>
      </c>
      <c r="B22" s="3" t="s">
        <v>63</v>
      </c>
      <c r="C22" s="3" t="s">
        <v>72</v>
      </c>
      <c r="D22" s="3" t="s">
        <v>77</v>
      </c>
      <c r="F22" s="50"/>
      <c r="G22" s="6" t="s">
        <v>1</v>
      </c>
      <c r="H22" s="3">
        <v>10</v>
      </c>
      <c r="I22" s="12">
        <f t="shared" si="4"/>
        <v>6</v>
      </c>
      <c r="J22" s="3">
        <v>0</v>
      </c>
      <c r="L22" s="13">
        <f>IF(G22="","",_xlfn.RANK.EQ(R22,$R$4:$R$35,0))</f>
        <v>8</v>
      </c>
      <c r="M22" s="14" t="str">
        <f>IF(G22="","",LOWER(LEFT(VLOOKUP(G22,$A$4:$D$35,3),1))&amp;LOWER(LEFT(VLOOKUP(G22,$A$4:$D$35,4),1)))</f>
        <v>ne</v>
      </c>
      <c r="N22" s="14">
        <f>IF(M22="","",COUNTIF($M$4:M22,M22))</f>
        <v>1</v>
      </c>
      <c r="O22" s="14" t="str">
        <f t="shared" si="0"/>
        <v>ne1</v>
      </c>
      <c r="P22" s="2">
        <v>3</v>
      </c>
      <c r="Q22" s="2" t="str">
        <f>IF(G22="","",VLOOKUP(G22,$A$4:$D$35,2)&amp;" "&amp;G22)</f>
        <v>Philadelphia Eagles</v>
      </c>
      <c r="R22" s="5">
        <f>IF(G22="","",ROUND((H22+J22/2)/SUM(H22:J22),3)+(36-ROW())/100000)</f>
        <v>0.62514000000000003</v>
      </c>
      <c r="T22" s="2">
        <v>19</v>
      </c>
      <c r="U22" s="2">
        <f t="shared" ca="1" si="5"/>
        <v>0</v>
      </c>
      <c r="V22" s="2" t="str">
        <f t="shared" ca="1" si="1"/>
        <v>Carolina Panthers</v>
      </c>
      <c r="W22" s="5">
        <f t="shared" ca="1" si="2"/>
        <v>0.50009000000000003</v>
      </c>
      <c r="X22" s="14" t="str">
        <f t="shared" ca="1" si="3"/>
        <v>n</v>
      </c>
      <c r="Z22" s="61"/>
      <c r="AA22" s="14" t="s">
        <v>94</v>
      </c>
      <c r="AB22" s="2">
        <f t="shared" ca="1" si="22"/>
        <v>0</v>
      </c>
      <c r="AC22" s="2" t="str">
        <f t="shared" ca="1" si="23"/>
        <v>Houston Texans</v>
      </c>
      <c r="AD22" s="5">
        <f t="shared" ca="1" si="24"/>
        <v>0.37519999999999998</v>
      </c>
      <c r="AF22" s="63"/>
      <c r="AG22" s="14" t="s">
        <v>110</v>
      </c>
      <c r="AH22" s="2">
        <f t="shared" ca="1" si="25"/>
        <v>0</v>
      </c>
      <c r="AI22" s="2" t="str">
        <f t="shared" ca="1" si="26"/>
        <v>Tampa Bay Buccaneers</v>
      </c>
      <c r="AJ22" s="5">
        <f t="shared" ca="1" si="27"/>
        <v>0.25002000000000002</v>
      </c>
      <c r="AL22" s="7"/>
    </row>
    <row r="23" spans="1:50" x14ac:dyDescent="0.25">
      <c r="A23" s="3" t="s">
        <v>0</v>
      </c>
      <c r="B23" s="3" t="s">
        <v>34</v>
      </c>
      <c r="C23" s="3" t="s">
        <v>72</v>
      </c>
      <c r="D23" s="3" t="s">
        <v>77</v>
      </c>
      <c r="F23" s="50"/>
      <c r="G23" s="3" t="s">
        <v>21</v>
      </c>
      <c r="H23" s="3">
        <v>9</v>
      </c>
      <c r="I23" s="12">
        <f t="shared" si="4"/>
        <v>7</v>
      </c>
      <c r="J23" s="3">
        <v>0</v>
      </c>
      <c r="L23" s="13">
        <f>IF(G23="","",_xlfn.RANK.EQ(R23,$R$4:$R$35,0))</f>
        <v>11</v>
      </c>
      <c r="M23" s="14" t="str">
        <f>IF(G23="","",LOWER(LEFT(VLOOKUP(G23,$A$4:$D$35,3),1))&amp;LOWER(LEFT(VLOOKUP(G23,$A$4:$D$35,4),1)))</f>
        <v>nw</v>
      </c>
      <c r="N23" s="14">
        <f>IF(M23="","",COUNTIF($M$4:M23,M23))</f>
        <v>1</v>
      </c>
      <c r="O23" s="14" t="str">
        <f t="shared" si="0"/>
        <v>nw1</v>
      </c>
      <c r="P23" s="2">
        <v>4</v>
      </c>
      <c r="Q23" s="2" t="str">
        <f>IF(G23="","",VLOOKUP(G23,$A$4:$D$35,2)&amp;" "&amp;G23)</f>
        <v>Seattle Seahawks</v>
      </c>
      <c r="R23" s="5">
        <f>IF(G23="","",ROUND((H23+J23/2)/SUM(H23:J23),3)+(36-ROW())/100000)</f>
        <v>0.56312999999999991</v>
      </c>
      <c r="T23" s="2">
        <v>20</v>
      </c>
      <c r="U23" s="2">
        <f t="shared" ca="1" si="5"/>
        <v>0</v>
      </c>
      <c r="V23" s="2" t="str">
        <f t="shared" ca="1" si="1"/>
        <v>St. Louis Rams</v>
      </c>
      <c r="W23" s="5">
        <f t="shared" ca="1" si="2"/>
        <v>0.50007999999999997</v>
      </c>
      <c r="X23" s="14" t="str">
        <f t="shared" ca="1" si="3"/>
        <v>n</v>
      </c>
      <c r="Z23" s="61"/>
      <c r="AF23" s="63"/>
      <c r="AL23" s="7"/>
    </row>
    <row r="24" spans="1:50" x14ac:dyDescent="0.25">
      <c r="A24" s="3" t="s">
        <v>20</v>
      </c>
      <c r="B24" s="3" t="s">
        <v>53</v>
      </c>
      <c r="C24" s="3" t="s">
        <v>72</v>
      </c>
      <c r="D24" s="3" t="s">
        <v>78</v>
      </c>
      <c r="F24" s="50"/>
      <c r="G24" s="3" t="s">
        <v>27</v>
      </c>
      <c r="H24" s="3">
        <v>9</v>
      </c>
      <c r="I24" s="12">
        <f t="shared" si="4"/>
        <v>7</v>
      </c>
      <c r="J24" s="3">
        <v>0</v>
      </c>
      <c r="L24" s="13">
        <f t="shared" si="12"/>
        <v>12</v>
      </c>
      <c r="M24" s="14" t="str">
        <f t="shared" si="13"/>
        <v>ne</v>
      </c>
      <c r="N24" s="14">
        <f>IF(M24="","",COUNTIF($M$4:M24,M24))</f>
        <v>2</v>
      </c>
      <c r="O24" s="14" t="str">
        <f t="shared" si="0"/>
        <v>ne2</v>
      </c>
      <c r="P24" s="2">
        <v>5</v>
      </c>
      <c r="Q24" s="2" t="str">
        <f t="shared" si="14"/>
        <v>Dallas Cowboys</v>
      </c>
      <c r="R24" s="5">
        <f t="shared" si="15"/>
        <v>0.56311999999999995</v>
      </c>
      <c r="T24" s="2">
        <v>21</v>
      </c>
      <c r="U24" s="2">
        <f t="shared" ca="1" si="5"/>
        <v>0</v>
      </c>
      <c r="V24" s="2" t="str">
        <f t="shared" ca="1" si="1"/>
        <v>Buffalo Bills</v>
      </c>
      <c r="W24" s="5">
        <f t="shared" ca="1" si="2"/>
        <v>0.43820999999999999</v>
      </c>
      <c r="X24" s="14" t="str">
        <f t="shared" ca="1" si="3"/>
        <v>a</v>
      </c>
      <c r="Z24" s="55"/>
      <c r="AA24" s="52" t="s">
        <v>73</v>
      </c>
      <c r="AB24" s="52"/>
      <c r="AC24" s="52"/>
      <c r="AD24" s="53"/>
      <c r="AF24" s="50"/>
      <c r="AG24" s="47" t="s">
        <v>73</v>
      </c>
      <c r="AH24" s="47"/>
      <c r="AI24" s="47"/>
      <c r="AJ24" s="48"/>
    </row>
    <row r="25" spans="1:50" x14ac:dyDescent="0.25">
      <c r="A25" s="3" t="s">
        <v>13</v>
      </c>
      <c r="B25" s="3" t="s">
        <v>47</v>
      </c>
      <c r="C25" s="3" t="s">
        <v>74</v>
      </c>
      <c r="D25" s="3" t="s">
        <v>75</v>
      </c>
      <c r="F25" s="50"/>
      <c r="G25" s="3" t="s">
        <v>7</v>
      </c>
      <c r="H25" s="3">
        <v>8</v>
      </c>
      <c r="I25" s="12">
        <f t="shared" si="4"/>
        <v>8</v>
      </c>
      <c r="J25" s="3">
        <v>0</v>
      </c>
      <c r="L25" s="13">
        <f t="shared" si="12"/>
        <v>17</v>
      </c>
      <c r="M25" s="14" t="str">
        <f t="shared" si="13"/>
        <v>ne</v>
      </c>
      <c r="N25" s="14">
        <f>IF(M25="","",COUNTIF($M$4:M25,M25))</f>
        <v>3</v>
      </c>
      <c r="O25" s="14" t="str">
        <f t="shared" si="0"/>
        <v>ne3</v>
      </c>
      <c r="P25" s="2">
        <v>6</v>
      </c>
      <c r="Q25" s="2" t="str">
        <f t="shared" si="14"/>
        <v>New York Giants</v>
      </c>
      <c r="R25" s="5">
        <f t="shared" si="15"/>
        <v>0.50011000000000005</v>
      </c>
      <c r="T25" s="2">
        <v>22</v>
      </c>
      <c r="U25" s="2">
        <f t="shared" ca="1" si="5"/>
        <v>0</v>
      </c>
      <c r="V25" s="2" t="str">
        <f t="shared" ca="1" si="1"/>
        <v>San Francisco 49ers</v>
      </c>
      <c r="W25" s="5">
        <f t="shared" ca="1" si="2"/>
        <v>0.43807000000000001</v>
      </c>
      <c r="X25" s="14" t="str">
        <f t="shared" ca="1" si="3"/>
        <v>n</v>
      </c>
      <c r="Z25" s="61"/>
      <c r="AA25" s="1"/>
      <c r="AB25" s="1"/>
      <c r="AC25" s="4" t="s">
        <v>79</v>
      </c>
      <c r="AD25" s="4" t="s">
        <v>68</v>
      </c>
      <c r="AF25" s="63"/>
      <c r="AG25" s="1"/>
      <c r="AH25" s="1"/>
      <c r="AI25" s="4" t="s">
        <v>79</v>
      </c>
      <c r="AJ25" s="4" t="s">
        <v>68</v>
      </c>
    </row>
    <row r="26" spans="1:50" x14ac:dyDescent="0.25">
      <c r="A26" s="3" t="s">
        <v>3</v>
      </c>
      <c r="B26" s="3" t="s">
        <v>37</v>
      </c>
      <c r="C26" s="3" t="s">
        <v>74</v>
      </c>
      <c r="D26" s="3" t="s">
        <v>73</v>
      </c>
      <c r="F26" s="50"/>
      <c r="G26" s="3" t="s">
        <v>0</v>
      </c>
      <c r="H26" s="3">
        <v>8</v>
      </c>
      <c r="I26" s="12">
        <f t="shared" si="4"/>
        <v>8</v>
      </c>
      <c r="J26" s="3">
        <v>0</v>
      </c>
      <c r="L26" s="13">
        <f t="shared" si="12"/>
        <v>18</v>
      </c>
      <c r="M26" s="14" t="str">
        <f t="shared" si="13"/>
        <v>nn</v>
      </c>
      <c r="N26" s="14">
        <f>IF(M26="","",COUNTIF($M$4:M26,M26))</f>
        <v>2</v>
      </c>
      <c r="O26" s="14" t="str">
        <f t="shared" si="0"/>
        <v>nn2</v>
      </c>
      <c r="P26" s="24"/>
      <c r="Q26" s="2" t="str">
        <f t="shared" si="14"/>
        <v>Green Bay Packers</v>
      </c>
      <c r="R26" s="5">
        <f t="shared" si="15"/>
        <v>0.50009999999999999</v>
      </c>
      <c r="T26" s="2">
        <v>23</v>
      </c>
      <c r="U26" s="2">
        <f t="shared" ca="1" si="5"/>
        <v>0</v>
      </c>
      <c r="V26" s="2" t="str">
        <f t="shared" ca="1" si="1"/>
        <v>Atlanta Falcons</v>
      </c>
      <c r="W26" s="5">
        <f t="shared" ca="1" si="2"/>
        <v>0.43806</v>
      </c>
      <c r="X26" s="14" t="str">
        <f t="shared" ca="1" si="3"/>
        <v>n</v>
      </c>
      <c r="Z26" s="61"/>
      <c r="AA26" s="14" t="s">
        <v>95</v>
      </c>
      <c r="AB26" s="2">
        <f ca="1">IF(COUNTIF($O$4:$O$35,AA26)=0,"",OFFSET($P$3,MATCH(AA26,$O$4:$O$35,0),0))</f>
        <v>1</v>
      </c>
      <c r="AC26" s="2" t="str">
        <f ca="1">IF(COUNTIF($O$4:$O$35,AA26)=0,"",OFFSET($Q$3,MATCH(AA26,$O$4:$O$35,0),0))</f>
        <v>San Diego Chargers</v>
      </c>
      <c r="AD26" s="5">
        <f ca="1">IF(COUNTIF($O$4:$O$35,AA26)=0,"",OFFSET($R$3,MATCH(AA26,$O$4:$O$35,0),0))</f>
        <v>0.87531999999999999</v>
      </c>
      <c r="AF26" s="63"/>
      <c r="AG26" s="14" t="s">
        <v>111</v>
      </c>
      <c r="AH26" s="2">
        <f ca="1">IF(COUNTIF($O$4:$O$35,AG26)=0,"",OFFSET($P$3,MATCH(AG26,$O$4:$O$35,0),0))</f>
        <v>4</v>
      </c>
      <c r="AI26" s="2" t="str">
        <f ca="1">IF(COUNTIF($O$4:$O$35,AG26)=0,"",OFFSET($Q$3,MATCH(AG26,$O$4:$O$35,0),0))</f>
        <v>Seattle Seahawks</v>
      </c>
      <c r="AJ26" s="5">
        <f ca="1">IF(COUNTIF($O$4:$O$35,AG26)=0,"",OFFSET($R$3,MATCH(AG26,$O$4:$O$35,0),0))</f>
        <v>0.56312999999999991</v>
      </c>
    </row>
    <row r="27" spans="1:50" x14ac:dyDescent="0.25">
      <c r="A27" s="3" t="s">
        <v>22</v>
      </c>
      <c r="B27" s="3" t="s">
        <v>55</v>
      </c>
      <c r="C27" s="3" t="s">
        <v>72</v>
      </c>
      <c r="D27" s="3" t="s">
        <v>73</v>
      </c>
      <c r="F27" s="50"/>
      <c r="G27" s="3" t="s">
        <v>20</v>
      </c>
      <c r="H27" s="3">
        <v>8</v>
      </c>
      <c r="I27" s="12">
        <f t="shared" si="4"/>
        <v>8</v>
      </c>
      <c r="J27" s="3">
        <v>0</v>
      </c>
      <c r="L27" s="13">
        <f t="shared" si="12"/>
        <v>19</v>
      </c>
      <c r="M27" s="14" t="str">
        <f t="shared" si="13"/>
        <v>ns</v>
      </c>
      <c r="N27" s="14">
        <f>IF(M27="","",COUNTIF($M$4:M27,M27))</f>
        <v>2</v>
      </c>
      <c r="O27" s="14" t="str">
        <f t="shared" si="0"/>
        <v>ns2</v>
      </c>
      <c r="P27" s="24"/>
      <c r="Q27" s="2" t="str">
        <f t="shared" si="14"/>
        <v>Carolina Panthers</v>
      </c>
      <c r="R27" s="5">
        <f t="shared" si="15"/>
        <v>0.50009000000000003</v>
      </c>
      <c r="T27" s="2">
        <v>24</v>
      </c>
      <c r="U27" s="2">
        <f t="shared" ca="1" si="5"/>
        <v>0</v>
      </c>
      <c r="V27" s="2" t="str">
        <f t="shared" ca="1" si="1"/>
        <v>Houston Texans</v>
      </c>
      <c r="W27" s="5">
        <f t="shared" ca="1" si="2"/>
        <v>0.37519999999999998</v>
      </c>
      <c r="X27" s="14" t="str">
        <f t="shared" ca="1" si="3"/>
        <v>a</v>
      </c>
      <c r="Z27" s="61"/>
      <c r="AA27" s="14" t="s">
        <v>96</v>
      </c>
      <c r="AB27" s="2">
        <f t="shared" ref="AB27:AB29" ca="1" si="28">IF(COUNTIF($O$4:$O$35,AA27)=0,"",OFFSET($P$3,MATCH(AA27,$O$4:$O$35,0),0))</f>
        <v>6</v>
      </c>
      <c r="AC27" s="2" t="str">
        <f t="shared" ref="AC27:AC29" ca="1" si="29">IF(COUNTIF($O$4:$O$35,AA27)=0,"",OFFSET($Q$3,MATCH(AA27,$O$4:$O$35,0),0))</f>
        <v>Kansas City Chiefs</v>
      </c>
      <c r="AD27" s="5">
        <f t="shared" ref="AD27:AD29" ca="1" si="30">IF(COUNTIF($O$4:$O$35,AA27)=0,"",OFFSET($R$3,MATCH(AA27,$O$4:$O$35,0),0))</f>
        <v>0.56326999999999994</v>
      </c>
      <c r="AF27" s="63"/>
      <c r="AG27" s="14" t="s">
        <v>112</v>
      </c>
      <c r="AH27" s="2">
        <f t="shared" ref="AH27:AH29" ca="1" si="31">IF(COUNTIF($O$4:$O$35,AG27)=0,"",OFFSET($P$3,MATCH(AG27,$O$4:$O$35,0),0))</f>
        <v>0</v>
      </c>
      <c r="AI27" s="2" t="str">
        <f t="shared" ref="AI27:AI29" ca="1" si="32">IF(COUNTIF($O$4:$O$35,AG27)=0,"",OFFSET($Q$3,MATCH(AG27,$O$4:$O$35,0),0))</f>
        <v>St. Louis Rams</v>
      </c>
      <c r="AJ27" s="5">
        <f t="shared" ref="AJ27:AJ29" ca="1" si="33">IF(COUNTIF($O$4:$O$35,AG27)=0,"",OFFSET($R$3,MATCH(AG27,$O$4:$O$35,0),0))</f>
        <v>0.50007999999999997</v>
      </c>
    </row>
    <row r="28" spans="1:50" x14ac:dyDescent="0.25">
      <c r="A28" s="3" t="s">
        <v>19</v>
      </c>
      <c r="B28" s="3" t="s">
        <v>52</v>
      </c>
      <c r="C28" s="3" t="s">
        <v>74</v>
      </c>
      <c r="D28" s="3" t="s">
        <v>77</v>
      </c>
      <c r="F28" s="50"/>
      <c r="G28" s="3" t="s">
        <v>22</v>
      </c>
      <c r="H28" s="3">
        <v>8</v>
      </c>
      <c r="I28" s="12">
        <f t="shared" si="4"/>
        <v>8</v>
      </c>
      <c r="J28" s="3">
        <v>0</v>
      </c>
      <c r="L28" s="13">
        <f t="shared" si="12"/>
        <v>20</v>
      </c>
      <c r="M28" s="14" t="str">
        <f t="shared" si="13"/>
        <v>nw</v>
      </c>
      <c r="N28" s="14">
        <f>IF(M28="","",COUNTIF($M$4:M28,M28))</f>
        <v>2</v>
      </c>
      <c r="O28" s="14" t="str">
        <f t="shared" si="0"/>
        <v>nw2</v>
      </c>
      <c r="P28" s="24"/>
      <c r="Q28" s="2" t="str">
        <f t="shared" si="14"/>
        <v>St. Louis Rams</v>
      </c>
      <c r="R28" s="5">
        <f t="shared" si="15"/>
        <v>0.50007999999999997</v>
      </c>
      <c r="T28" s="2">
        <v>25</v>
      </c>
      <c r="U28" s="2">
        <f t="shared" ca="1" si="5"/>
        <v>0</v>
      </c>
      <c r="V28" s="2" t="str">
        <f t="shared" ca="1" si="1"/>
        <v>Miami Dolphins</v>
      </c>
      <c r="W28" s="5">
        <f t="shared" ca="1" si="2"/>
        <v>0.37519000000000002</v>
      </c>
      <c r="X28" s="14" t="str">
        <f t="shared" ca="1" si="3"/>
        <v>a</v>
      </c>
      <c r="Z28" s="61"/>
      <c r="AA28" s="14" t="s">
        <v>97</v>
      </c>
      <c r="AB28" s="2">
        <f t="shared" ca="1" si="28"/>
        <v>0</v>
      </c>
      <c r="AC28" s="2" t="str">
        <f t="shared" ca="1" si="29"/>
        <v>Denver Broncos</v>
      </c>
      <c r="AD28" s="5">
        <f t="shared" ca="1" si="30"/>
        <v>0.56325999999999998</v>
      </c>
      <c r="AF28" s="63"/>
      <c r="AG28" s="14" t="s">
        <v>113</v>
      </c>
      <c r="AH28" s="2">
        <f t="shared" ca="1" si="31"/>
        <v>0</v>
      </c>
      <c r="AI28" s="2" t="str">
        <f t="shared" ca="1" si="32"/>
        <v>San Francisco 49ers</v>
      </c>
      <c r="AJ28" s="5">
        <f t="shared" ca="1" si="33"/>
        <v>0.43807000000000001</v>
      </c>
    </row>
    <row r="29" spans="1:50" x14ac:dyDescent="0.25">
      <c r="A29" s="3" t="s">
        <v>23</v>
      </c>
      <c r="B29" s="3" t="s">
        <v>56</v>
      </c>
      <c r="C29" s="3" t="s">
        <v>72</v>
      </c>
      <c r="D29" s="3" t="s">
        <v>75</v>
      </c>
      <c r="F29" s="50"/>
      <c r="G29" s="3" t="s">
        <v>8</v>
      </c>
      <c r="H29" s="3">
        <v>7</v>
      </c>
      <c r="I29" s="12">
        <f t="shared" si="4"/>
        <v>9</v>
      </c>
      <c r="J29" s="3">
        <v>0</v>
      </c>
      <c r="L29" s="13">
        <f t="shared" si="12"/>
        <v>22</v>
      </c>
      <c r="M29" s="14" t="str">
        <f t="shared" si="13"/>
        <v>nw</v>
      </c>
      <c r="N29" s="14">
        <f>IF(M29="","",COUNTIF($M$4:M29,M29))</f>
        <v>3</v>
      </c>
      <c r="O29" s="14" t="str">
        <f t="shared" si="0"/>
        <v>nw3</v>
      </c>
      <c r="P29" s="24"/>
      <c r="Q29" s="2" t="str">
        <f t="shared" si="14"/>
        <v>San Francisco 49ers</v>
      </c>
      <c r="R29" s="5">
        <f t="shared" si="15"/>
        <v>0.43807000000000001</v>
      </c>
      <c r="T29" s="2">
        <v>26</v>
      </c>
      <c r="U29" s="2">
        <f t="shared" ca="1" si="5"/>
        <v>0</v>
      </c>
      <c r="V29" s="2" t="str">
        <f t="shared" ca="1" si="1"/>
        <v>Minnesota Vikings</v>
      </c>
      <c r="W29" s="5">
        <f t="shared" ca="1" si="2"/>
        <v>0.37504999999999999</v>
      </c>
      <c r="X29" s="14" t="str">
        <f t="shared" ca="1" si="3"/>
        <v>n</v>
      </c>
      <c r="Z29" s="62"/>
      <c r="AA29" s="14" t="s">
        <v>98</v>
      </c>
      <c r="AB29" s="2">
        <f t="shared" ca="1" si="28"/>
        <v>0</v>
      </c>
      <c r="AC29" s="2" t="str">
        <f t="shared" ca="1" si="29"/>
        <v>Oakland Raiders</v>
      </c>
      <c r="AD29" s="5">
        <f t="shared" ca="1" si="30"/>
        <v>0.12517</v>
      </c>
      <c r="AF29" s="64"/>
      <c r="AG29" s="14" t="s">
        <v>114</v>
      </c>
      <c r="AH29" s="2">
        <f t="shared" ca="1" si="31"/>
        <v>0</v>
      </c>
      <c r="AI29" s="2" t="str">
        <f t="shared" ca="1" si="32"/>
        <v>Arizona Cardinals</v>
      </c>
      <c r="AJ29" s="5">
        <f t="shared" ca="1" si="33"/>
        <v>0.31303999999999998</v>
      </c>
    </row>
    <row r="30" spans="1:50" x14ac:dyDescent="0.25">
      <c r="A30" s="3" t="s">
        <v>14</v>
      </c>
      <c r="B30" s="3" t="s">
        <v>48</v>
      </c>
      <c r="C30" s="3" t="s">
        <v>72</v>
      </c>
      <c r="D30" s="3" t="s">
        <v>78</v>
      </c>
      <c r="F30" s="50"/>
      <c r="G30" s="3" t="s">
        <v>9</v>
      </c>
      <c r="H30" s="3">
        <v>7</v>
      </c>
      <c r="I30" s="12">
        <f t="shared" si="4"/>
        <v>9</v>
      </c>
      <c r="J30" s="3">
        <v>0</v>
      </c>
      <c r="L30" s="13">
        <f t="shared" si="12"/>
        <v>23</v>
      </c>
      <c r="M30" s="14" t="str">
        <f t="shared" si="13"/>
        <v>ns</v>
      </c>
      <c r="N30" s="14">
        <f>IF(M30="","",COUNTIF($M$4:M30,M30))</f>
        <v>3</v>
      </c>
      <c r="O30" s="14" t="str">
        <f t="shared" si="0"/>
        <v>ns3</v>
      </c>
      <c r="P30" s="24"/>
      <c r="Q30" s="2" t="str">
        <f t="shared" si="14"/>
        <v>Atlanta Falcons</v>
      </c>
      <c r="R30" s="5">
        <f t="shared" si="15"/>
        <v>0.43806</v>
      </c>
      <c r="T30" s="2">
        <v>27</v>
      </c>
      <c r="U30" s="2">
        <f t="shared" ca="1" si="5"/>
        <v>0</v>
      </c>
      <c r="V30" s="2" t="str">
        <f t="shared" ca="1" si="1"/>
        <v>Arizona Cardinals</v>
      </c>
      <c r="W30" s="5">
        <f t="shared" ca="1" si="2"/>
        <v>0.31303999999999998</v>
      </c>
      <c r="X30" s="14" t="str">
        <f t="shared" ca="1" si="3"/>
        <v>n</v>
      </c>
    </row>
    <row r="31" spans="1:50" x14ac:dyDescent="0.25">
      <c r="A31" s="3" t="s">
        <v>21</v>
      </c>
      <c r="B31" s="3" t="s">
        <v>54</v>
      </c>
      <c r="C31" s="3" t="s">
        <v>72</v>
      </c>
      <c r="D31" s="3" t="s">
        <v>73</v>
      </c>
      <c r="F31" s="50"/>
      <c r="G31" s="3" t="s">
        <v>25</v>
      </c>
      <c r="H31" s="3">
        <v>6</v>
      </c>
      <c r="I31" s="12">
        <f t="shared" si="4"/>
        <v>10</v>
      </c>
      <c r="J31" s="3">
        <v>0</v>
      </c>
      <c r="L31" s="13">
        <f t="shared" si="12"/>
        <v>26</v>
      </c>
      <c r="M31" s="14" t="str">
        <f t="shared" si="13"/>
        <v>nn</v>
      </c>
      <c r="N31" s="14">
        <f>IF(M31="","",COUNTIF($M$4:M31,M31))</f>
        <v>3</v>
      </c>
      <c r="O31" s="14" t="str">
        <f t="shared" si="0"/>
        <v>nn3</v>
      </c>
      <c r="P31" s="24"/>
      <c r="Q31" s="2" t="str">
        <f t="shared" si="14"/>
        <v>Minnesota Vikings</v>
      </c>
      <c r="R31" s="5">
        <f t="shared" si="15"/>
        <v>0.37504999999999999</v>
      </c>
      <c r="T31" s="2">
        <v>28</v>
      </c>
      <c r="U31" s="2">
        <f t="shared" ca="1" si="5"/>
        <v>0</v>
      </c>
      <c r="V31" s="2" t="str">
        <f t="shared" ca="1" si="1"/>
        <v>Washington Redskins</v>
      </c>
      <c r="W31" s="5">
        <f t="shared" ca="1" si="2"/>
        <v>0.31302999999999997</v>
      </c>
      <c r="X31" s="14" t="str">
        <f t="shared" ca="1" si="3"/>
        <v>n</v>
      </c>
    </row>
    <row r="32" spans="1:50" x14ac:dyDescent="0.25">
      <c r="A32" s="3" t="s">
        <v>5</v>
      </c>
      <c r="B32" s="3" t="s">
        <v>39</v>
      </c>
      <c r="C32" s="3" t="s">
        <v>74</v>
      </c>
      <c r="D32" s="3" t="s">
        <v>77</v>
      </c>
      <c r="F32" s="50"/>
      <c r="G32" s="3" t="s">
        <v>26</v>
      </c>
      <c r="H32" s="3">
        <v>5</v>
      </c>
      <c r="I32" s="12">
        <f t="shared" si="4"/>
        <v>11</v>
      </c>
      <c r="J32" s="3">
        <v>0</v>
      </c>
      <c r="L32" s="13">
        <f t="shared" si="12"/>
        <v>27</v>
      </c>
      <c r="M32" s="14" t="str">
        <f t="shared" si="13"/>
        <v>nw</v>
      </c>
      <c r="N32" s="14">
        <f>IF(M32="","",COUNTIF($M$4:M32,M32))</f>
        <v>4</v>
      </c>
      <c r="O32" s="14" t="str">
        <f t="shared" si="0"/>
        <v>nw4</v>
      </c>
      <c r="P32" s="24"/>
      <c r="Q32" s="2" t="str">
        <f t="shared" si="14"/>
        <v>Arizona Cardinals</v>
      </c>
      <c r="R32" s="5">
        <f t="shared" si="15"/>
        <v>0.31303999999999998</v>
      </c>
      <c r="T32" s="2">
        <v>29</v>
      </c>
      <c r="U32" s="2">
        <f t="shared" ca="1" si="5"/>
        <v>0</v>
      </c>
      <c r="V32" s="2" t="str">
        <f t="shared" ca="1" si="1"/>
        <v>Cleveland Browns</v>
      </c>
      <c r="W32" s="5">
        <f t="shared" ca="1" si="2"/>
        <v>0.25018000000000001</v>
      </c>
      <c r="X32" s="14" t="str">
        <f t="shared" ca="1" si="3"/>
        <v>a</v>
      </c>
    </row>
    <row r="33" spans="1:24" x14ac:dyDescent="0.25">
      <c r="A33" s="3" t="s">
        <v>29</v>
      </c>
      <c r="B33" s="3" t="s">
        <v>62</v>
      </c>
      <c r="C33" s="3" t="s">
        <v>74</v>
      </c>
      <c r="D33" s="3" t="s">
        <v>78</v>
      </c>
      <c r="F33" s="50"/>
      <c r="G33" s="3" t="s">
        <v>23</v>
      </c>
      <c r="H33" s="3">
        <v>5</v>
      </c>
      <c r="I33" s="12">
        <f t="shared" si="4"/>
        <v>11</v>
      </c>
      <c r="J33" s="3">
        <v>0</v>
      </c>
      <c r="L33" s="13">
        <f t="shared" si="12"/>
        <v>28</v>
      </c>
      <c r="M33" s="14" t="str">
        <f t="shared" si="13"/>
        <v>ne</v>
      </c>
      <c r="N33" s="14">
        <f>IF(M33="","",COUNTIF($M$4:M33,M33))</f>
        <v>4</v>
      </c>
      <c r="O33" s="14" t="str">
        <f t="shared" si="0"/>
        <v>ne4</v>
      </c>
      <c r="P33" s="24"/>
      <c r="Q33" s="2" t="str">
        <f t="shared" si="14"/>
        <v>Washington Redskins</v>
      </c>
      <c r="R33" s="5">
        <f t="shared" si="15"/>
        <v>0.31302999999999997</v>
      </c>
      <c r="T33" s="2">
        <v>30</v>
      </c>
      <c r="U33" s="2">
        <f t="shared" ca="1" si="5"/>
        <v>0</v>
      </c>
      <c r="V33" s="2" t="str">
        <f t="shared" ca="1" si="1"/>
        <v>Tampa Bay Buccaneers</v>
      </c>
      <c r="W33" s="5">
        <f t="shared" ca="1" si="2"/>
        <v>0.25002000000000002</v>
      </c>
      <c r="X33" s="14" t="str">
        <f t="shared" ca="1" si="3"/>
        <v>n</v>
      </c>
    </row>
    <row r="34" spans="1:24" x14ac:dyDescent="0.25">
      <c r="A34" s="3" t="s">
        <v>4</v>
      </c>
      <c r="B34" s="3" t="s">
        <v>38</v>
      </c>
      <c r="C34" s="3" t="s">
        <v>74</v>
      </c>
      <c r="D34" s="3" t="s">
        <v>78</v>
      </c>
      <c r="F34" s="50"/>
      <c r="G34" s="3" t="s">
        <v>2</v>
      </c>
      <c r="H34" s="3">
        <v>4</v>
      </c>
      <c r="I34" s="12">
        <f t="shared" si="4"/>
        <v>12</v>
      </c>
      <c r="J34" s="3">
        <v>0</v>
      </c>
      <c r="L34" s="13">
        <f t="shared" si="12"/>
        <v>30</v>
      </c>
      <c r="M34" s="14" t="str">
        <f t="shared" si="13"/>
        <v>ns</v>
      </c>
      <c r="N34" s="14">
        <f>IF(M34="","",COUNTIF($M$4:M34,M34))</f>
        <v>4</v>
      </c>
      <c r="O34" s="14" t="str">
        <f t="shared" si="0"/>
        <v>ns4</v>
      </c>
      <c r="P34" s="24"/>
      <c r="Q34" s="2" t="str">
        <f t="shared" si="14"/>
        <v>Tampa Bay Buccaneers</v>
      </c>
      <c r="R34" s="5">
        <f t="shared" si="15"/>
        <v>0.25002000000000002</v>
      </c>
      <c r="T34" s="2">
        <v>31</v>
      </c>
      <c r="U34" s="2">
        <f t="shared" ca="1" si="5"/>
        <v>0</v>
      </c>
      <c r="V34" s="2" t="str">
        <f t="shared" ca="1" si="1"/>
        <v>Detroit Lions</v>
      </c>
      <c r="W34" s="5">
        <f t="shared" ca="1" si="2"/>
        <v>0.18801000000000001</v>
      </c>
      <c r="X34" s="14" t="str">
        <f t="shared" ca="1" si="3"/>
        <v>n</v>
      </c>
    </row>
    <row r="35" spans="1:24" x14ac:dyDescent="0.25">
      <c r="A35" s="3" t="s">
        <v>25</v>
      </c>
      <c r="B35" s="3" t="s">
        <v>58</v>
      </c>
      <c r="C35" s="3" t="s">
        <v>72</v>
      </c>
      <c r="D35" s="3" t="s">
        <v>77</v>
      </c>
      <c r="F35" s="51"/>
      <c r="G35" s="3" t="s">
        <v>30</v>
      </c>
      <c r="H35" s="3">
        <v>3</v>
      </c>
      <c r="I35" s="12">
        <f t="shared" si="4"/>
        <v>13</v>
      </c>
      <c r="J35" s="3">
        <v>0</v>
      </c>
      <c r="L35" s="13">
        <f t="shared" si="12"/>
        <v>31</v>
      </c>
      <c r="M35" s="14" t="str">
        <f t="shared" si="13"/>
        <v>nn</v>
      </c>
      <c r="N35" s="14">
        <f>IF(M35="","",COUNTIF($M$4:M35,M35))</f>
        <v>4</v>
      </c>
      <c r="O35" s="14" t="str">
        <f t="shared" si="0"/>
        <v>nn4</v>
      </c>
      <c r="P35" s="24"/>
      <c r="Q35" s="2" t="str">
        <f t="shared" si="14"/>
        <v>Detroit Lions</v>
      </c>
      <c r="R35" s="5">
        <f t="shared" si="15"/>
        <v>0.18801000000000001</v>
      </c>
      <c r="T35" s="2">
        <v>32</v>
      </c>
      <c r="U35" s="2">
        <f t="shared" ca="1" si="5"/>
        <v>0</v>
      </c>
      <c r="V35" s="2" t="str">
        <f t="shared" ca="1" si="1"/>
        <v>Oakland Raiders</v>
      </c>
      <c r="W35" s="5">
        <f t="shared" ca="1" si="2"/>
        <v>0.12517</v>
      </c>
      <c r="X35" s="14" t="str">
        <f t="shared" ca="1" si="3"/>
        <v>a</v>
      </c>
    </row>
  </sheetData>
  <mergeCells count="27">
    <mergeCell ref="A1:D1"/>
    <mergeCell ref="G1:J1"/>
    <mergeCell ref="L1:R1"/>
    <mergeCell ref="T1:W1"/>
    <mergeCell ref="Z1:AJ1"/>
    <mergeCell ref="AR13:AR19"/>
    <mergeCell ref="AX13:AX19"/>
    <mergeCell ref="BD1:BG1"/>
    <mergeCell ref="Z3:Z29"/>
    <mergeCell ref="AA3:AD3"/>
    <mergeCell ref="AF3:AF29"/>
    <mergeCell ref="AG3:AJ3"/>
    <mergeCell ref="AL3:BB3"/>
    <mergeCell ref="AA17:AD17"/>
    <mergeCell ref="AG17:AJ17"/>
    <mergeCell ref="AL1:BB1"/>
    <mergeCell ref="AR4:AR10"/>
    <mergeCell ref="AX4:AX10"/>
    <mergeCell ref="AA10:AD10"/>
    <mergeCell ref="AG10:AJ10"/>
    <mergeCell ref="AL12:BB12"/>
    <mergeCell ref="F20:F35"/>
    <mergeCell ref="AA24:AD24"/>
    <mergeCell ref="AG24:AJ24"/>
    <mergeCell ref="F4:F19"/>
    <mergeCell ref="AL4:AL10"/>
    <mergeCell ref="AL13:AL19"/>
  </mergeCells>
  <conditionalFormatting sqref="U4:X35">
    <cfRule type="expression" dxfId="69" priority="13">
      <formula>AND($U4&gt;=5,$U4&lt;=6)</formula>
    </cfRule>
    <cfRule type="expression" dxfId="68" priority="14">
      <formula>AND($U4&gt;=1,$U4&lt;=4)</formula>
    </cfRule>
  </conditionalFormatting>
  <conditionalFormatting sqref="X4:X35">
    <cfRule type="expression" dxfId="67" priority="1">
      <formula>X4="n"</formula>
    </cfRule>
    <cfRule type="expression" dxfId="66" priority="2">
      <formula>X4="a"</formula>
    </cfRule>
  </conditionalFormatting>
  <conditionalFormatting sqref="AB4:AD35">
    <cfRule type="expression" dxfId="65" priority="11">
      <formula>AND($AB4&gt;=5,$AB4&lt;=6)</formula>
    </cfRule>
    <cfRule type="expression" dxfId="64" priority="12">
      <formula>AND($AB4&gt;=1,$AB4&lt;=4)</formula>
    </cfRule>
  </conditionalFormatting>
  <conditionalFormatting sqref="AH4:AJ29">
    <cfRule type="expression" dxfId="63" priority="7">
      <formula>AND($AG4&gt;=5,$AG4&lt;=6)</formula>
    </cfRule>
    <cfRule type="expression" dxfId="62" priority="8">
      <formula>AND($AG4&gt;=1,$AG4&lt;=4)</formula>
    </cfRule>
    <cfRule type="expression" dxfId="61" priority="9">
      <formula>AND($AH4&gt;=5,$AH4&lt;=6)</formula>
    </cfRule>
    <cfRule type="expression" dxfId="60" priority="10">
      <formula>AND($AH4&gt;=1,$AH4&lt;=4)</formula>
    </cfRule>
  </conditionalFormatting>
  <conditionalFormatting sqref="AM5:AO18">
    <cfRule type="expression" dxfId="59" priority="6">
      <formula>$AP5&lt;&gt;""</formula>
    </cfRule>
  </conditionalFormatting>
  <conditionalFormatting sqref="AS5:AU18">
    <cfRule type="expression" dxfId="58" priority="5">
      <formula>$AV5&lt;&gt;""</formula>
    </cfRule>
  </conditionalFormatting>
  <conditionalFormatting sqref="AY6:BA16">
    <cfRule type="expression" dxfId="57" priority="4">
      <formula>$BB6&lt;&gt;""</formula>
    </cfRule>
  </conditionalFormatting>
  <conditionalFormatting sqref="BD10:BF11">
    <cfRule type="expression" dxfId="56" priority="3">
      <formula>$BG10&lt;&gt;""</formula>
    </cfRule>
  </conditionalFormatting>
  <pageMargins left="0.7" right="0.7" top="0.78740157499999996" bottom="0.78740157499999996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F8E22-BA29-42D9-B168-9DE69D55934D}">
  <dimension ref="A1:BI35"/>
  <sheetViews>
    <sheetView tabSelected="1" topLeftCell="Z2" workbookViewId="0">
      <selection activeCell="AO5" sqref="AO5"/>
    </sheetView>
  </sheetViews>
  <sheetFormatPr baseColWidth="10" defaultColWidth="11.42578125" defaultRowHeight="15" outlineLevelCol="1" x14ac:dyDescent="0.25"/>
  <cols>
    <col min="1" max="4" width="12.7109375" style="2" hidden="1" customWidth="1" outlineLevel="1"/>
    <col min="5" max="5" width="6.7109375" style="2" customWidth="1" collapsed="1"/>
    <col min="6" max="6" width="2.7109375" style="2" hidden="1" customWidth="1" outlineLevel="1"/>
    <col min="7" max="7" width="12.7109375" style="2" hidden="1" customWidth="1" outlineLevel="1"/>
    <col min="8" max="10" width="3.7109375" style="2" hidden="1" customWidth="1" outlineLevel="1"/>
    <col min="11" max="11" width="6.7109375" style="2" customWidth="1" collapsed="1"/>
    <col min="12" max="14" width="3.7109375" style="2" hidden="1" customWidth="1" outlineLevel="1"/>
    <col min="15" max="15" width="4.7109375" style="2" hidden="1" customWidth="1" outlineLevel="1"/>
    <col min="16" max="16" width="2.7109375" style="2" hidden="1" customWidth="1" outlineLevel="1"/>
    <col min="17" max="17" width="24.7109375" style="2" hidden="1" customWidth="1" outlineLevel="1"/>
    <col min="18" max="18" width="6.7109375" style="2" hidden="1" customWidth="1" outlineLevel="1"/>
    <col min="19" max="19" width="6.7109375" style="2" customWidth="1" collapsed="1"/>
    <col min="20" max="20" width="3.7109375" style="2" hidden="1" customWidth="1" outlineLevel="1"/>
    <col min="21" max="21" width="2.7109375" style="2" hidden="1" customWidth="1" outlineLevel="1"/>
    <col min="22" max="22" width="24.7109375" style="2" hidden="1" customWidth="1" outlineLevel="1"/>
    <col min="23" max="23" width="6.7109375" style="2" hidden="1" customWidth="1" outlineLevel="1"/>
    <col min="24" max="24" width="2.7109375" style="2" hidden="1" customWidth="1" outlineLevel="1"/>
    <col min="25" max="25" width="6.7109375" style="2" customWidth="1" collapsed="1"/>
    <col min="26" max="26" width="2.7109375" style="2" customWidth="1" outlineLevel="1"/>
    <col min="27" max="27" width="4.7109375" style="2" customWidth="1" outlineLevel="1"/>
    <col min="28" max="28" width="2.7109375" style="2" customWidth="1" outlineLevel="1"/>
    <col min="29" max="29" width="24.7109375" style="2" customWidth="1" outlineLevel="1"/>
    <col min="30" max="30" width="6.7109375" style="2" customWidth="1" outlineLevel="1"/>
    <col min="31" max="31" width="3.7109375" style="2" customWidth="1" outlineLevel="1"/>
    <col min="32" max="32" width="2.7109375" style="2" customWidth="1" outlineLevel="1"/>
    <col min="33" max="33" width="4.7109375" style="2" customWidth="1" outlineLevel="1"/>
    <col min="34" max="34" width="2.7109375" style="2" customWidth="1" outlineLevel="1"/>
    <col min="35" max="35" width="24.7109375" style="2" customWidth="1" outlineLevel="1"/>
    <col min="36" max="36" width="6.7109375" style="2" customWidth="1" outlineLevel="1"/>
    <col min="37" max="37" width="6.7109375" style="2" customWidth="1"/>
    <col min="38" max="39" width="2.7109375" style="2" customWidth="1"/>
    <col min="40" max="40" width="24.7109375" style="2" customWidth="1"/>
    <col min="41" max="41" width="4.7109375" style="2" customWidth="1"/>
    <col min="42" max="42" width="2.7109375" style="2" customWidth="1"/>
    <col min="43" max="43" width="3.7109375" style="2" customWidth="1"/>
    <col min="44" max="45" width="2.7109375" style="2" customWidth="1"/>
    <col min="46" max="46" width="24.7109375" style="2" customWidth="1"/>
    <col min="47" max="47" width="4.7109375" style="2" customWidth="1"/>
    <col min="48" max="48" width="2.7109375" style="2" customWidth="1"/>
    <col min="49" max="49" width="3.7109375" style="2" customWidth="1"/>
    <col min="50" max="51" width="2.7109375" style="2" customWidth="1"/>
    <col min="52" max="52" width="24.7109375" style="2" customWidth="1"/>
    <col min="53" max="53" width="4.7109375" style="2" customWidth="1"/>
    <col min="54" max="54" width="2.7109375" style="2" customWidth="1"/>
    <col min="55" max="55" width="3.7109375" style="2" customWidth="1"/>
    <col min="56" max="57" width="2.7109375" style="2" customWidth="1"/>
    <col min="58" max="58" width="24.7109375" style="2" customWidth="1"/>
    <col min="59" max="59" width="4.7109375" style="2" customWidth="1"/>
    <col min="60" max="60" width="2.7109375" style="2" customWidth="1"/>
    <col min="61" max="61" width="12.7109375" style="2" customWidth="1"/>
    <col min="62" max="16384" width="11.42578125" style="2"/>
  </cols>
  <sheetData>
    <row r="1" spans="1:61" s="11" customFormat="1" ht="21" x14ac:dyDescent="0.25">
      <c r="A1" s="60" t="s">
        <v>80</v>
      </c>
      <c r="B1" s="60"/>
      <c r="C1" s="60"/>
      <c r="D1" s="60"/>
      <c r="G1" s="60" t="s">
        <v>118</v>
      </c>
      <c r="H1" s="60"/>
      <c r="I1" s="60"/>
      <c r="J1" s="60"/>
      <c r="L1" s="60" t="s">
        <v>82</v>
      </c>
      <c r="M1" s="60"/>
      <c r="N1" s="60"/>
      <c r="O1" s="60"/>
      <c r="P1" s="60"/>
      <c r="Q1" s="60"/>
      <c r="R1" s="60"/>
      <c r="T1" s="60" t="s">
        <v>81</v>
      </c>
      <c r="U1" s="60"/>
      <c r="V1" s="60"/>
      <c r="W1" s="60"/>
      <c r="X1" s="10"/>
      <c r="Z1" s="60" t="s">
        <v>127</v>
      </c>
      <c r="AA1" s="60"/>
      <c r="AB1" s="60"/>
      <c r="AC1" s="60"/>
      <c r="AD1" s="60"/>
      <c r="AE1" s="60"/>
      <c r="AF1" s="60"/>
      <c r="AG1" s="60"/>
      <c r="AH1" s="60"/>
      <c r="AI1" s="60"/>
      <c r="AJ1" s="60"/>
      <c r="AL1" s="60" t="s">
        <v>129</v>
      </c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10"/>
      <c r="BE1" s="60" t="s">
        <v>125</v>
      </c>
      <c r="BF1" s="60"/>
      <c r="BG1" s="60"/>
      <c r="BH1" s="60"/>
      <c r="BI1" s="60"/>
    </row>
    <row r="2" spans="1:61" x14ac:dyDescent="0.25">
      <c r="A2" s="3">
        <v>17</v>
      </c>
      <c r="BE2" s="6" t="s">
        <v>128</v>
      </c>
    </row>
    <row r="3" spans="1:61" ht="15" customHeight="1" x14ac:dyDescent="0.25">
      <c r="A3" s="1" t="s">
        <v>32</v>
      </c>
      <c r="B3" s="1" t="s">
        <v>33</v>
      </c>
      <c r="C3" s="1" t="s">
        <v>70</v>
      </c>
      <c r="D3" s="1" t="s">
        <v>71</v>
      </c>
      <c r="G3" s="1" t="s">
        <v>32</v>
      </c>
      <c r="H3" s="4" t="s">
        <v>65</v>
      </c>
      <c r="I3" s="4" t="s">
        <v>66</v>
      </c>
      <c r="J3" s="4" t="s">
        <v>67</v>
      </c>
      <c r="L3" s="4" t="s">
        <v>119</v>
      </c>
      <c r="M3" s="4" t="s">
        <v>76</v>
      </c>
      <c r="N3" s="4" t="s">
        <v>120</v>
      </c>
      <c r="O3" s="4" t="s">
        <v>69</v>
      </c>
      <c r="P3" s="4"/>
      <c r="Q3" s="4" t="s">
        <v>79</v>
      </c>
      <c r="R3" s="4" t="s">
        <v>68</v>
      </c>
      <c r="T3" s="1"/>
      <c r="U3" s="1"/>
      <c r="V3" s="4" t="s">
        <v>79</v>
      </c>
      <c r="W3" s="4" t="s">
        <v>68</v>
      </c>
      <c r="X3" s="1"/>
      <c r="Z3" s="54" t="s">
        <v>115</v>
      </c>
      <c r="AA3" s="52" t="s">
        <v>75</v>
      </c>
      <c r="AB3" s="52"/>
      <c r="AC3" s="52"/>
      <c r="AD3" s="53"/>
      <c r="AF3" s="49" t="s">
        <v>116</v>
      </c>
      <c r="AG3" s="47" t="s">
        <v>75</v>
      </c>
      <c r="AH3" s="47"/>
      <c r="AI3" s="47"/>
      <c r="AJ3" s="48"/>
      <c r="AL3" s="70" t="s">
        <v>115</v>
      </c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2"/>
    </row>
    <row r="4" spans="1:61" ht="15" customHeight="1" x14ac:dyDescent="0.25">
      <c r="A4" s="3" t="s">
        <v>8</v>
      </c>
      <c r="B4" s="3" t="s">
        <v>42</v>
      </c>
      <c r="C4" s="3" t="s">
        <v>72</v>
      </c>
      <c r="D4" s="3" t="s">
        <v>73</v>
      </c>
      <c r="F4" s="54" t="s">
        <v>115</v>
      </c>
      <c r="G4" s="3" t="s">
        <v>19</v>
      </c>
      <c r="H4" s="3">
        <v>13</v>
      </c>
      <c r="I4" s="12">
        <f>$A$2-H4-J4</f>
        <v>4</v>
      </c>
      <c r="J4" s="3">
        <v>0</v>
      </c>
      <c r="L4" s="13">
        <f>IF(G4="","",_xlfn.RANK.EQ(R4,$R$4:$R$35,0))</f>
        <v>1</v>
      </c>
      <c r="M4" s="14" t="str">
        <f>IF(G4="","",LOWER(LEFT(VLOOKUP(G4,$A$4:$D$35,3),1))&amp;LOWER(LEFT(VLOOKUP(G4,$A$4:$D$35,4),1)))</f>
        <v>an</v>
      </c>
      <c r="N4" s="14">
        <f>IF(M4="","",COUNTIF($M$4:M4,M4))</f>
        <v>1</v>
      </c>
      <c r="O4" s="14" t="str">
        <f t="shared" ref="O4:O35" si="0">M4&amp;N4</f>
        <v>an1</v>
      </c>
      <c r="P4" s="2">
        <v>1</v>
      </c>
      <c r="Q4" s="2" t="str">
        <f t="shared" ref="Q4:Q35" si="1">IF(G4="","",VLOOKUP(G4,$A$4:$D$35,2)&amp;" "&amp;G4)</f>
        <v>Baltimore Ravens</v>
      </c>
      <c r="R4" s="5">
        <f t="shared" ref="R4:R35" si="2">IF(G4="","",ROUND((H4+J4/2)/SUM(H4:J4),3)+(36-ROW())/100000)</f>
        <v>0.76532</v>
      </c>
      <c r="T4" s="2">
        <v>1</v>
      </c>
      <c r="U4" s="2">
        <f ca="1">IF(L4="","",OFFSET($P$3,MATCH(T4,$L$4:$L$35,0),0))</f>
        <v>1</v>
      </c>
      <c r="V4" s="2" t="str">
        <f t="shared" ref="V4:V35" ca="1" si="3">IF(L4="","",OFFSET($Q$3,MATCH(T4,$L$4:$L$35,0),0))</f>
        <v>Baltimore Ravens</v>
      </c>
      <c r="W4" s="5">
        <f t="shared" ref="W4:W35" ca="1" si="4">IF(L4="","",OFFSET($R$3,MATCH(T4,$L$4:$L$35,0),0))</f>
        <v>0.76532</v>
      </c>
      <c r="X4" s="44" t="str">
        <f t="shared" ref="X4:X35" ca="1" si="5">IF(L4="","",LEFT(OFFSET($M$3,MATCH(T4,$L$4:$L$35,0),0),1))</f>
        <v>a</v>
      </c>
      <c r="Z4" s="61"/>
      <c r="AA4" s="1"/>
      <c r="AB4" s="1"/>
      <c r="AC4" s="4" t="s">
        <v>79</v>
      </c>
      <c r="AD4" s="4" t="s">
        <v>68</v>
      </c>
      <c r="AF4" s="63"/>
      <c r="AG4" s="1"/>
      <c r="AH4" s="1"/>
      <c r="AI4" s="4" t="s">
        <v>79</v>
      </c>
      <c r="AJ4" s="4" t="s">
        <v>68</v>
      </c>
      <c r="AL4" s="30"/>
      <c r="AM4" s="32"/>
      <c r="AR4" s="30"/>
      <c r="AS4" s="31"/>
      <c r="AX4" s="30"/>
      <c r="AY4" s="27"/>
      <c r="BD4" s="38"/>
    </row>
    <row r="5" spans="1:61" x14ac:dyDescent="0.25">
      <c r="A5" s="3" t="s">
        <v>28</v>
      </c>
      <c r="B5" s="3" t="s">
        <v>61</v>
      </c>
      <c r="C5" s="3" t="s">
        <v>72</v>
      </c>
      <c r="D5" s="3" t="s">
        <v>77</v>
      </c>
      <c r="F5" s="55"/>
      <c r="G5" s="3" t="s">
        <v>16</v>
      </c>
      <c r="H5" s="3">
        <v>11</v>
      </c>
      <c r="I5" s="12">
        <f t="shared" ref="I5:I35" si="6">$A$2-H5-J5</f>
        <v>6</v>
      </c>
      <c r="J5" s="3">
        <v>0</v>
      </c>
      <c r="L5" s="13">
        <f t="shared" ref="L5:L35" si="7">IF(G5="","",_xlfn.RANK.EQ(R5,$R$4:$R$35,0))</f>
        <v>5</v>
      </c>
      <c r="M5" s="14" t="str">
        <f t="shared" ref="M5:M35" si="8">IF(G5="","",LOWER(LEFT(VLOOKUP(G5,$A$4:$D$35,3),1))&amp;LOWER(LEFT(VLOOKUP(G5,$A$4:$D$35,4),1)))</f>
        <v>ae</v>
      </c>
      <c r="N5" s="14">
        <f>IF(M5="","",COUNTIF($M$4:M5,M5))</f>
        <v>1</v>
      </c>
      <c r="O5" s="14" t="str">
        <f t="shared" si="0"/>
        <v>ae1</v>
      </c>
      <c r="P5" s="2">
        <v>2</v>
      </c>
      <c r="Q5" s="2" t="str">
        <f t="shared" si="1"/>
        <v>Buffalo Bills</v>
      </c>
      <c r="R5" s="5">
        <f t="shared" si="2"/>
        <v>0.64731000000000005</v>
      </c>
      <c r="T5" s="2">
        <v>2</v>
      </c>
      <c r="U5" s="2">
        <f t="shared" ref="U5:U35" ca="1" si="9">IF(L5="","",OFFSET($P$3,MATCH(T5,$L$4:$L$35,0),0))</f>
        <v>1</v>
      </c>
      <c r="V5" s="2" t="str">
        <f t="shared" ca="1" si="3"/>
        <v>San Francisco 49ers</v>
      </c>
      <c r="W5" s="5">
        <f t="shared" ca="1" si="4"/>
        <v>0.70616000000000001</v>
      </c>
      <c r="X5" s="45" t="str">
        <f t="shared" ca="1" si="5"/>
        <v>n</v>
      </c>
      <c r="Z5" s="61"/>
      <c r="AA5" s="14" t="s">
        <v>87</v>
      </c>
      <c r="AB5" s="2">
        <f ca="1">IF(COUNTIF($O$4:$O$35,AA5)=0,"",OFFSET($P$3,MATCH(AA5,$O$4:$O$35,0),0))</f>
        <v>2</v>
      </c>
      <c r="AC5" s="2" t="str">
        <f ca="1">IF(COUNTIF($O$4:$O$35,AA5)=0,"",OFFSET($Q$3,MATCH(AA5,$O$4:$O$35,0),0))</f>
        <v>Buffalo Bills</v>
      </c>
      <c r="AD5" s="5">
        <f ca="1">IF(COUNTIF($O$4:$O$35,AA5)=0,"",OFFSET($R$3,MATCH(AA5,$O$4:$O$35,0),0))</f>
        <v>0.64731000000000005</v>
      </c>
      <c r="AF5" s="63"/>
      <c r="AG5" s="14" t="s">
        <v>99</v>
      </c>
      <c r="AH5" s="2">
        <f ca="1">IF(COUNTIF($O$4:$O$35,AG5)=0,"",OFFSET($P$3,MATCH(AG5,$O$4:$O$35,0),0))</f>
        <v>2</v>
      </c>
      <c r="AI5" s="2" t="str">
        <f ca="1">IF(COUNTIF($O$4:$O$35,AG5)=0,"",OFFSET($Q$3,MATCH(AG5,$O$4:$O$35,0),0))</f>
        <v>Dallas Cowboys</v>
      </c>
      <c r="AJ5" s="5">
        <f ca="1">IF(COUNTIF($O$4:$O$35,AG5)=0,"",OFFSET($R$3,MATCH(AG5,$O$4:$O$35,0),0))</f>
        <v>0.70614999999999994</v>
      </c>
      <c r="AL5" s="30"/>
      <c r="AM5" s="16">
        <v>5</v>
      </c>
      <c r="AN5" s="17" t="str">
        <f ca="1">IF(AM5="","tbd",OFFSET($Q$3,AM5,0))</f>
        <v>Cleveland Browns</v>
      </c>
      <c r="AO5" s="18"/>
      <c r="AP5" s="14" t="str">
        <f>IF(AO5&gt;AO6,AM5,"")</f>
        <v/>
      </c>
      <c r="AR5" s="30"/>
      <c r="AS5" s="27"/>
      <c r="AX5" s="30"/>
      <c r="AY5" s="27"/>
      <c r="BD5" s="38"/>
    </row>
    <row r="6" spans="1:61" x14ac:dyDescent="0.25">
      <c r="A6" s="3" t="s">
        <v>31</v>
      </c>
      <c r="B6" s="3" t="s">
        <v>64</v>
      </c>
      <c r="C6" s="3" t="s">
        <v>74</v>
      </c>
      <c r="D6" s="3" t="s">
        <v>77</v>
      </c>
      <c r="F6" s="55"/>
      <c r="G6" s="3" t="s">
        <v>17</v>
      </c>
      <c r="H6" s="3">
        <v>11</v>
      </c>
      <c r="I6" s="12">
        <f t="shared" si="6"/>
        <v>6</v>
      </c>
      <c r="J6" s="3">
        <v>0</v>
      </c>
      <c r="L6" s="13">
        <f t="shared" si="7"/>
        <v>6</v>
      </c>
      <c r="M6" s="14" t="str">
        <f t="shared" si="8"/>
        <v>aw</v>
      </c>
      <c r="N6" s="14">
        <f>IF(M6="","",COUNTIF($M$4:M6,M6))</f>
        <v>1</v>
      </c>
      <c r="O6" s="14" t="str">
        <f t="shared" si="0"/>
        <v>aw1</v>
      </c>
      <c r="P6" s="2">
        <v>3</v>
      </c>
      <c r="Q6" s="2" t="str">
        <f t="shared" si="1"/>
        <v>Kansas City Chiefs</v>
      </c>
      <c r="R6" s="5">
        <f t="shared" si="2"/>
        <v>0.64729999999999999</v>
      </c>
      <c r="T6" s="2">
        <v>3</v>
      </c>
      <c r="U6" s="2">
        <f t="shared" ca="1" si="9"/>
        <v>2</v>
      </c>
      <c r="V6" s="2" t="str">
        <f t="shared" ca="1" si="3"/>
        <v>Dallas Cowboys</v>
      </c>
      <c r="W6" s="5">
        <f t="shared" ca="1" si="4"/>
        <v>0.70614999999999994</v>
      </c>
      <c r="X6" s="45" t="str">
        <f t="shared" ca="1" si="5"/>
        <v>n</v>
      </c>
      <c r="Z6" s="61"/>
      <c r="AA6" s="14" t="s">
        <v>88</v>
      </c>
      <c r="AB6" s="2">
        <f t="shared" ref="AB6:AB8" ca="1" si="10">IF(COUNTIF($O$4:$O$35,AA6)=0,"",OFFSET($P$3,MATCH(AA6,$O$4:$O$35,0),0))</f>
        <v>6</v>
      </c>
      <c r="AC6" s="2" t="str">
        <f t="shared" ref="AC6:AC8" ca="1" si="11">IF(COUNTIF($O$4:$O$35,AA6)=0,"",OFFSET($Q$3,MATCH(AA6,$O$4:$O$35,0),0))</f>
        <v>Miami Dolphins</v>
      </c>
      <c r="AD6" s="5">
        <f t="shared" ref="AD6:AD8" ca="1" si="12">IF(COUNTIF($O$4:$O$35,AA6)=0,"",OFFSET($R$3,MATCH(AA6,$O$4:$O$35,0),0))</f>
        <v>0.64727000000000001</v>
      </c>
      <c r="AF6" s="63"/>
      <c r="AG6" s="14" t="s">
        <v>100</v>
      </c>
      <c r="AH6" s="2">
        <f t="shared" ref="AH6:AH8" ca="1" si="13">IF(COUNTIF($O$4:$O$35,AG6)=0,"",OFFSET($P$3,MATCH(AG6,$O$4:$O$35,0),0))</f>
        <v>5</v>
      </c>
      <c r="AI6" s="2" t="str">
        <f t="shared" ref="AI6:AI8" ca="1" si="14">IF(COUNTIF($O$4:$O$35,AG6)=0,"",OFFSET($Q$3,MATCH(AG6,$O$4:$O$35,0),0))</f>
        <v>Philadelphia Eagles</v>
      </c>
      <c r="AJ6" s="5">
        <f t="shared" ref="AJ6:AJ8" ca="1" si="15">IF(COUNTIF($O$4:$O$35,AG6)=0,"",OFFSET($R$3,MATCH(AG6,$O$4:$O$35,0),0))</f>
        <v>0.64712000000000003</v>
      </c>
      <c r="AL6" s="30"/>
      <c r="AM6" s="19">
        <v>4</v>
      </c>
      <c r="AN6" s="20" t="str">
        <f ca="1">IF(AM6="","tbd",OFFSET($Q$3,AM6,0))</f>
        <v>Houston Texans</v>
      </c>
      <c r="AO6" s="21"/>
      <c r="AP6" s="14" t="str">
        <f>IF(AO6&gt;AO5,AM6,"")</f>
        <v/>
      </c>
      <c r="AR6" s="30"/>
      <c r="AS6" s="27"/>
      <c r="AX6" s="30"/>
      <c r="AY6" s="27"/>
      <c r="BD6" s="38"/>
    </row>
    <row r="7" spans="1:61" ht="15" customHeight="1" x14ac:dyDescent="0.25">
      <c r="A7" s="3" t="s">
        <v>16</v>
      </c>
      <c r="B7" s="3" t="s">
        <v>49</v>
      </c>
      <c r="C7" s="3" t="s">
        <v>74</v>
      </c>
      <c r="D7" s="3" t="s">
        <v>75</v>
      </c>
      <c r="F7" s="55"/>
      <c r="G7" s="3" t="s">
        <v>29</v>
      </c>
      <c r="H7" s="3">
        <v>10</v>
      </c>
      <c r="I7" s="12">
        <f t="shared" si="6"/>
        <v>7</v>
      </c>
      <c r="J7" s="3">
        <v>0</v>
      </c>
      <c r="L7" s="13">
        <f t="shared" si="7"/>
        <v>10</v>
      </c>
      <c r="M7" s="14" t="str">
        <f t="shared" si="8"/>
        <v>as</v>
      </c>
      <c r="N7" s="14">
        <f>IF(M7="","",COUNTIF($M$4:M7,M7))</f>
        <v>1</v>
      </c>
      <c r="O7" s="14" t="str">
        <f t="shared" si="0"/>
        <v>as1</v>
      </c>
      <c r="P7" s="2">
        <v>4</v>
      </c>
      <c r="Q7" s="2" t="str">
        <f t="shared" si="1"/>
        <v>Houston Texans</v>
      </c>
      <c r="R7" s="5">
        <f t="shared" si="2"/>
        <v>0.58828999999999998</v>
      </c>
      <c r="T7" s="2">
        <v>4</v>
      </c>
      <c r="U7" s="2">
        <f t="shared" ca="1" si="9"/>
        <v>3</v>
      </c>
      <c r="V7" s="2" t="str">
        <f t="shared" ca="1" si="3"/>
        <v>Detroit Lions</v>
      </c>
      <c r="W7" s="5">
        <f t="shared" ca="1" si="4"/>
        <v>0.70613999999999999</v>
      </c>
      <c r="X7" s="45" t="str">
        <f t="shared" ca="1" si="5"/>
        <v>n</v>
      </c>
      <c r="Z7" s="61"/>
      <c r="AA7" s="14" t="s">
        <v>89</v>
      </c>
      <c r="AB7" s="2">
        <f t="shared" ca="1" si="10"/>
        <v>0</v>
      </c>
      <c r="AC7" s="2" t="str">
        <f t="shared" ca="1" si="11"/>
        <v>New York Jets</v>
      </c>
      <c r="AD7" s="5">
        <f t="shared" ca="1" si="12"/>
        <v>0.41219999999999996</v>
      </c>
      <c r="AF7" s="63"/>
      <c r="AG7" s="14" t="s">
        <v>101</v>
      </c>
      <c r="AH7" s="2">
        <f t="shared" ca="1" si="13"/>
        <v>0</v>
      </c>
      <c r="AI7" s="2" t="str">
        <f t="shared" ca="1" si="14"/>
        <v>New York Giants</v>
      </c>
      <c r="AJ7" s="5">
        <f t="shared" ca="1" si="15"/>
        <v>0.35303999999999996</v>
      </c>
      <c r="AL7" s="30"/>
      <c r="AM7" s="32"/>
      <c r="AR7" s="30"/>
      <c r="AS7" s="28"/>
      <c r="AX7" s="30"/>
      <c r="AY7" s="27"/>
      <c r="BD7" s="38"/>
    </row>
    <row r="8" spans="1:61" x14ac:dyDescent="0.25">
      <c r="A8" s="3" t="s">
        <v>11</v>
      </c>
      <c r="B8" s="3" t="s">
        <v>45</v>
      </c>
      <c r="C8" s="3" t="s">
        <v>74</v>
      </c>
      <c r="D8" s="3" t="s">
        <v>73</v>
      </c>
      <c r="F8" s="55"/>
      <c r="G8" s="3" t="s">
        <v>10</v>
      </c>
      <c r="H8" s="3">
        <v>11</v>
      </c>
      <c r="I8" s="12">
        <f t="shared" si="6"/>
        <v>6</v>
      </c>
      <c r="J8" s="3">
        <v>0</v>
      </c>
      <c r="L8" s="13">
        <f t="shared" si="7"/>
        <v>7</v>
      </c>
      <c r="M8" s="14" t="str">
        <f t="shared" si="8"/>
        <v>an</v>
      </c>
      <c r="N8" s="14">
        <f>IF(M8="","",COUNTIF($M$4:M8,M8))</f>
        <v>2</v>
      </c>
      <c r="O8" s="14" t="str">
        <f t="shared" si="0"/>
        <v>an2</v>
      </c>
      <c r="P8" s="2">
        <v>5</v>
      </c>
      <c r="Q8" s="2" t="str">
        <f t="shared" si="1"/>
        <v>Cleveland Browns</v>
      </c>
      <c r="R8" s="5">
        <f t="shared" si="2"/>
        <v>0.64727999999999997</v>
      </c>
      <c r="T8" s="2">
        <v>5</v>
      </c>
      <c r="U8" s="2">
        <f t="shared" ca="1" si="9"/>
        <v>2</v>
      </c>
      <c r="V8" s="2" t="str">
        <f t="shared" ca="1" si="3"/>
        <v>Buffalo Bills</v>
      </c>
      <c r="W8" s="5">
        <f t="shared" ca="1" si="4"/>
        <v>0.64731000000000005</v>
      </c>
      <c r="X8" s="45" t="str">
        <f t="shared" ca="1" si="5"/>
        <v>a</v>
      </c>
      <c r="Z8" s="61"/>
      <c r="AA8" s="14" t="s">
        <v>90</v>
      </c>
      <c r="AB8" s="2">
        <f t="shared" ca="1" si="10"/>
        <v>0</v>
      </c>
      <c r="AC8" s="2" t="str">
        <f t="shared" ca="1" si="11"/>
        <v>New England Patriots</v>
      </c>
      <c r="AD8" s="5">
        <f t="shared" ca="1" si="12"/>
        <v>0.23516999999999999</v>
      </c>
      <c r="AF8" s="63"/>
      <c r="AG8" s="14" t="s">
        <v>102</v>
      </c>
      <c r="AH8" s="2">
        <f t="shared" ca="1" si="13"/>
        <v>0</v>
      </c>
      <c r="AI8" s="2" t="str">
        <f t="shared" ca="1" si="14"/>
        <v>Washington Commanders</v>
      </c>
      <c r="AJ8" s="5">
        <f t="shared" ca="1" si="15"/>
        <v>0.23502999999999999</v>
      </c>
      <c r="AL8" s="30"/>
      <c r="AM8" s="16">
        <v>7</v>
      </c>
      <c r="AN8" s="17" t="str">
        <f ca="1">IF(AM8="","tbd",OFFSET($Q$3,AM8,0))</f>
        <v>Pittsburgh Steelers</v>
      </c>
      <c r="AO8" s="18"/>
      <c r="AP8" s="14" t="str">
        <f>IF(AO8&gt;AO9,AM8,"")</f>
        <v/>
      </c>
      <c r="AR8" s="30"/>
      <c r="AS8" s="16" t="str">
        <f>IF(COUNT(AP5:AP12)&lt;&gt;3,"",LARGE(AP5:AP12,2))</f>
        <v/>
      </c>
      <c r="AT8" s="17" t="str">
        <f ca="1">IF(AS8="","tbd",OFFSET($Q$3,AS8,0))</f>
        <v>tbd</v>
      </c>
      <c r="AU8" s="18"/>
      <c r="AV8" s="14" t="str">
        <f>IF(AU8&gt;AU9,AS8,"")</f>
        <v/>
      </c>
      <c r="AX8" s="30"/>
      <c r="AY8" s="27"/>
      <c r="BD8" s="38"/>
    </row>
    <row r="9" spans="1:61" x14ac:dyDescent="0.25">
      <c r="A9" s="3" t="s">
        <v>10</v>
      </c>
      <c r="B9" s="3" t="s">
        <v>44</v>
      </c>
      <c r="C9" s="3" t="s">
        <v>74</v>
      </c>
      <c r="D9" s="3" t="s">
        <v>77</v>
      </c>
      <c r="F9" s="55"/>
      <c r="G9" s="3" t="s">
        <v>12</v>
      </c>
      <c r="H9" s="3">
        <v>11</v>
      </c>
      <c r="I9" s="12">
        <f t="shared" si="6"/>
        <v>6</v>
      </c>
      <c r="J9" s="3">
        <v>0</v>
      </c>
      <c r="L9" s="13">
        <f t="shared" si="7"/>
        <v>8</v>
      </c>
      <c r="M9" s="14" t="str">
        <f t="shared" si="8"/>
        <v>ae</v>
      </c>
      <c r="N9" s="14">
        <f>IF(M9="","",COUNTIF($M$4:M9,M9))</f>
        <v>2</v>
      </c>
      <c r="O9" s="14" t="str">
        <f t="shared" si="0"/>
        <v>ae2</v>
      </c>
      <c r="P9" s="2">
        <v>6</v>
      </c>
      <c r="Q9" s="2" t="str">
        <f t="shared" si="1"/>
        <v>Miami Dolphins</v>
      </c>
      <c r="R9" s="5">
        <f t="shared" si="2"/>
        <v>0.64727000000000001</v>
      </c>
      <c r="T9" s="2">
        <v>6</v>
      </c>
      <c r="U9" s="2">
        <f t="shared" ca="1" si="9"/>
        <v>3</v>
      </c>
      <c r="V9" s="2" t="str">
        <f t="shared" ca="1" si="3"/>
        <v>Kansas City Chiefs</v>
      </c>
      <c r="W9" s="5">
        <f t="shared" ca="1" si="4"/>
        <v>0.64729999999999999</v>
      </c>
      <c r="X9" s="45" t="str">
        <f t="shared" ca="1" si="5"/>
        <v>a</v>
      </c>
      <c r="Z9" s="61"/>
      <c r="AF9" s="63"/>
      <c r="AL9" s="41"/>
      <c r="AM9" s="19">
        <v>2</v>
      </c>
      <c r="AN9" s="20" t="str">
        <f ca="1">IF(AM9="","tbd",OFFSET($Q$3,AM9,0))</f>
        <v>Buffalo Bills</v>
      </c>
      <c r="AO9" s="21"/>
      <c r="AP9" s="14" t="str">
        <f>IF(AO9&gt;AO8,AM9,"")</f>
        <v/>
      </c>
      <c r="AR9" s="41"/>
      <c r="AS9" s="19" t="str">
        <f>IF(MIN(AP5:AP12)=2,2,IF(COUNT(AP5:AP12)&lt;&gt;3,"",MIN(AP5:AP12,2)))</f>
        <v/>
      </c>
      <c r="AT9" s="20" t="str">
        <f ca="1">IF(AS9="","tbd",OFFSET($Q$3,AS9,0))</f>
        <v>tbd</v>
      </c>
      <c r="AU9" s="21"/>
      <c r="AV9" s="14" t="str">
        <f>IF(AU9&gt;AU8,AS9,"")</f>
        <v/>
      </c>
      <c r="AX9" s="41"/>
      <c r="AY9" s="27"/>
      <c r="BD9" s="42"/>
    </row>
    <row r="10" spans="1:61" x14ac:dyDescent="0.25">
      <c r="A10" s="3" t="s">
        <v>2</v>
      </c>
      <c r="B10" s="3" t="s">
        <v>36</v>
      </c>
      <c r="C10" s="3" t="s">
        <v>72</v>
      </c>
      <c r="D10" s="3" t="s">
        <v>78</v>
      </c>
      <c r="F10" s="55"/>
      <c r="G10" s="3" t="s">
        <v>5</v>
      </c>
      <c r="H10" s="3">
        <v>10</v>
      </c>
      <c r="I10" s="12">
        <f t="shared" si="6"/>
        <v>7</v>
      </c>
      <c r="J10" s="3">
        <v>0</v>
      </c>
      <c r="L10" s="13">
        <f t="shared" si="7"/>
        <v>11</v>
      </c>
      <c r="M10" s="14" t="str">
        <f t="shared" si="8"/>
        <v>an</v>
      </c>
      <c r="N10" s="14">
        <f>IF(M10="","",COUNTIF($M$4:M10,M10))</f>
        <v>3</v>
      </c>
      <c r="O10" s="14" t="str">
        <f t="shared" si="0"/>
        <v>an3</v>
      </c>
      <c r="P10" s="24">
        <v>7</v>
      </c>
      <c r="Q10" s="2" t="str">
        <f t="shared" si="1"/>
        <v>Pittsburgh Steelers</v>
      </c>
      <c r="R10" s="5">
        <f t="shared" si="2"/>
        <v>0.58826000000000001</v>
      </c>
      <c r="T10" s="2">
        <v>7</v>
      </c>
      <c r="U10" s="2">
        <f t="shared" ca="1" si="9"/>
        <v>5</v>
      </c>
      <c r="V10" s="2" t="str">
        <f t="shared" ca="1" si="3"/>
        <v>Cleveland Browns</v>
      </c>
      <c r="W10" s="5">
        <f t="shared" ca="1" si="4"/>
        <v>0.64727999999999997</v>
      </c>
      <c r="X10" s="45" t="str">
        <f t="shared" ca="1" si="5"/>
        <v>a</v>
      </c>
      <c r="Z10" s="55"/>
      <c r="AA10" s="52" t="s">
        <v>77</v>
      </c>
      <c r="AB10" s="52"/>
      <c r="AC10" s="52"/>
      <c r="AD10" s="53"/>
      <c r="AF10" s="50"/>
      <c r="AG10" s="47" t="s">
        <v>77</v>
      </c>
      <c r="AH10" s="47"/>
      <c r="AI10" s="47"/>
      <c r="AJ10" s="48"/>
      <c r="AL10" s="73" t="s">
        <v>121</v>
      </c>
      <c r="AM10" s="32"/>
      <c r="AR10" s="73" t="s">
        <v>122</v>
      </c>
      <c r="AS10" s="32"/>
      <c r="AX10" s="73" t="s">
        <v>124</v>
      </c>
      <c r="AY10" s="27"/>
      <c r="BD10" s="34"/>
    </row>
    <row r="11" spans="1:61" x14ac:dyDescent="0.25">
      <c r="A11" s="3" t="s">
        <v>26</v>
      </c>
      <c r="B11" s="3" t="s">
        <v>59</v>
      </c>
      <c r="C11" s="3" t="s">
        <v>72</v>
      </c>
      <c r="D11" s="3" t="s">
        <v>73</v>
      </c>
      <c r="F11" s="55"/>
      <c r="G11" s="3" t="s">
        <v>31</v>
      </c>
      <c r="H11" s="3">
        <v>9</v>
      </c>
      <c r="I11" s="12">
        <f t="shared" si="6"/>
        <v>8</v>
      </c>
      <c r="J11" s="3">
        <v>0</v>
      </c>
      <c r="L11" s="13">
        <f t="shared" si="7"/>
        <v>13</v>
      </c>
      <c r="M11" s="14" t="str">
        <f t="shared" si="8"/>
        <v>an</v>
      </c>
      <c r="N11" s="14">
        <f>IF(M11="","",COUNTIF($M$4:M11,M11))</f>
        <v>4</v>
      </c>
      <c r="O11" s="14" t="str">
        <f t="shared" si="0"/>
        <v>an4</v>
      </c>
      <c r="P11" s="24"/>
      <c r="Q11" s="2" t="str">
        <f t="shared" si="1"/>
        <v>Cincinnati Bengals</v>
      </c>
      <c r="R11" s="5">
        <f t="shared" si="2"/>
        <v>0.52925</v>
      </c>
      <c r="T11" s="2">
        <v>8</v>
      </c>
      <c r="U11" s="2">
        <f t="shared" ca="1" si="9"/>
        <v>6</v>
      </c>
      <c r="V11" s="2" t="str">
        <f t="shared" ca="1" si="3"/>
        <v>Miami Dolphins</v>
      </c>
      <c r="W11" s="5">
        <f t="shared" ca="1" si="4"/>
        <v>0.64727000000000001</v>
      </c>
      <c r="X11" s="45" t="str">
        <f t="shared" ca="1" si="5"/>
        <v>a</v>
      </c>
      <c r="Z11" s="61"/>
      <c r="AA11" s="1"/>
      <c r="AB11" s="1"/>
      <c r="AC11" s="4" t="s">
        <v>79</v>
      </c>
      <c r="AD11" s="4" t="s">
        <v>68</v>
      </c>
      <c r="AF11" s="63"/>
      <c r="AG11" s="1"/>
      <c r="AH11" s="1"/>
      <c r="AI11" s="4" t="s">
        <v>79</v>
      </c>
      <c r="AJ11" s="4" t="s">
        <v>68</v>
      </c>
      <c r="AL11" s="73"/>
      <c r="AM11" s="16">
        <v>6</v>
      </c>
      <c r="AN11" s="17" t="str">
        <f ca="1">IF(AM11="","tbd",OFFSET($Q$3,AM11,0))</f>
        <v>Miami Dolphins</v>
      </c>
      <c r="AO11" s="18"/>
      <c r="AP11" s="14" t="str">
        <f>IF(AO11&gt;AO12,AM11,"")</f>
        <v/>
      </c>
      <c r="AR11" s="73"/>
      <c r="AS11" s="16" t="str">
        <f>IF(MAX(AP5:AP12)=7,7,IF(COUNT(AP5:AP12)&lt;&gt;3,"",MAX(AP5:AP12)))</f>
        <v/>
      </c>
      <c r="AT11" s="17" t="str">
        <f ca="1">IF(AS11="","tbd",OFFSET($Q$3,AS11,0))</f>
        <v>tbd</v>
      </c>
      <c r="AU11" s="18"/>
      <c r="AV11" s="14" t="str">
        <f>IF(AU11&gt;AU12,AS11,"")</f>
        <v/>
      </c>
      <c r="AX11" s="73"/>
      <c r="AY11" s="16" t="str">
        <f>IF(MAX(AV8:AV12)=6,6,IF(COUNT(AV8:AV12)&lt;&gt;2,"",MAX(AV8:AV12)))</f>
        <v/>
      </c>
      <c r="AZ11" s="17" t="str">
        <f ca="1">IF(AY11="","tbd",OFFSET($Q$3,AY11,0))</f>
        <v>tbd</v>
      </c>
      <c r="BA11" s="18"/>
      <c r="BB11" s="14" t="str">
        <f>IF(BA11&gt;BA12,AY11,"")</f>
        <v/>
      </c>
      <c r="BC11" s="14"/>
      <c r="BD11" s="34"/>
    </row>
    <row r="12" spans="1:61" x14ac:dyDescent="0.25">
      <c r="A12" s="3" t="s">
        <v>18</v>
      </c>
      <c r="B12" s="3" t="s">
        <v>123</v>
      </c>
      <c r="C12" s="3" t="s">
        <v>74</v>
      </c>
      <c r="D12" s="3" t="s">
        <v>73</v>
      </c>
      <c r="F12" s="55"/>
      <c r="G12" s="3" t="s">
        <v>24</v>
      </c>
      <c r="H12" s="3">
        <v>9</v>
      </c>
      <c r="I12" s="12">
        <f t="shared" si="6"/>
        <v>8</v>
      </c>
      <c r="J12" s="3">
        <v>0</v>
      </c>
      <c r="L12" s="13">
        <f t="shared" si="7"/>
        <v>14</v>
      </c>
      <c r="M12" s="14" t="str">
        <f t="shared" si="8"/>
        <v>as</v>
      </c>
      <c r="N12" s="14">
        <f>IF(M12="","",COUNTIF($M$4:M12,M12))</f>
        <v>2</v>
      </c>
      <c r="O12" s="14" t="str">
        <f t="shared" si="0"/>
        <v>as2</v>
      </c>
      <c r="P12" s="24"/>
      <c r="Q12" s="2" t="str">
        <f t="shared" si="1"/>
        <v>Jacksonville Jaguars</v>
      </c>
      <c r="R12" s="5">
        <f t="shared" si="2"/>
        <v>0.52924000000000004</v>
      </c>
      <c r="T12" s="2">
        <v>9</v>
      </c>
      <c r="U12" s="2">
        <f t="shared" ca="1" si="9"/>
        <v>5</v>
      </c>
      <c r="V12" s="2" t="str">
        <f t="shared" ca="1" si="3"/>
        <v>Philadelphia Eagles</v>
      </c>
      <c r="W12" s="5">
        <f t="shared" ca="1" si="4"/>
        <v>0.64712000000000003</v>
      </c>
      <c r="X12" s="45" t="str">
        <f t="shared" ca="1" si="5"/>
        <v>n</v>
      </c>
      <c r="Z12" s="61"/>
      <c r="AA12" s="14" t="s">
        <v>83</v>
      </c>
      <c r="AB12" s="2">
        <f ca="1">IF(COUNTIF($O$4:$O$35,AA12)=0,"",OFFSET($P$3,MATCH(AA12,$O$4:$O$35,0),0))</f>
        <v>1</v>
      </c>
      <c r="AC12" s="2" t="str">
        <f ca="1">IF(COUNTIF($O$4:$O$35,AA12)=0,"",OFFSET($Q$3,MATCH(AA12,$O$4:$O$35,0),0))</f>
        <v>Baltimore Ravens</v>
      </c>
      <c r="AD12" s="5">
        <f ca="1">IF(COUNTIF($O$4:$O$35,AA12)=0,"",OFFSET($R$3,MATCH(AA12,$O$4:$O$35,0),0))</f>
        <v>0.76532</v>
      </c>
      <c r="AF12" s="63"/>
      <c r="AG12" s="14" t="s">
        <v>103</v>
      </c>
      <c r="AH12" s="2">
        <f ca="1">IF(COUNTIF($O$4:$O$35,AG12)=0,"",OFFSET($P$3,MATCH(AG12,$O$4:$O$35,0),0))</f>
        <v>3</v>
      </c>
      <c r="AI12" s="2" t="str">
        <f ca="1">IF(COUNTIF($O$4:$O$35,AG12)=0,"",OFFSET($Q$3,MATCH(AG12,$O$4:$O$35,0),0))</f>
        <v>Detroit Lions</v>
      </c>
      <c r="AJ12" s="5">
        <f ca="1">IF(COUNTIF($O$4:$O$35,AG12)=0,"",OFFSET($R$3,MATCH(AG12,$O$4:$O$35,0),0))</f>
        <v>0.70613999999999999</v>
      </c>
      <c r="AL12" s="73"/>
      <c r="AM12" s="19">
        <v>3</v>
      </c>
      <c r="AN12" s="20" t="str">
        <f ca="1">IF(AM12="","tbd",OFFSET($Q$3,AM12,0))</f>
        <v>Kansas City Chiefs</v>
      </c>
      <c r="AO12" s="21"/>
      <c r="AP12" s="14" t="str">
        <f>IF(AO12&gt;AO11,AM12,"")</f>
        <v/>
      </c>
      <c r="AR12" s="73"/>
      <c r="AS12" s="19">
        <v>1</v>
      </c>
      <c r="AT12" s="20" t="str">
        <f ca="1">IF(AS12="","tbd",OFFSET($Q$3,AS12,0))</f>
        <v>Baltimore Ravens</v>
      </c>
      <c r="AU12" s="21"/>
      <c r="AV12" s="14" t="str">
        <f>IF(AU12&gt;AU11,AS12,"")</f>
        <v/>
      </c>
      <c r="AX12" s="73"/>
      <c r="AY12" s="19" t="str">
        <f>IF(MIN(AV8:AV12)=1,1,IF(COUNT(AV8:AV12)&lt;&gt;2,"",MIN(AV8:AV12)))</f>
        <v/>
      </c>
      <c r="AZ12" s="20" t="str">
        <f ca="1">IF(AY12="","tbd",OFFSET($Q$3,AY12,0))</f>
        <v>tbd</v>
      </c>
      <c r="BA12" s="21"/>
      <c r="BB12" s="14" t="str">
        <f>IF(BA12&gt;BA11,AY12,"")</f>
        <v/>
      </c>
      <c r="BC12" s="14"/>
      <c r="BD12" s="36"/>
      <c r="BE12" s="65" t="str">
        <f>IF(BE15="A","N","A")</f>
        <v>N</v>
      </c>
      <c r="BF12" s="65"/>
      <c r="BG12" s="65"/>
      <c r="BH12" s="67" t="str">
        <f>BE12</f>
        <v>N</v>
      </c>
    </row>
    <row r="13" spans="1:61" x14ac:dyDescent="0.25">
      <c r="A13" s="3" t="s">
        <v>17</v>
      </c>
      <c r="B13" s="3" t="s">
        <v>50</v>
      </c>
      <c r="C13" s="3" t="s">
        <v>74</v>
      </c>
      <c r="D13" s="3" t="s">
        <v>73</v>
      </c>
      <c r="F13" s="55"/>
      <c r="G13" s="3" t="s">
        <v>6</v>
      </c>
      <c r="H13" s="3">
        <v>9</v>
      </c>
      <c r="I13" s="12">
        <f t="shared" si="6"/>
        <v>8</v>
      </c>
      <c r="J13" s="3">
        <v>0</v>
      </c>
      <c r="L13" s="13">
        <f t="shared" si="7"/>
        <v>15</v>
      </c>
      <c r="M13" s="14" t="str">
        <f t="shared" si="8"/>
        <v>as</v>
      </c>
      <c r="N13" s="14">
        <f>IF(M13="","",COUNTIF($M$4:M13,M13))</f>
        <v>3</v>
      </c>
      <c r="O13" s="14" t="str">
        <f t="shared" si="0"/>
        <v>as3</v>
      </c>
      <c r="P13" s="24"/>
      <c r="Q13" s="2" t="str">
        <f t="shared" si="1"/>
        <v>Indianapolis Colts</v>
      </c>
      <c r="R13" s="5">
        <f t="shared" si="2"/>
        <v>0.52922999999999998</v>
      </c>
      <c r="T13" s="2">
        <v>10</v>
      </c>
      <c r="U13" s="2">
        <f t="shared" ca="1" si="9"/>
        <v>4</v>
      </c>
      <c r="V13" s="2" t="str">
        <f t="shared" ca="1" si="3"/>
        <v>Houston Texans</v>
      </c>
      <c r="W13" s="5">
        <f t="shared" ca="1" si="4"/>
        <v>0.58828999999999998</v>
      </c>
      <c r="X13" s="45" t="str">
        <f t="shared" ca="1" si="5"/>
        <v>a</v>
      </c>
      <c r="Z13" s="61"/>
      <c r="AA13" s="14" t="s">
        <v>84</v>
      </c>
      <c r="AB13" s="2">
        <f t="shared" ref="AB13:AB15" ca="1" si="16">IF(COUNTIF($O$4:$O$35,AA13)=0,"",OFFSET($P$3,MATCH(AA13,$O$4:$O$35,0),0))</f>
        <v>5</v>
      </c>
      <c r="AC13" s="2" t="str">
        <f t="shared" ref="AC13:AC15" ca="1" si="17">IF(COUNTIF($O$4:$O$35,AA13)=0,"",OFFSET($Q$3,MATCH(AA13,$O$4:$O$35,0),0))</f>
        <v>Cleveland Browns</v>
      </c>
      <c r="AD13" s="5">
        <f t="shared" ref="AD13:AD15" ca="1" si="18">IF(COUNTIF($O$4:$O$35,AA13)=0,"",OFFSET($R$3,MATCH(AA13,$O$4:$O$35,0),0))</f>
        <v>0.64727999999999997</v>
      </c>
      <c r="AF13" s="63"/>
      <c r="AG13" s="14" t="s">
        <v>104</v>
      </c>
      <c r="AH13" s="2">
        <f t="shared" ref="AH13:AH15" ca="1" si="19">IF(COUNTIF($O$4:$O$35,AG13)=0,"",OFFSET($P$3,MATCH(AG13,$O$4:$O$35,0),0))</f>
        <v>7</v>
      </c>
      <c r="AI13" s="2" t="str">
        <f t="shared" ref="AI13:AI15" ca="1" si="20">IF(COUNTIF($O$4:$O$35,AG13)=0,"",OFFSET($Q$3,MATCH(AG13,$O$4:$O$35,0),0))</f>
        <v>Green Bay Packers</v>
      </c>
      <c r="AJ13" s="5">
        <f t="shared" ref="AJ13:AJ15" ca="1" si="21">IF(COUNTIF($O$4:$O$35,AG13)=0,"",OFFSET($R$3,MATCH(AG13,$O$4:$O$35,0),0))</f>
        <v>0.52910000000000001</v>
      </c>
      <c r="AL13" s="73"/>
      <c r="AM13" s="31"/>
      <c r="AR13" s="73"/>
      <c r="AS13" s="31"/>
      <c r="AX13" s="73"/>
      <c r="AY13" s="27"/>
      <c r="BD13" s="18"/>
      <c r="BE13" s="14">
        <f>IF(BE2="@AFC",SUM(BB15:BB16),SUM(BB11:BB12))</f>
        <v>0</v>
      </c>
      <c r="BF13" s="2" t="str">
        <f ca="1">IF(BE13=0,"tbd",OFFSET($Q$3,BE13+IF($BE$2="@AFC",16,0),0))</f>
        <v>tbd</v>
      </c>
      <c r="BH13" s="68"/>
      <c r="BI13" s="9" t="str">
        <f>IF(BG13&gt;BG14," &lt; CHAMPION","")</f>
        <v/>
      </c>
    </row>
    <row r="14" spans="1:61" ht="15" customHeight="1" x14ac:dyDescent="0.25">
      <c r="A14" s="3" t="s">
        <v>6</v>
      </c>
      <c r="B14" s="3" t="s">
        <v>40</v>
      </c>
      <c r="C14" s="3" t="s">
        <v>74</v>
      </c>
      <c r="D14" s="3" t="s">
        <v>78</v>
      </c>
      <c r="F14" s="55"/>
      <c r="G14" s="3" t="s">
        <v>3</v>
      </c>
      <c r="H14" s="6">
        <v>8</v>
      </c>
      <c r="I14" s="12">
        <f t="shared" si="6"/>
        <v>9</v>
      </c>
      <c r="J14" s="3">
        <v>0</v>
      </c>
      <c r="L14" s="13">
        <f t="shared" si="7"/>
        <v>20</v>
      </c>
      <c r="M14" s="14" t="str">
        <f t="shared" si="8"/>
        <v>aw</v>
      </c>
      <c r="N14" s="14">
        <f>IF(M14="","",COUNTIF($M$4:M14,M14))</f>
        <v>2</v>
      </c>
      <c r="O14" s="14" t="str">
        <f t="shared" si="0"/>
        <v>aw2</v>
      </c>
      <c r="P14" s="24"/>
      <c r="Q14" s="2" t="str">
        <f t="shared" si="1"/>
        <v>Las Vegas Raiders</v>
      </c>
      <c r="R14" s="5">
        <f t="shared" si="2"/>
        <v>0.47121999999999997</v>
      </c>
      <c r="T14" s="2">
        <v>11</v>
      </c>
      <c r="U14" s="2">
        <f t="shared" ca="1" si="9"/>
        <v>7</v>
      </c>
      <c r="V14" s="2" t="str">
        <f t="shared" ca="1" si="3"/>
        <v>Pittsburgh Steelers</v>
      </c>
      <c r="W14" s="5">
        <f t="shared" ca="1" si="4"/>
        <v>0.58826000000000001</v>
      </c>
      <c r="X14" s="45" t="str">
        <f t="shared" ca="1" si="5"/>
        <v>a</v>
      </c>
      <c r="Z14" s="61"/>
      <c r="AA14" s="14" t="s">
        <v>85</v>
      </c>
      <c r="AB14" s="2">
        <f t="shared" ca="1" si="16"/>
        <v>7</v>
      </c>
      <c r="AC14" s="2" t="str">
        <f t="shared" ca="1" si="17"/>
        <v>Pittsburgh Steelers</v>
      </c>
      <c r="AD14" s="5">
        <f t="shared" ca="1" si="18"/>
        <v>0.58826000000000001</v>
      </c>
      <c r="AF14" s="63"/>
      <c r="AG14" s="14" t="s">
        <v>105</v>
      </c>
      <c r="AH14" s="2">
        <f t="shared" ca="1" si="19"/>
        <v>0</v>
      </c>
      <c r="AI14" s="2" t="str">
        <f t="shared" ca="1" si="20"/>
        <v>Minnesota Vikings</v>
      </c>
      <c r="AJ14" s="5">
        <f t="shared" ca="1" si="21"/>
        <v>0.41206999999999999</v>
      </c>
      <c r="AL14" s="73"/>
      <c r="AM14" s="28"/>
      <c r="AR14" s="73"/>
      <c r="AS14" s="28"/>
      <c r="AX14" s="73"/>
      <c r="AY14" s="28"/>
      <c r="BD14" s="21"/>
      <c r="BE14" s="14">
        <f>IF(BE2="@AFC",SUM(BB11:BB12),SUM(BB15:BB16))</f>
        <v>0</v>
      </c>
      <c r="BF14" s="2" t="str">
        <f ca="1">IF(BE14=0,"tbd",OFFSET($Q$3,BE14+IF($BE$2="@AFC",0,16),0))</f>
        <v>tbd</v>
      </c>
      <c r="BH14" s="68" t="str">
        <f>BE15</f>
        <v>A</v>
      </c>
      <c r="BI14" s="9" t="str">
        <f>IF(BG14&gt;BG13," &lt; CHAMPION","")</f>
        <v/>
      </c>
    </row>
    <row r="15" spans="1:61" x14ac:dyDescent="0.25">
      <c r="A15" s="3" t="s">
        <v>137</v>
      </c>
      <c r="B15" s="3" t="s">
        <v>56</v>
      </c>
      <c r="C15" s="3" t="s">
        <v>72</v>
      </c>
      <c r="D15" s="3" t="s">
        <v>75</v>
      </c>
      <c r="F15" s="55"/>
      <c r="G15" s="3" t="s">
        <v>11</v>
      </c>
      <c r="H15" s="6">
        <v>8</v>
      </c>
      <c r="I15" s="12">
        <f t="shared" si="6"/>
        <v>9</v>
      </c>
      <c r="J15" s="3">
        <v>0</v>
      </c>
      <c r="L15" s="13">
        <f t="shared" si="7"/>
        <v>21</v>
      </c>
      <c r="M15" s="14" t="str">
        <f t="shared" si="8"/>
        <v>aw</v>
      </c>
      <c r="N15" s="14">
        <f>IF(M15="","",COUNTIF($M$4:M15,M15))</f>
        <v>3</v>
      </c>
      <c r="O15" s="14" t="str">
        <f t="shared" si="0"/>
        <v>aw3</v>
      </c>
      <c r="P15" s="24"/>
      <c r="Q15" s="2" t="str">
        <f t="shared" si="1"/>
        <v>Denver Broncos</v>
      </c>
      <c r="R15" s="5">
        <f t="shared" si="2"/>
        <v>0.47120999999999996</v>
      </c>
      <c r="T15" s="2">
        <v>12</v>
      </c>
      <c r="U15" s="2">
        <f t="shared" ca="1" si="9"/>
        <v>6</v>
      </c>
      <c r="V15" s="2" t="str">
        <f t="shared" ca="1" si="3"/>
        <v>Los Angeles Rams</v>
      </c>
      <c r="W15" s="5">
        <f t="shared" ca="1" si="4"/>
        <v>0.58811000000000002</v>
      </c>
      <c r="X15" s="45" t="str">
        <f t="shared" ca="1" si="5"/>
        <v>n</v>
      </c>
      <c r="Z15" s="61"/>
      <c r="AA15" s="14" t="s">
        <v>86</v>
      </c>
      <c r="AB15" s="2">
        <f t="shared" ca="1" si="16"/>
        <v>0</v>
      </c>
      <c r="AC15" s="2" t="str">
        <f t="shared" ca="1" si="17"/>
        <v>Cincinnati Bengals</v>
      </c>
      <c r="AD15" s="5">
        <f t="shared" ca="1" si="18"/>
        <v>0.52925</v>
      </c>
      <c r="AF15" s="63"/>
      <c r="AG15" s="14" t="s">
        <v>106</v>
      </c>
      <c r="AH15" s="2">
        <f t="shared" ca="1" si="19"/>
        <v>0</v>
      </c>
      <c r="AI15" s="2" t="str">
        <f t="shared" ca="1" si="20"/>
        <v>Chicago Bears</v>
      </c>
      <c r="AJ15" s="5">
        <f t="shared" ca="1" si="21"/>
        <v>0.41205999999999998</v>
      </c>
      <c r="AL15" s="73"/>
      <c r="AM15" s="16">
        <v>5</v>
      </c>
      <c r="AN15" s="17" t="str">
        <f ca="1">IF(AM15="","tbd",OFFSET($Q$19,AM15,0))</f>
        <v>Philadelphia Eagles</v>
      </c>
      <c r="AO15" s="18"/>
      <c r="AP15" s="14" t="str">
        <f>IF(AO15&gt;AO16,AM15,"")</f>
        <v/>
      </c>
      <c r="AR15" s="73"/>
      <c r="AS15" s="16" t="str">
        <f>IF(MAX(AP15:AP22)=7,7,IF(COUNT(AP15:AP22)&lt;&gt;3,"",MAX(AP15:AP22)))</f>
        <v/>
      </c>
      <c r="AT15" s="17" t="str">
        <f ca="1">IF(AS15="","tbd",OFFSET($Q$19,AS15,0))</f>
        <v>tbd</v>
      </c>
      <c r="AU15" s="18"/>
      <c r="AV15" s="14" t="str">
        <f>IF(AU15&gt;AU16,AS15,"")</f>
        <v/>
      </c>
      <c r="AX15" s="73"/>
      <c r="AY15" s="16" t="str">
        <f>IF(MAX(AV15:AV19)=6,6,IF(COUNT(AV15:AV19)&lt;&gt;2,"",MAX(AV15:AV19)))</f>
        <v/>
      </c>
      <c r="AZ15" s="17" t="str">
        <f ca="1">IF(AY15="","tbd",OFFSET($Q$19,AY15,0))</f>
        <v>tbd</v>
      </c>
      <c r="BA15" s="18"/>
      <c r="BB15" s="14" t="str">
        <f>IF(BA15&gt;BA16,AY15,"")</f>
        <v/>
      </c>
      <c r="BC15" s="14"/>
      <c r="BD15" s="37"/>
      <c r="BE15" s="66" t="str">
        <f>MID(BE2,2,1)</f>
        <v>A</v>
      </c>
      <c r="BF15" s="66"/>
      <c r="BG15" s="66"/>
      <c r="BH15" s="69"/>
    </row>
    <row r="16" spans="1:61" x14ac:dyDescent="0.25">
      <c r="A16" s="3" t="s">
        <v>27</v>
      </c>
      <c r="B16" s="3" t="s">
        <v>60</v>
      </c>
      <c r="C16" s="3" t="s">
        <v>72</v>
      </c>
      <c r="D16" s="3" t="s">
        <v>75</v>
      </c>
      <c r="F16" s="55"/>
      <c r="G16" s="3" t="s">
        <v>15</v>
      </c>
      <c r="H16" s="3">
        <v>7</v>
      </c>
      <c r="I16" s="12">
        <f t="shared" si="6"/>
        <v>10</v>
      </c>
      <c r="J16" s="3">
        <v>0</v>
      </c>
      <c r="L16" s="13">
        <f t="shared" si="7"/>
        <v>22</v>
      </c>
      <c r="M16" s="14" t="str">
        <f t="shared" si="8"/>
        <v>ae</v>
      </c>
      <c r="N16" s="14">
        <f>IF(M16="","",COUNTIF($M$4:M16,M16))</f>
        <v>3</v>
      </c>
      <c r="O16" s="14" t="str">
        <f t="shared" si="0"/>
        <v>ae3</v>
      </c>
      <c r="P16" s="24"/>
      <c r="Q16" s="2" t="str">
        <f t="shared" si="1"/>
        <v>New York Jets</v>
      </c>
      <c r="R16" s="5">
        <f t="shared" si="2"/>
        <v>0.41219999999999996</v>
      </c>
      <c r="T16" s="2">
        <v>13</v>
      </c>
      <c r="U16" s="2">
        <f t="shared" ca="1" si="9"/>
        <v>0</v>
      </c>
      <c r="V16" s="2" t="str">
        <f t="shared" ca="1" si="3"/>
        <v>Cincinnati Bengals</v>
      </c>
      <c r="W16" s="5">
        <f t="shared" ca="1" si="4"/>
        <v>0.52925</v>
      </c>
      <c r="X16" s="45" t="str">
        <f t="shared" ca="1" si="5"/>
        <v>a</v>
      </c>
      <c r="Z16" s="61"/>
      <c r="AF16" s="63"/>
      <c r="AL16" s="73"/>
      <c r="AM16" s="19">
        <v>4</v>
      </c>
      <c r="AN16" s="20" t="str">
        <f ca="1">IF(AM16="","tbd",OFFSET($Q$19,AM16,0))</f>
        <v>Tampa Bay Buccaneers</v>
      </c>
      <c r="AO16" s="21"/>
      <c r="AP16" s="14" t="str">
        <f>IF(AO16&gt;AO15,AM16,"")</f>
        <v/>
      </c>
      <c r="AR16" s="73"/>
      <c r="AS16" s="19">
        <v>1</v>
      </c>
      <c r="AT16" s="20" t="str">
        <f ca="1">IF(AS16="","tbd",OFFSET($Q$19,AS16,0))</f>
        <v>San Francisco 49ers</v>
      </c>
      <c r="AU16" s="21"/>
      <c r="AV16" s="14" t="str">
        <f>IF(AU16&gt;AU15,AS16,"")</f>
        <v/>
      </c>
      <c r="AX16" s="73"/>
      <c r="AY16" s="19" t="str">
        <f>IF(MIN(AV15:AV19)=1,1,IF(COUNT(AV15:AV19)&lt;&gt;2,"",MIN(AV15:AV19)))</f>
        <v/>
      </c>
      <c r="AZ16" s="20" t="str">
        <f ca="1">IF(AY16="","tbd",OFFSET($Q$19,AY16,0))</f>
        <v>tbd</v>
      </c>
      <c r="BA16" s="21"/>
      <c r="BB16" s="14" t="str">
        <f>IF(BA16&gt;BA15,AY16,"")</f>
        <v/>
      </c>
      <c r="BC16" s="14"/>
      <c r="BD16" s="34"/>
    </row>
    <row r="17" spans="1:56" x14ac:dyDescent="0.25">
      <c r="A17" s="3" t="s">
        <v>12</v>
      </c>
      <c r="B17" s="3" t="s">
        <v>46</v>
      </c>
      <c r="C17" s="3" t="s">
        <v>74</v>
      </c>
      <c r="D17" s="3" t="s">
        <v>75</v>
      </c>
      <c r="F17" s="55"/>
      <c r="G17" s="3" t="s">
        <v>4</v>
      </c>
      <c r="H17" s="3">
        <v>6</v>
      </c>
      <c r="I17" s="12">
        <f t="shared" si="6"/>
        <v>11</v>
      </c>
      <c r="J17" s="3">
        <v>0</v>
      </c>
      <c r="L17" s="13">
        <f t="shared" si="7"/>
        <v>26</v>
      </c>
      <c r="M17" s="14" t="str">
        <f t="shared" si="8"/>
        <v>as</v>
      </c>
      <c r="N17" s="14">
        <f>IF(M17="","",COUNTIF($M$4:M17,M17))</f>
        <v>4</v>
      </c>
      <c r="O17" s="14" t="str">
        <f t="shared" si="0"/>
        <v>as4</v>
      </c>
      <c r="P17" s="24"/>
      <c r="Q17" s="2" t="str">
        <f t="shared" si="1"/>
        <v>Tennessee Titans</v>
      </c>
      <c r="R17" s="5">
        <f t="shared" si="2"/>
        <v>0.35319</v>
      </c>
      <c r="T17" s="2">
        <v>14</v>
      </c>
      <c r="U17" s="2">
        <f t="shared" ca="1" si="9"/>
        <v>0</v>
      </c>
      <c r="V17" s="2" t="str">
        <f t="shared" ca="1" si="3"/>
        <v>Jacksonville Jaguars</v>
      </c>
      <c r="W17" s="5">
        <f t="shared" ca="1" si="4"/>
        <v>0.52924000000000004</v>
      </c>
      <c r="X17" s="45" t="str">
        <f t="shared" ca="1" si="5"/>
        <v>a</v>
      </c>
      <c r="Z17" s="55"/>
      <c r="AA17" s="52" t="s">
        <v>78</v>
      </c>
      <c r="AB17" s="52"/>
      <c r="AC17" s="52"/>
      <c r="AD17" s="53"/>
      <c r="AF17" s="50"/>
      <c r="AG17" s="47" t="s">
        <v>78</v>
      </c>
      <c r="AH17" s="47"/>
      <c r="AI17" s="47"/>
      <c r="AJ17" s="48"/>
      <c r="AL17" s="73"/>
      <c r="AM17" s="32"/>
      <c r="AR17" s="73"/>
      <c r="AS17" s="32"/>
      <c r="AX17" s="73"/>
      <c r="AY17" s="27"/>
      <c r="BD17" s="34"/>
    </row>
    <row r="18" spans="1:56" x14ac:dyDescent="0.25">
      <c r="A18" s="3" t="s">
        <v>1</v>
      </c>
      <c r="B18" s="3" t="s">
        <v>35</v>
      </c>
      <c r="C18" s="3" t="s">
        <v>72</v>
      </c>
      <c r="D18" s="3" t="s">
        <v>75</v>
      </c>
      <c r="F18" s="55"/>
      <c r="G18" s="3" t="s">
        <v>18</v>
      </c>
      <c r="H18" s="3">
        <v>5</v>
      </c>
      <c r="I18" s="12">
        <f t="shared" si="6"/>
        <v>12</v>
      </c>
      <c r="J18" s="3">
        <v>0</v>
      </c>
      <c r="L18" s="13">
        <f t="shared" si="7"/>
        <v>28</v>
      </c>
      <c r="M18" s="14" t="str">
        <f t="shared" si="8"/>
        <v>aw</v>
      </c>
      <c r="N18" s="14">
        <f>IF(M18="","",COUNTIF($M$4:M18,M18))</f>
        <v>4</v>
      </c>
      <c r="O18" s="14" t="str">
        <f t="shared" si="0"/>
        <v>aw4</v>
      </c>
      <c r="P18" s="24"/>
      <c r="Q18" s="2" t="str">
        <f t="shared" si="1"/>
        <v>Los Angeles Chargers</v>
      </c>
      <c r="R18" s="5">
        <f t="shared" si="2"/>
        <v>0.29418</v>
      </c>
      <c r="T18" s="2">
        <v>15</v>
      </c>
      <c r="U18" s="2">
        <f t="shared" ca="1" si="9"/>
        <v>0</v>
      </c>
      <c r="V18" s="2" t="str">
        <f t="shared" ca="1" si="3"/>
        <v>Indianapolis Colts</v>
      </c>
      <c r="W18" s="5">
        <f t="shared" ca="1" si="4"/>
        <v>0.52922999999999998</v>
      </c>
      <c r="X18" s="45" t="str">
        <f t="shared" ca="1" si="5"/>
        <v>a</v>
      </c>
      <c r="Z18" s="61"/>
      <c r="AA18" s="1"/>
      <c r="AB18" s="1"/>
      <c r="AC18" s="4" t="s">
        <v>79</v>
      </c>
      <c r="AD18" s="4" t="s">
        <v>68</v>
      </c>
      <c r="AF18" s="63"/>
      <c r="AG18" s="1"/>
      <c r="AH18" s="1"/>
      <c r="AI18" s="4" t="s">
        <v>79</v>
      </c>
      <c r="AJ18" s="4" t="s">
        <v>68</v>
      </c>
      <c r="AL18" s="40"/>
      <c r="AM18" s="16">
        <v>7</v>
      </c>
      <c r="AN18" s="17" t="str">
        <f ca="1">IF(AM18="","tbd",OFFSET($Q$19,AM18,0))</f>
        <v>Green Bay Packers</v>
      </c>
      <c r="AO18" s="18"/>
      <c r="AP18" s="14" t="str">
        <f>IF(AO18&gt;AO19,AM18,"")</f>
        <v/>
      </c>
      <c r="AR18" s="40"/>
      <c r="AS18" s="16" t="str">
        <f>IF(COUNT(AP15:AP22)&lt;&gt;3,"",LARGE(AP15:AP22,2))</f>
        <v/>
      </c>
      <c r="AT18" s="17" t="str">
        <f ca="1">IF(AS18="","tbd",OFFSET($Q$19,AS18,0))</f>
        <v>tbd</v>
      </c>
      <c r="AU18" s="18"/>
      <c r="AV18" s="14" t="str">
        <f>IF(AU18&gt;AU19,AS18,"")</f>
        <v/>
      </c>
      <c r="AX18" s="40"/>
      <c r="AY18" s="27"/>
      <c r="BD18" s="43"/>
    </row>
    <row r="19" spans="1:56" x14ac:dyDescent="0.25">
      <c r="A19" s="3" t="s">
        <v>9</v>
      </c>
      <c r="B19" s="3" t="s">
        <v>43</v>
      </c>
      <c r="C19" s="3" t="s">
        <v>72</v>
      </c>
      <c r="D19" s="3" t="s">
        <v>78</v>
      </c>
      <c r="F19" s="56"/>
      <c r="G19" s="3" t="s">
        <v>13</v>
      </c>
      <c r="H19" s="3">
        <v>4</v>
      </c>
      <c r="I19" s="12">
        <f t="shared" si="6"/>
        <v>13</v>
      </c>
      <c r="J19" s="3">
        <v>0</v>
      </c>
      <c r="L19" s="13">
        <f t="shared" si="7"/>
        <v>29</v>
      </c>
      <c r="M19" s="14" t="str">
        <f t="shared" si="8"/>
        <v>ae</v>
      </c>
      <c r="N19" s="14">
        <f>IF(M19="","",COUNTIF($M$4:M19,M19))</f>
        <v>4</v>
      </c>
      <c r="O19" s="14" t="str">
        <f t="shared" si="0"/>
        <v>ae4</v>
      </c>
      <c r="P19" s="24"/>
      <c r="Q19" s="2" t="str">
        <f t="shared" si="1"/>
        <v>New England Patriots</v>
      </c>
      <c r="R19" s="5">
        <f t="shared" si="2"/>
        <v>0.23516999999999999</v>
      </c>
      <c r="T19" s="2">
        <v>16</v>
      </c>
      <c r="U19" s="2">
        <f t="shared" ca="1" si="9"/>
        <v>4</v>
      </c>
      <c r="V19" s="2" t="str">
        <f t="shared" ca="1" si="3"/>
        <v>Tampa Bay Buccaneers</v>
      </c>
      <c r="W19" s="5">
        <f t="shared" ca="1" si="4"/>
        <v>0.52912999999999999</v>
      </c>
      <c r="X19" s="45" t="str">
        <f t="shared" ca="1" si="5"/>
        <v>n</v>
      </c>
      <c r="Z19" s="61"/>
      <c r="AA19" s="14" t="s">
        <v>91</v>
      </c>
      <c r="AB19" s="2">
        <f ca="1">IF(COUNTIF($O$4:$O$35,AA19)=0,"",OFFSET($P$3,MATCH(AA19,$O$4:$O$35,0),0))</f>
        <v>4</v>
      </c>
      <c r="AC19" s="2" t="str">
        <f ca="1">IF(COUNTIF($O$4:$O$35,AA19)=0,"",OFFSET($Q$3,MATCH(AA19,$O$4:$O$35,0),0))</f>
        <v>Houston Texans</v>
      </c>
      <c r="AD19" s="5">
        <f ca="1">IF(COUNTIF($O$4:$O$35,AA19)=0,"",OFFSET($R$3,MATCH(AA19,$O$4:$O$35,0),0))</f>
        <v>0.58828999999999998</v>
      </c>
      <c r="AF19" s="63"/>
      <c r="AG19" s="14" t="s">
        <v>107</v>
      </c>
      <c r="AH19" s="2">
        <f ca="1">IF(COUNTIF($O$4:$O$35,AG19)=0,"",OFFSET($P$3,MATCH(AG19,$O$4:$O$35,0),0))</f>
        <v>4</v>
      </c>
      <c r="AI19" s="2" t="str">
        <f ca="1">IF(COUNTIF($O$4:$O$35,AG19)=0,"",OFFSET($Q$3,MATCH(AG19,$O$4:$O$35,0),0))</f>
        <v>Tampa Bay Buccaneers</v>
      </c>
      <c r="AJ19" s="5">
        <f ca="1">IF(COUNTIF($O$4:$O$35,AG19)=0,"",OFFSET($R$3,MATCH(AG19,$O$4:$O$35,0),0))</f>
        <v>0.52912999999999999</v>
      </c>
      <c r="AL19" s="29"/>
      <c r="AM19" s="19">
        <v>2</v>
      </c>
      <c r="AN19" s="20" t="str">
        <f ca="1">IF(AM19="","tbd",OFFSET($Q$19,AM19,0))</f>
        <v>Dallas Cowboys</v>
      </c>
      <c r="AO19" s="21"/>
      <c r="AP19" s="14" t="str">
        <f>IF(AO19&gt;AO18,AM19,"")</f>
        <v/>
      </c>
      <c r="AR19" s="29"/>
      <c r="AS19" s="19" t="str">
        <f>IF(MIN(AP15:AP22)=2,2,IF(COUNT(AP15:AP22)&lt;&gt;3,"",MIN(AP15:AP22,2)))</f>
        <v/>
      </c>
      <c r="AT19" s="20" t="str">
        <f ca="1">IF(AS19="","tbd",OFFSET($Q$19,AS19,0))</f>
        <v>tbd</v>
      </c>
      <c r="AU19" s="21"/>
      <c r="AV19" s="14" t="str">
        <f>IF(AU19&gt;AU18,AS19,"")</f>
        <v/>
      </c>
      <c r="AX19" s="29"/>
      <c r="AY19" s="27"/>
      <c r="BD19" s="35"/>
    </row>
    <row r="20" spans="1:56" x14ac:dyDescent="0.25">
      <c r="A20" s="3" t="s">
        <v>7</v>
      </c>
      <c r="B20" s="3" t="s">
        <v>41</v>
      </c>
      <c r="C20" s="3" t="s">
        <v>72</v>
      </c>
      <c r="D20" s="3" t="s">
        <v>75</v>
      </c>
      <c r="F20" s="49" t="s">
        <v>116</v>
      </c>
      <c r="G20" s="3" t="s">
        <v>8</v>
      </c>
      <c r="H20" s="3">
        <v>12</v>
      </c>
      <c r="I20" s="12">
        <f t="shared" si="6"/>
        <v>5</v>
      </c>
      <c r="J20" s="3">
        <v>0</v>
      </c>
      <c r="L20" s="13">
        <f t="shared" si="7"/>
        <v>2</v>
      </c>
      <c r="M20" s="14" t="str">
        <f t="shared" si="8"/>
        <v>nw</v>
      </c>
      <c r="N20" s="14">
        <f>IF(M20="","",COUNTIF($M$4:M20,M20))</f>
        <v>1</v>
      </c>
      <c r="O20" s="14" t="str">
        <f t="shared" si="0"/>
        <v>nw1</v>
      </c>
      <c r="P20" s="2">
        <v>1</v>
      </c>
      <c r="Q20" s="2" t="str">
        <f t="shared" si="1"/>
        <v>San Francisco 49ers</v>
      </c>
      <c r="R20" s="5">
        <f t="shared" si="2"/>
        <v>0.70616000000000001</v>
      </c>
      <c r="T20" s="2">
        <v>17</v>
      </c>
      <c r="U20" s="2">
        <f t="shared" ca="1" si="9"/>
        <v>7</v>
      </c>
      <c r="V20" s="2" t="str">
        <f t="shared" ca="1" si="3"/>
        <v>Green Bay Packers</v>
      </c>
      <c r="W20" s="5">
        <f t="shared" ca="1" si="4"/>
        <v>0.52910000000000001</v>
      </c>
      <c r="X20" s="45" t="str">
        <f t="shared" ca="1" si="5"/>
        <v>n</v>
      </c>
      <c r="Z20" s="61"/>
      <c r="AA20" s="14" t="s">
        <v>92</v>
      </c>
      <c r="AB20" s="2">
        <f t="shared" ref="AB20:AB22" ca="1" si="22">IF(COUNTIF($O$4:$O$35,AA20)=0,"",OFFSET($P$3,MATCH(AA20,$O$4:$O$35,0),0))</f>
        <v>0</v>
      </c>
      <c r="AC20" s="2" t="str">
        <f t="shared" ref="AC20:AC22" ca="1" si="23">IF(COUNTIF($O$4:$O$35,AA20)=0,"",OFFSET($Q$3,MATCH(AA20,$O$4:$O$35,0),0))</f>
        <v>Jacksonville Jaguars</v>
      </c>
      <c r="AD20" s="5">
        <f t="shared" ref="AD20:AD22" ca="1" si="24">IF(COUNTIF($O$4:$O$35,AA20)=0,"",OFFSET($R$3,MATCH(AA20,$O$4:$O$35,0),0))</f>
        <v>0.52924000000000004</v>
      </c>
      <c r="AF20" s="63"/>
      <c r="AG20" s="14" t="s">
        <v>108</v>
      </c>
      <c r="AH20" s="2">
        <f t="shared" ref="AH20:AH22" ca="1" si="25">IF(COUNTIF($O$4:$O$35,AG20)=0,"",OFFSET($P$3,MATCH(AG20,$O$4:$O$35,0),0))</f>
        <v>0</v>
      </c>
      <c r="AI20" s="2" t="str">
        <f t="shared" ref="AI20:AI22" ca="1" si="26">IF(COUNTIF($O$4:$O$35,AG20)=0,"",OFFSET($Q$3,MATCH(AG20,$O$4:$O$35,0),0))</f>
        <v>New Orleans Saints</v>
      </c>
      <c r="AJ20" s="5">
        <f t="shared" ref="AJ20:AJ22" ca="1" si="27">IF(COUNTIF($O$4:$O$35,AG20)=0,"",OFFSET($R$3,MATCH(AG20,$O$4:$O$35,0),0))</f>
        <v>0.52907999999999999</v>
      </c>
      <c r="AL20" s="29"/>
      <c r="AM20" s="32"/>
      <c r="AR20" s="29"/>
      <c r="AS20" s="31"/>
      <c r="AX20" s="29"/>
      <c r="AY20" s="27"/>
      <c r="BD20" s="35"/>
    </row>
    <row r="21" spans="1:56" x14ac:dyDescent="0.25">
      <c r="A21" s="3" t="s">
        <v>24</v>
      </c>
      <c r="B21" s="3" t="s">
        <v>57</v>
      </c>
      <c r="C21" s="3" t="s">
        <v>74</v>
      </c>
      <c r="D21" s="3" t="s">
        <v>78</v>
      </c>
      <c r="F21" s="50"/>
      <c r="G21" s="3" t="s">
        <v>27</v>
      </c>
      <c r="H21" s="3">
        <v>12</v>
      </c>
      <c r="I21" s="12">
        <f t="shared" si="6"/>
        <v>5</v>
      </c>
      <c r="J21" s="3">
        <v>0</v>
      </c>
      <c r="L21" s="13">
        <f t="shared" si="7"/>
        <v>3</v>
      </c>
      <c r="M21" s="14" t="str">
        <f t="shared" si="8"/>
        <v>ne</v>
      </c>
      <c r="N21" s="14">
        <f>IF(M21="","",COUNTIF($M$4:M21,M21))</f>
        <v>1</v>
      </c>
      <c r="O21" s="14" t="str">
        <f t="shared" si="0"/>
        <v>ne1</v>
      </c>
      <c r="P21" s="2">
        <v>2</v>
      </c>
      <c r="Q21" s="2" t="str">
        <f t="shared" si="1"/>
        <v>Dallas Cowboys</v>
      </c>
      <c r="R21" s="5">
        <f t="shared" si="2"/>
        <v>0.70614999999999994</v>
      </c>
      <c r="T21" s="2">
        <v>18</v>
      </c>
      <c r="U21" s="2">
        <f t="shared" ca="1" si="9"/>
        <v>0</v>
      </c>
      <c r="V21" s="2" t="str">
        <f t="shared" ca="1" si="3"/>
        <v>Seattle Seahawks</v>
      </c>
      <c r="W21" s="5">
        <f t="shared" ca="1" si="4"/>
        <v>0.52909000000000006</v>
      </c>
      <c r="X21" s="45" t="str">
        <f t="shared" ca="1" si="5"/>
        <v>n</v>
      </c>
      <c r="Z21" s="61"/>
      <c r="AA21" s="14" t="s">
        <v>93</v>
      </c>
      <c r="AB21" s="2">
        <f t="shared" ca="1" si="22"/>
        <v>0</v>
      </c>
      <c r="AC21" s="2" t="str">
        <f t="shared" ca="1" si="23"/>
        <v>Indianapolis Colts</v>
      </c>
      <c r="AD21" s="5">
        <f t="shared" ca="1" si="24"/>
        <v>0.52922999999999998</v>
      </c>
      <c r="AF21" s="63"/>
      <c r="AG21" s="14" t="s">
        <v>109</v>
      </c>
      <c r="AH21" s="2">
        <f t="shared" ca="1" si="25"/>
        <v>0</v>
      </c>
      <c r="AI21" s="2" t="str">
        <f t="shared" ca="1" si="26"/>
        <v>Atlanta Falcons</v>
      </c>
      <c r="AJ21" s="5">
        <f t="shared" ca="1" si="27"/>
        <v>0.41204999999999997</v>
      </c>
      <c r="AL21" s="29"/>
      <c r="AM21" s="16">
        <v>6</v>
      </c>
      <c r="AN21" s="17" t="str">
        <f ca="1">IF(AM21="","tbd",OFFSET($Q$19,AM21,0))</f>
        <v>Los Angeles Rams</v>
      </c>
      <c r="AO21" s="18"/>
      <c r="AP21" s="14" t="str">
        <f>IF(AO21&gt;AO22,AM21,"")</f>
        <v/>
      </c>
      <c r="AR21" s="29"/>
      <c r="AS21" s="27"/>
      <c r="AX21" s="29"/>
      <c r="AY21" s="27"/>
      <c r="BD21" s="35"/>
    </row>
    <row r="22" spans="1:56" x14ac:dyDescent="0.25">
      <c r="A22" s="3" t="s">
        <v>15</v>
      </c>
      <c r="B22" s="3" t="s">
        <v>41</v>
      </c>
      <c r="C22" s="3" t="s">
        <v>74</v>
      </c>
      <c r="D22" s="3" t="s">
        <v>75</v>
      </c>
      <c r="F22" s="50"/>
      <c r="G22" s="6" t="s">
        <v>30</v>
      </c>
      <c r="H22" s="3">
        <v>12</v>
      </c>
      <c r="I22" s="12">
        <f t="shared" si="6"/>
        <v>5</v>
      </c>
      <c r="J22" s="3">
        <v>0</v>
      </c>
      <c r="L22" s="13">
        <f t="shared" si="7"/>
        <v>4</v>
      </c>
      <c r="M22" s="14" t="str">
        <f t="shared" si="8"/>
        <v>nn</v>
      </c>
      <c r="N22" s="14">
        <f>IF(M22="","",COUNTIF($M$4:M22,M22))</f>
        <v>1</v>
      </c>
      <c r="O22" s="14" t="str">
        <f t="shared" si="0"/>
        <v>nn1</v>
      </c>
      <c r="P22" s="2">
        <v>3</v>
      </c>
      <c r="Q22" s="2" t="str">
        <f t="shared" si="1"/>
        <v>Detroit Lions</v>
      </c>
      <c r="R22" s="5">
        <f t="shared" si="2"/>
        <v>0.70613999999999999</v>
      </c>
      <c r="T22" s="2">
        <v>19</v>
      </c>
      <c r="U22" s="2">
        <f t="shared" ca="1" si="9"/>
        <v>0</v>
      </c>
      <c r="V22" s="2" t="str">
        <f t="shared" ca="1" si="3"/>
        <v>New Orleans Saints</v>
      </c>
      <c r="W22" s="5">
        <f t="shared" ca="1" si="4"/>
        <v>0.52907999999999999</v>
      </c>
      <c r="X22" s="45" t="str">
        <f t="shared" ca="1" si="5"/>
        <v>n</v>
      </c>
      <c r="Z22" s="61"/>
      <c r="AA22" s="14" t="s">
        <v>94</v>
      </c>
      <c r="AB22" s="2">
        <f t="shared" ca="1" si="22"/>
        <v>0</v>
      </c>
      <c r="AC22" s="2" t="str">
        <f t="shared" ca="1" si="23"/>
        <v>Tennessee Titans</v>
      </c>
      <c r="AD22" s="5">
        <f t="shared" ca="1" si="24"/>
        <v>0.35319</v>
      </c>
      <c r="AF22" s="63"/>
      <c r="AG22" s="14" t="s">
        <v>110</v>
      </c>
      <c r="AH22" s="2">
        <f t="shared" ca="1" si="25"/>
        <v>0</v>
      </c>
      <c r="AI22" s="2" t="str">
        <f t="shared" ca="1" si="26"/>
        <v>Carolina Panthers</v>
      </c>
      <c r="AJ22" s="5">
        <f t="shared" ca="1" si="27"/>
        <v>0.11800999999999999</v>
      </c>
      <c r="AL22" s="29"/>
      <c r="AM22" s="19">
        <v>3</v>
      </c>
      <c r="AN22" s="20" t="str">
        <f ca="1">IF(AM22="","tbd",OFFSET($Q$19,AM22,0))</f>
        <v>Detroit Lions</v>
      </c>
      <c r="AO22" s="21"/>
      <c r="AP22" s="14" t="str">
        <f>IF(AO22&gt;AO21,AM22,"")</f>
        <v/>
      </c>
      <c r="AR22" s="29"/>
      <c r="AS22" s="27"/>
      <c r="AX22" s="29"/>
      <c r="AY22" s="27"/>
      <c r="BD22" s="35"/>
    </row>
    <row r="23" spans="1:56" x14ac:dyDescent="0.25">
      <c r="A23" s="3" t="s">
        <v>30</v>
      </c>
      <c r="B23" s="3" t="s">
        <v>63</v>
      </c>
      <c r="C23" s="3" t="s">
        <v>72</v>
      </c>
      <c r="D23" s="3" t="s">
        <v>77</v>
      </c>
      <c r="F23" s="50"/>
      <c r="G23" s="3" t="s">
        <v>2</v>
      </c>
      <c r="H23" s="3">
        <v>9</v>
      </c>
      <c r="I23" s="12">
        <f t="shared" si="6"/>
        <v>8</v>
      </c>
      <c r="J23" s="3">
        <v>0</v>
      </c>
      <c r="L23" s="13">
        <f t="shared" si="7"/>
        <v>16</v>
      </c>
      <c r="M23" s="14" t="str">
        <f t="shared" si="8"/>
        <v>ns</v>
      </c>
      <c r="N23" s="14">
        <f>IF(M23="","",COUNTIF($M$4:M23,M23))</f>
        <v>1</v>
      </c>
      <c r="O23" s="14" t="str">
        <f t="shared" si="0"/>
        <v>ns1</v>
      </c>
      <c r="P23" s="2">
        <v>4</v>
      </c>
      <c r="Q23" s="2" t="str">
        <f t="shared" si="1"/>
        <v>Tampa Bay Buccaneers</v>
      </c>
      <c r="R23" s="5">
        <f t="shared" si="2"/>
        <v>0.52912999999999999</v>
      </c>
      <c r="T23" s="2">
        <v>20</v>
      </c>
      <c r="U23" s="2">
        <f t="shared" ca="1" si="9"/>
        <v>0</v>
      </c>
      <c r="V23" s="2" t="str">
        <f t="shared" ca="1" si="3"/>
        <v>Las Vegas Raiders</v>
      </c>
      <c r="W23" s="5">
        <f t="shared" ca="1" si="4"/>
        <v>0.47121999999999997</v>
      </c>
      <c r="X23" s="45" t="str">
        <f t="shared" ca="1" si="5"/>
        <v>a</v>
      </c>
      <c r="Z23" s="61"/>
      <c r="AF23" s="63"/>
      <c r="AL23" s="29"/>
      <c r="AM23" s="32"/>
      <c r="AN23" s="20"/>
      <c r="AO23" s="20"/>
      <c r="AP23" s="20"/>
      <c r="AQ23" s="20"/>
      <c r="AR23" s="29"/>
      <c r="AS23" s="28"/>
      <c r="AT23" s="20"/>
      <c r="AU23" s="20"/>
      <c r="AV23" s="20"/>
      <c r="AW23" s="20"/>
      <c r="AX23" s="29"/>
      <c r="AY23" s="28"/>
      <c r="AZ23" s="20"/>
      <c r="BA23" s="20"/>
      <c r="BB23" s="20"/>
      <c r="BD23" s="35"/>
    </row>
    <row r="24" spans="1:56" x14ac:dyDescent="0.25">
      <c r="A24" s="3" t="s">
        <v>0</v>
      </c>
      <c r="B24" s="3" t="s">
        <v>34</v>
      </c>
      <c r="C24" s="3" t="s">
        <v>72</v>
      </c>
      <c r="D24" s="3" t="s">
        <v>77</v>
      </c>
      <c r="F24" s="50"/>
      <c r="G24" s="3" t="s">
        <v>1</v>
      </c>
      <c r="H24" s="3">
        <v>11</v>
      </c>
      <c r="I24" s="12">
        <f t="shared" si="6"/>
        <v>6</v>
      </c>
      <c r="J24" s="3">
        <v>0</v>
      </c>
      <c r="L24" s="13">
        <f t="shared" si="7"/>
        <v>9</v>
      </c>
      <c r="M24" s="14" t="str">
        <f t="shared" si="8"/>
        <v>ne</v>
      </c>
      <c r="N24" s="14">
        <f>IF(M24="","",COUNTIF($M$4:M24,M24))</f>
        <v>2</v>
      </c>
      <c r="O24" s="14" t="str">
        <f t="shared" si="0"/>
        <v>ne2</v>
      </c>
      <c r="P24" s="2">
        <v>5</v>
      </c>
      <c r="Q24" s="2" t="str">
        <f t="shared" si="1"/>
        <v>Philadelphia Eagles</v>
      </c>
      <c r="R24" s="5">
        <f t="shared" si="2"/>
        <v>0.64712000000000003</v>
      </c>
      <c r="T24" s="2">
        <v>21</v>
      </c>
      <c r="U24" s="2">
        <f t="shared" ca="1" si="9"/>
        <v>0</v>
      </c>
      <c r="V24" s="2" t="str">
        <f t="shared" ca="1" si="3"/>
        <v>Denver Broncos</v>
      </c>
      <c r="W24" s="5">
        <f t="shared" ca="1" si="4"/>
        <v>0.47120999999999996</v>
      </c>
      <c r="X24" s="45" t="str">
        <f t="shared" ca="1" si="5"/>
        <v>a</v>
      </c>
      <c r="Z24" s="55"/>
      <c r="AA24" s="52" t="s">
        <v>73</v>
      </c>
      <c r="AB24" s="52"/>
      <c r="AC24" s="52"/>
      <c r="AD24" s="53"/>
      <c r="AF24" s="50"/>
      <c r="AG24" s="47" t="s">
        <v>73</v>
      </c>
      <c r="AH24" s="47"/>
      <c r="AI24" s="47"/>
      <c r="AJ24" s="48"/>
      <c r="AL24" s="57" t="s">
        <v>116</v>
      </c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9"/>
    </row>
    <row r="25" spans="1:56" x14ac:dyDescent="0.25">
      <c r="A25" s="3" t="s">
        <v>20</v>
      </c>
      <c r="B25" s="3" t="s">
        <v>53</v>
      </c>
      <c r="C25" s="3" t="s">
        <v>72</v>
      </c>
      <c r="D25" s="3" t="s">
        <v>78</v>
      </c>
      <c r="F25" s="50"/>
      <c r="G25" s="3" t="s">
        <v>22</v>
      </c>
      <c r="H25" s="3">
        <v>10</v>
      </c>
      <c r="I25" s="12">
        <f t="shared" si="6"/>
        <v>7</v>
      </c>
      <c r="J25" s="3">
        <v>0</v>
      </c>
      <c r="L25" s="13">
        <f t="shared" si="7"/>
        <v>12</v>
      </c>
      <c r="M25" s="14" t="str">
        <f t="shared" si="8"/>
        <v>nw</v>
      </c>
      <c r="N25" s="14">
        <f>IF(M25="","",COUNTIF($M$4:M25,M25))</f>
        <v>2</v>
      </c>
      <c r="O25" s="14" t="str">
        <f t="shared" si="0"/>
        <v>nw2</v>
      </c>
      <c r="P25" s="2">
        <v>6</v>
      </c>
      <c r="Q25" s="2" t="str">
        <f t="shared" si="1"/>
        <v>Los Angeles Rams</v>
      </c>
      <c r="R25" s="5">
        <f t="shared" si="2"/>
        <v>0.58811000000000002</v>
      </c>
      <c r="T25" s="2">
        <v>22</v>
      </c>
      <c r="U25" s="2">
        <f t="shared" ca="1" si="9"/>
        <v>0</v>
      </c>
      <c r="V25" s="2" t="str">
        <f t="shared" ca="1" si="3"/>
        <v>New York Jets</v>
      </c>
      <c r="W25" s="5">
        <f t="shared" ca="1" si="4"/>
        <v>0.41219999999999996</v>
      </c>
      <c r="X25" s="45" t="str">
        <f t="shared" ca="1" si="5"/>
        <v>a</v>
      </c>
      <c r="Z25" s="61"/>
      <c r="AA25" s="1"/>
      <c r="AB25" s="1"/>
      <c r="AC25" s="4" t="s">
        <v>79</v>
      </c>
      <c r="AD25" s="4" t="s">
        <v>68</v>
      </c>
      <c r="AF25" s="63"/>
      <c r="AG25" s="1"/>
      <c r="AH25" s="1"/>
      <c r="AI25" s="4" t="s">
        <v>79</v>
      </c>
      <c r="AJ25" s="4" t="s">
        <v>68</v>
      </c>
    </row>
    <row r="26" spans="1:56" x14ac:dyDescent="0.25">
      <c r="A26" s="3" t="s">
        <v>13</v>
      </c>
      <c r="B26" s="3" t="s">
        <v>47</v>
      </c>
      <c r="C26" s="3" t="s">
        <v>74</v>
      </c>
      <c r="D26" s="3" t="s">
        <v>75</v>
      </c>
      <c r="F26" s="50"/>
      <c r="G26" s="3" t="s">
        <v>0</v>
      </c>
      <c r="H26" s="3">
        <v>9</v>
      </c>
      <c r="I26" s="12">
        <f t="shared" si="6"/>
        <v>8</v>
      </c>
      <c r="J26" s="3">
        <v>0</v>
      </c>
      <c r="L26" s="13">
        <f t="shared" si="7"/>
        <v>17</v>
      </c>
      <c r="M26" s="14" t="str">
        <f t="shared" si="8"/>
        <v>nn</v>
      </c>
      <c r="N26" s="14">
        <f>IF(M26="","",COUNTIF($M$4:M26,M26))</f>
        <v>2</v>
      </c>
      <c r="O26" s="14" t="str">
        <f t="shared" si="0"/>
        <v>nn2</v>
      </c>
      <c r="P26" s="24">
        <v>7</v>
      </c>
      <c r="Q26" s="2" t="str">
        <f t="shared" si="1"/>
        <v>Green Bay Packers</v>
      </c>
      <c r="R26" s="5">
        <f t="shared" si="2"/>
        <v>0.52910000000000001</v>
      </c>
      <c r="T26" s="2">
        <v>23</v>
      </c>
      <c r="U26" s="2">
        <f t="shared" ca="1" si="9"/>
        <v>0</v>
      </c>
      <c r="V26" s="2" t="str">
        <f t="shared" ca="1" si="3"/>
        <v>Minnesota Vikings</v>
      </c>
      <c r="W26" s="5">
        <f t="shared" ca="1" si="4"/>
        <v>0.41206999999999999</v>
      </c>
      <c r="X26" s="45" t="str">
        <f t="shared" ca="1" si="5"/>
        <v>n</v>
      </c>
      <c r="Z26" s="61"/>
      <c r="AA26" s="14" t="s">
        <v>95</v>
      </c>
      <c r="AB26" s="2">
        <f ca="1">IF(COUNTIF($O$4:$O$35,AA26)=0,"",OFFSET($P$3,MATCH(AA26,$O$4:$O$35,0),0))</f>
        <v>3</v>
      </c>
      <c r="AC26" s="2" t="str">
        <f ca="1">IF(COUNTIF($O$4:$O$35,AA26)=0,"",OFFSET($Q$3,MATCH(AA26,$O$4:$O$35,0),0))</f>
        <v>Kansas City Chiefs</v>
      </c>
      <c r="AD26" s="5">
        <f ca="1">IF(COUNTIF($O$4:$O$35,AA26)=0,"",OFFSET($R$3,MATCH(AA26,$O$4:$O$35,0),0))</f>
        <v>0.64729999999999999</v>
      </c>
      <c r="AF26" s="63"/>
      <c r="AG26" s="14" t="s">
        <v>111</v>
      </c>
      <c r="AH26" s="2">
        <f ca="1">IF(COUNTIF($O$4:$O$35,AG26)=0,"",OFFSET($P$3,MATCH(AG26,$O$4:$O$35,0),0))</f>
        <v>1</v>
      </c>
      <c r="AI26" s="2" t="str">
        <f ca="1">IF(COUNTIF($O$4:$O$35,AG26)=0,"",OFFSET($Q$3,MATCH(AG26,$O$4:$O$35,0),0))</f>
        <v>San Francisco 49ers</v>
      </c>
      <c r="AJ26" s="5">
        <f ca="1">IF(COUNTIF($O$4:$O$35,AG26)=0,"",OFFSET($R$3,MATCH(AG26,$O$4:$O$35,0),0))</f>
        <v>0.70616000000000001</v>
      </c>
    </row>
    <row r="27" spans="1:56" x14ac:dyDescent="0.25">
      <c r="A27" s="3" t="s">
        <v>3</v>
      </c>
      <c r="B27" s="3" t="s">
        <v>135</v>
      </c>
      <c r="C27" s="3" t="s">
        <v>74</v>
      </c>
      <c r="D27" s="3" t="s">
        <v>73</v>
      </c>
      <c r="F27" s="50"/>
      <c r="G27" s="3" t="s">
        <v>21</v>
      </c>
      <c r="H27" s="3">
        <v>9</v>
      </c>
      <c r="I27" s="12">
        <f t="shared" si="6"/>
        <v>8</v>
      </c>
      <c r="J27" s="3">
        <v>0</v>
      </c>
      <c r="L27" s="13">
        <f t="shared" si="7"/>
        <v>18</v>
      </c>
      <c r="M27" s="14" t="str">
        <f t="shared" si="8"/>
        <v>nw</v>
      </c>
      <c r="N27" s="14">
        <f>IF(M27="","",COUNTIF($M$4:M27,M27))</f>
        <v>3</v>
      </c>
      <c r="O27" s="14" t="str">
        <f t="shared" si="0"/>
        <v>nw3</v>
      </c>
      <c r="P27" s="24"/>
      <c r="Q27" s="2" t="str">
        <f t="shared" si="1"/>
        <v>Seattle Seahawks</v>
      </c>
      <c r="R27" s="5">
        <f t="shared" si="2"/>
        <v>0.52909000000000006</v>
      </c>
      <c r="T27" s="2">
        <v>24</v>
      </c>
      <c r="U27" s="2">
        <f t="shared" ca="1" si="9"/>
        <v>0</v>
      </c>
      <c r="V27" s="2" t="str">
        <f t="shared" ca="1" si="3"/>
        <v>Chicago Bears</v>
      </c>
      <c r="W27" s="5">
        <f t="shared" ca="1" si="4"/>
        <v>0.41205999999999998</v>
      </c>
      <c r="X27" s="45" t="str">
        <f t="shared" ca="1" si="5"/>
        <v>n</v>
      </c>
      <c r="Z27" s="61"/>
      <c r="AA27" s="14" t="s">
        <v>96</v>
      </c>
      <c r="AB27" s="2">
        <f t="shared" ref="AB27:AB29" ca="1" si="28">IF(COUNTIF($O$4:$O$35,AA27)=0,"",OFFSET($P$3,MATCH(AA27,$O$4:$O$35,0),0))</f>
        <v>0</v>
      </c>
      <c r="AC27" s="2" t="str">
        <f t="shared" ref="AC27:AC29" ca="1" si="29">IF(COUNTIF($O$4:$O$35,AA27)=0,"",OFFSET($Q$3,MATCH(AA27,$O$4:$O$35,0),0))</f>
        <v>Las Vegas Raiders</v>
      </c>
      <c r="AD27" s="5">
        <f t="shared" ref="AD27:AD29" ca="1" si="30">IF(COUNTIF($O$4:$O$35,AA27)=0,"",OFFSET($R$3,MATCH(AA27,$O$4:$O$35,0),0))</f>
        <v>0.47121999999999997</v>
      </c>
      <c r="AF27" s="63"/>
      <c r="AG27" s="14" t="s">
        <v>112</v>
      </c>
      <c r="AH27" s="2">
        <f t="shared" ref="AH27:AH29" ca="1" si="31">IF(COUNTIF($O$4:$O$35,AG27)=0,"",OFFSET($P$3,MATCH(AG27,$O$4:$O$35,0),0))</f>
        <v>6</v>
      </c>
      <c r="AI27" s="2" t="str">
        <f t="shared" ref="AI27:AI29" ca="1" si="32">IF(COUNTIF($O$4:$O$35,AG27)=0,"",OFFSET($Q$3,MATCH(AG27,$O$4:$O$35,0),0))</f>
        <v>Los Angeles Rams</v>
      </c>
      <c r="AJ27" s="5">
        <f t="shared" ref="AJ27:AJ29" ca="1" si="33">IF(COUNTIF($O$4:$O$35,AG27)=0,"",OFFSET($R$3,MATCH(AG27,$O$4:$O$35,0),0))</f>
        <v>0.58811000000000002</v>
      </c>
    </row>
    <row r="28" spans="1:56" x14ac:dyDescent="0.25">
      <c r="A28" s="3" t="s">
        <v>22</v>
      </c>
      <c r="B28" s="3" t="s">
        <v>123</v>
      </c>
      <c r="C28" s="3" t="s">
        <v>72</v>
      </c>
      <c r="D28" s="3" t="s">
        <v>73</v>
      </c>
      <c r="F28" s="50"/>
      <c r="G28" s="3" t="s">
        <v>14</v>
      </c>
      <c r="H28" s="3">
        <v>9</v>
      </c>
      <c r="I28" s="12">
        <f t="shared" si="6"/>
        <v>8</v>
      </c>
      <c r="J28" s="3">
        <v>0</v>
      </c>
      <c r="L28" s="13">
        <f t="shared" si="7"/>
        <v>19</v>
      </c>
      <c r="M28" s="14" t="str">
        <f t="shared" si="8"/>
        <v>ns</v>
      </c>
      <c r="N28" s="14">
        <f>IF(M28="","",COUNTIF($M$4:M28,M28))</f>
        <v>2</v>
      </c>
      <c r="O28" s="14" t="str">
        <f t="shared" si="0"/>
        <v>ns2</v>
      </c>
      <c r="P28" s="24"/>
      <c r="Q28" s="2" t="str">
        <f t="shared" si="1"/>
        <v>New Orleans Saints</v>
      </c>
      <c r="R28" s="5">
        <f t="shared" si="2"/>
        <v>0.52907999999999999</v>
      </c>
      <c r="T28" s="2">
        <v>25</v>
      </c>
      <c r="U28" s="2">
        <f t="shared" ca="1" si="9"/>
        <v>0</v>
      </c>
      <c r="V28" s="2" t="str">
        <f t="shared" ca="1" si="3"/>
        <v>Atlanta Falcons</v>
      </c>
      <c r="W28" s="5">
        <f t="shared" ca="1" si="4"/>
        <v>0.41204999999999997</v>
      </c>
      <c r="X28" s="45" t="str">
        <f t="shared" ca="1" si="5"/>
        <v>n</v>
      </c>
      <c r="Z28" s="61"/>
      <c r="AA28" s="14" t="s">
        <v>97</v>
      </c>
      <c r="AB28" s="2">
        <f t="shared" ca="1" si="28"/>
        <v>0</v>
      </c>
      <c r="AC28" s="2" t="str">
        <f t="shared" ca="1" si="29"/>
        <v>Denver Broncos</v>
      </c>
      <c r="AD28" s="5">
        <f t="shared" ca="1" si="30"/>
        <v>0.47120999999999996</v>
      </c>
      <c r="AF28" s="63"/>
      <c r="AG28" s="14" t="s">
        <v>113</v>
      </c>
      <c r="AH28" s="2">
        <f t="shared" ca="1" si="31"/>
        <v>0</v>
      </c>
      <c r="AI28" s="2" t="str">
        <f t="shared" ca="1" si="32"/>
        <v>Seattle Seahawks</v>
      </c>
      <c r="AJ28" s="5">
        <f t="shared" ca="1" si="33"/>
        <v>0.52909000000000006</v>
      </c>
    </row>
    <row r="29" spans="1:56" x14ac:dyDescent="0.25">
      <c r="A29" s="3" t="s">
        <v>19</v>
      </c>
      <c r="B29" s="3" t="s">
        <v>52</v>
      </c>
      <c r="C29" s="3" t="s">
        <v>74</v>
      </c>
      <c r="D29" s="3" t="s">
        <v>77</v>
      </c>
      <c r="F29" s="50"/>
      <c r="G29" s="3" t="s">
        <v>25</v>
      </c>
      <c r="H29" s="3">
        <v>7</v>
      </c>
      <c r="I29" s="12">
        <f t="shared" si="6"/>
        <v>10</v>
      </c>
      <c r="J29" s="3">
        <v>0</v>
      </c>
      <c r="L29" s="13">
        <f t="shared" si="7"/>
        <v>23</v>
      </c>
      <c r="M29" s="14" t="str">
        <f t="shared" si="8"/>
        <v>nn</v>
      </c>
      <c r="N29" s="14">
        <f>IF(M29="","",COUNTIF($M$4:M29,M29))</f>
        <v>3</v>
      </c>
      <c r="O29" s="14" t="str">
        <f t="shared" si="0"/>
        <v>nn3</v>
      </c>
      <c r="P29" s="24"/>
      <c r="Q29" s="2" t="str">
        <f t="shared" si="1"/>
        <v>Minnesota Vikings</v>
      </c>
      <c r="R29" s="5">
        <f t="shared" si="2"/>
        <v>0.41206999999999999</v>
      </c>
      <c r="T29" s="2">
        <v>26</v>
      </c>
      <c r="U29" s="2">
        <f t="shared" ca="1" si="9"/>
        <v>0</v>
      </c>
      <c r="V29" s="2" t="str">
        <f t="shared" ca="1" si="3"/>
        <v>Tennessee Titans</v>
      </c>
      <c r="W29" s="5">
        <f t="shared" ca="1" si="4"/>
        <v>0.35319</v>
      </c>
      <c r="X29" s="45" t="str">
        <f t="shared" ca="1" si="5"/>
        <v>a</v>
      </c>
      <c r="Z29" s="62"/>
      <c r="AA29" s="14" t="s">
        <v>98</v>
      </c>
      <c r="AB29" s="2">
        <f t="shared" ca="1" si="28"/>
        <v>0</v>
      </c>
      <c r="AC29" s="2" t="str">
        <f t="shared" ca="1" si="29"/>
        <v>Los Angeles Chargers</v>
      </c>
      <c r="AD29" s="5">
        <f t="shared" ca="1" si="30"/>
        <v>0.29418</v>
      </c>
      <c r="AF29" s="64"/>
      <c r="AG29" s="14" t="s">
        <v>114</v>
      </c>
      <c r="AH29" s="2">
        <f t="shared" ca="1" si="31"/>
        <v>0</v>
      </c>
      <c r="AI29" s="2" t="str">
        <f t="shared" ca="1" si="32"/>
        <v>Arizona Cardinals</v>
      </c>
      <c r="AJ29" s="5">
        <f t="shared" ca="1" si="33"/>
        <v>0.23501999999999998</v>
      </c>
    </row>
    <row r="30" spans="1:56" x14ac:dyDescent="0.25">
      <c r="A30" s="3" t="s">
        <v>14</v>
      </c>
      <c r="B30" s="3" t="s">
        <v>48</v>
      </c>
      <c r="C30" s="3" t="s">
        <v>72</v>
      </c>
      <c r="D30" s="3" t="s">
        <v>78</v>
      </c>
      <c r="F30" s="50"/>
      <c r="G30" s="3" t="s">
        <v>28</v>
      </c>
      <c r="H30" s="3">
        <v>7</v>
      </c>
      <c r="I30" s="12">
        <f t="shared" si="6"/>
        <v>10</v>
      </c>
      <c r="J30" s="3">
        <v>0</v>
      </c>
      <c r="L30" s="13">
        <f t="shared" si="7"/>
        <v>24</v>
      </c>
      <c r="M30" s="14" t="str">
        <f t="shared" si="8"/>
        <v>nn</v>
      </c>
      <c r="N30" s="14">
        <f>IF(M30="","",COUNTIF($M$4:M30,M30))</f>
        <v>4</v>
      </c>
      <c r="O30" s="14" t="str">
        <f t="shared" si="0"/>
        <v>nn4</v>
      </c>
      <c r="P30" s="24"/>
      <c r="Q30" s="2" t="str">
        <f t="shared" si="1"/>
        <v>Chicago Bears</v>
      </c>
      <c r="R30" s="5">
        <f t="shared" si="2"/>
        <v>0.41205999999999998</v>
      </c>
      <c r="T30" s="2">
        <v>27</v>
      </c>
      <c r="U30" s="2">
        <f t="shared" ca="1" si="9"/>
        <v>0</v>
      </c>
      <c r="V30" s="2" t="str">
        <f t="shared" ca="1" si="3"/>
        <v>New York Giants</v>
      </c>
      <c r="W30" s="5">
        <f t="shared" ca="1" si="4"/>
        <v>0.35303999999999996</v>
      </c>
      <c r="X30" s="45" t="str">
        <f t="shared" ca="1" si="5"/>
        <v>n</v>
      </c>
    </row>
    <row r="31" spans="1:56" x14ac:dyDescent="0.25">
      <c r="A31" s="3" t="s">
        <v>21</v>
      </c>
      <c r="B31" s="3" t="s">
        <v>54</v>
      </c>
      <c r="C31" s="3" t="s">
        <v>72</v>
      </c>
      <c r="D31" s="3" t="s">
        <v>73</v>
      </c>
      <c r="F31" s="50"/>
      <c r="G31" s="3" t="s">
        <v>9</v>
      </c>
      <c r="H31" s="3">
        <v>7</v>
      </c>
      <c r="I31" s="12">
        <f t="shared" si="6"/>
        <v>10</v>
      </c>
      <c r="J31" s="3">
        <v>0</v>
      </c>
      <c r="L31" s="13">
        <f t="shared" si="7"/>
        <v>25</v>
      </c>
      <c r="M31" s="14" t="str">
        <f t="shared" si="8"/>
        <v>ns</v>
      </c>
      <c r="N31" s="14">
        <f>IF(M31="","",COUNTIF($M$4:M31,M31))</f>
        <v>3</v>
      </c>
      <c r="O31" s="14" t="str">
        <f t="shared" si="0"/>
        <v>ns3</v>
      </c>
      <c r="P31" s="24"/>
      <c r="Q31" s="2" t="str">
        <f t="shared" si="1"/>
        <v>Atlanta Falcons</v>
      </c>
      <c r="R31" s="5">
        <f t="shared" si="2"/>
        <v>0.41204999999999997</v>
      </c>
      <c r="T31" s="2">
        <v>28</v>
      </c>
      <c r="U31" s="2">
        <f t="shared" ca="1" si="9"/>
        <v>0</v>
      </c>
      <c r="V31" s="2" t="str">
        <f t="shared" ca="1" si="3"/>
        <v>Los Angeles Chargers</v>
      </c>
      <c r="W31" s="5">
        <f t="shared" ca="1" si="4"/>
        <v>0.29418</v>
      </c>
      <c r="X31" s="45" t="str">
        <f t="shared" ca="1" si="5"/>
        <v>a</v>
      </c>
    </row>
    <row r="32" spans="1:56" x14ac:dyDescent="0.25">
      <c r="A32" s="3" t="s">
        <v>5</v>
      </c>
      <c r="B32" s="3" t="s">
        <v>39</v>
      </c>
      <c r="C32" s="3" t="s">
        <v>74</v>
      </c>
      <c r="D32" s="3" t="s">
        <v>77</v>
      </c>
      <c r="F32" s="50"/>
      <c r="G32" s="3" t="s">
        <v>7</v>
      </c>
      <c r="H32" s="3">
        <v>6</v>
      </c>
      <c r="I32" s="12">
        <f t="shared" si="6"/>
        <v>11</v>
      </c>
      <c r="J32" s="3">
        <v>0</v>
      </c>
      <c r="L32" s="13">
        <f t="shared" si="7"/>
        <v>27</v>
      </c>
      <c r="M32" s="14" t="str">
        <f t="shared" si="8"/>
        <v>ne</v>
      </c>
      <c r="N32" s="14">
        <f>IF(M32="","",COUNTIF($M$4:M32,M32))</f>
        <v>3</v>
      </c>
      <c r="O32" s="14" t="str">
        <f t="shared" si="0"/>
        <v>ne3</v>
      </c>
      <c r="P32" s="24"/>
      <c r="Q32" s="2" t="str">
        <f t="shared" si="1"/>
        <v>New York Giants</v>
      </c>
      <c r="R32" s="5">
        <f t="shared" si="2"/>
        <v>0.35303999999999996</v>
      </c>
      <c r="T32" s="2">
        <v>29</v>
      </c>
      <c r="U32" s="2">
        <f t="shared" ca="1" si="9"/>
        <v>0</v>
      </c>
      <c r="V32" s="2" t="str">
        <f t="shared" ca="1" si="3"/>
        <v>New England Patriots</v>
      </c>
      <c r="W32" s="5">
        <f t="shared" ca="1" si="4"/>
        <v>0.23516999999999999</v>
      </c>
      <c r="X32" s="45" t="str">
        <f t="shared" ca="1" si="5"/>
        <v>a</v>
      </c>
    </row>
    <row r="33" spans="1:24" x14ac:dyDescent="0.25">
      <c r="A33" s="3" t="s">
        <v>29</v>
      </c>
      <c r="B33" s="3" t="s">
        <v>62</v>
      </c>
      <c r="C33" s="3" t="s">
        <v>74</v>
      </c>
      <c r="D33" s="3" t="s">
        <v>78</v>
      </c>
      <c r="F33" s="50"/>
      <c r="G33" s="3" t="s">
        <v>137</v>
      </c>
      <c r="H33" s="3">
        <v>4</v>
      </c>
      <c r="I33" s="12">
        <f t="shared" si="6"/>
        <v>13</v>
      </c>
      <c r="J33" s="3">
        <v>0</v>
      </c>
      <c r="L33" s="13">
        <f t="shared" si="7"/>
        <v>30</v>
      </c>
      <c r="M33" s="14" t="str">
        <f t="shared" si="8"/>
        <v>ne</v>
      </c>
      <c r="N33" s="14">
        <f>IF(M33="","",COUNTIF($M$4:M33,M33))</f>
        <v>4</v>
      </c>
      <c r="O33" s="14" t="str">
        <f t="shared" si="0"/>
        <v>ne4</v>
      </c>
      <c r="P33" s="24"/>
      <c r="Q33" s="2" t="str">
        <f t="shared" si="1"/>
        <v>Washington Commanders</v>
      </c>
      <c r="R33" s="5">
        <f t="shared" si="2"/>
        <v>0.23502999999999999</v>
      </c>
      <c r="T33" s="2">
        <v>30</v>
      </c>
      <c r="U33" s="2">
        <f t="shared" ca="1" si="9"/>
        <v>0</v>
      </c>
      <c r="V33" s="2" t="str">
        <f t="shared" ca="1" si="3"/>
        <v>Washington Commanders</v>
      </c>
      <c r="W33" s="5">
        <f t="shared" ca="1" si="4"/>
        <v>0.23502999999999999</v>
      </c>
      <c r="X33" s="45" t="str">
        <f t="shared" ca="1" si="5"/>
        <v>n</v>
      </c>
    </row>
    <row r="34" spans="1:24" x14ac:dyDescent="0.25">
      <c r="A34" s="3" t="s">
        <v>4</v>
      </c>
      <c r="B34" s="3" t="s">
        <v>38</v>
      </c>
      <c r="C34" s="3" t="s">
        <v>74</v>
      </c>
      <c r="D34" s="3" t="s">
        <v>78</v>
      </c>
      <c r="F34" s="50"/>
      <c r="G34" s="3" t="s">
        <v>26</v>
      </c>
      <c r="H34" s="3">
        <v>4</v>
      </c>
      <c r="I34" s="12">
        <f t="shared" si="6"/>
        <v>13</v>
      </c>
      <c r="J34" s="3">
        <v>0</v>
      </c>
      <c r="L34" s="13">
        <f t="shared" si="7"/>
        <v>31</v>
      </c>
      <c r="M34" s="14" t="str">
        <f t="shared" si="8"/>
        <v>nw</v>
      </c>
      <c r="N34" s="14">
        <f>IF(M34="","",COUNTIF($M$4:M34,M34))</f>
        <v>4</v>
      </c>
      <c r="O34" s="14" t="str">
        <f t="shared" si="0"/>
        <v>nw4</v>
      </c>
      <c r="P34" s="24"/>
      <c r="Q34" s="2" t="str">
        <f t="shared" si="1"/>
        <v>Arizona Cardinals</v>
      </c>
      <c r="R34" s="5">
        <f t="shared" si="2"/>
        <v>0.23501999999999998</v>
      </c>
      <c r="T34" s="2">
        <v>31</v>
      </c>
      <c r="U34" s="2">
        <f t="shared" ca="1" si="9"/>
        <v>0</v>
      </c>
      <c r="V34" s="2" t="str">
        <f t="shared" ca="1" si="3"/>
        <v>Arizona Cardinals</v>
      </c>
      <c r="W34" s="5">
        <f t="shared" ca="1" si="4"/>
        <v>0.23501999999999998</v>
      </c>
      <c r="X34" s="45" t="str">
        <f t="shared" ca="1" si="5"/>
        <v>n</v>
      </c>
    </row>
    <row r="35" spans="1:24" x14ac:dyDescent="0.25">
      <c r="A35" s="3" t="s">
        <v>25</v>
      </c>
      <c r="B35" s="3" t="s">
        <v>58</v>
      </c>
      <c r="C35" s="3" t="s">
        <v>72</v>
      </c>
      <c r="D35" s="3" t="s">
        <v>77</v>
      </c>
      <c r="F35" s="51"/>
      <c r="G35" s="3" t="s">
        <v>20</v>
      </c>
      <c r="H35" s="3">
        <v>2</v>
      </c>
      <c r="I35" s="12">
        <f t="shared" si="6"/>
        <v>15</v>
      </c>
      <c r="J35" s="3">
        <v>0</v>
      </c>
      <c r="L35" s="13">
        <f t="shared" si="7"/>
        <v>32</v>
      </c>
      <c r="M35" s="14" t="str">
        <f t="shared" si="8"/>
        <v>ns</v>
      </c>
      <c r="N35" s="14">
        <f>IF(M35="","",COUNTIF($M$4:M35,M35))</f>
        <v>4</v>
      </c>
      <c r="O35" s="14" t="str">
        <f t="shared" si="0"/>
        <v>ns4</v>
      </c>
      <c r="P35" s="24"/>
      <c r="Q35" s="2" t="str">
        <f t="shared" si="1"/>
        <v>Carolina Panthers</v>
      </c>
      <c r="R35" s="5">
        <f t="shared" si="2"/>
        <v>0.11800999999999999</v>
      </c>
      <c r="T35" s="2">
        <v>32</v>
      </c>
      <c r="U35" s="2">
        <f t="shared" ca="1" si="9"/>
        <v>0</v>
      </c>
      <c r="V35" s="2" t="str">
        <f t="shared" ca="1" si="3"/>
        <v>Carolina Panthers</v>
      </c>
      <c r="W35" s="5">
        <f t="shared" ca="1" si="4"/>
        <v>0.11800999999999999</v>
      </c>
      <c r="X35" s="46" t="str">
        <f t="shared" ca="1" si="5"/>
        <v>n</v>
      </c>
    </row>
  </sheetData>
  <mergeCells count="28">
    <mergeCell ref="F20:F35"/>
    <mergeCell ref="AA24:AD24"/>
    <mergeCell ref="AG24:AJ24"/>
    <mergeCell ref="F4:F19"/>
    <mergeCell ref="AA10:AD10"/>
    <mergeCell ref="AG10:AJ10"/>
    <mergeCell ref="AA17:AD17"/>
    <mergeCell ref="AG17:AJ17"/>
    <mergeCell ref="BE1:BI1"/>
    <mergeCell ref="Z3:Z29"/>
    <mergeCell ref="AA3:AD3"/>
    <mergeCell ref="AF3:AF29"/>
    <mergeCell ref="AG3:AJ3"/>
    <mergeCell ref="BE12:BG12"/>
    <mergeCell ref="BH12:BH13"/>
    <mergeCell ref="BH14:BH15"/>
    <mergeCell ref="BE15:BG15"/>
    <mergeCell ref="AL1:BB1"/>
    <mergeCell ref="AL3:BD3"/>
    <mergeCell ref="AL24:BD24"/>
    <mergeCell ref="AL10:AL17"/>
    <mergeCell ref="AR10:AR17"/>
    <mergeCell ref="AX10:AX17"/>
    <mergeCell ref="A1:D1"/>
    <mergeCell ref="G1:J1"/>
    <mergeCell ref="L1:R1"/>
    <mergeCell ref="T1:W1"/>
    <mergeCell ref="Z1:AJ1"/>
  </mergeCells>
  <conditionalFormatting sqref="U4:X35">
    <cfRule type="expression" dxfId="326" priority="8">
      <formula>AND($U4&gt;=5,$U4&lt;=7)</formula>
    </cfRule>
    <cfRule type="expression" dxfId="325" priority="9">
      <formula>AND($U4&gt;=1,$U4&lt;=4)</formula>
    </cfRule>
  </conditionalFormatting>
  <conditionalFormatting sqref="X4:X35">
    <cfRule type="expression" dxfId="324" priority="6">
      <formula>X4="n"</formula>
    </cfRule>
    <cfRule type="expression" dxfId="323" priority="7">
      <formula>X4="a"</formula>
    </cfRule>
  </conditionalFormatting>
  <conditionalFormatting sqref="AB4:AD35">
    <cfRule type="expression" dxfId="322" priority="17">
      <formula>AND($AB4&gt;=5,$AB4&lt;=7)</formula>
    </cfRule>
    <cfRule type="expression" dxfId="321" priority="18">
      <formula>AND($AB4&gt;=1,$AB4&lt;=4)</formula>
    </cfRule>
  </conditionalFormatting>
  <conditionalFormatting sqref="AH4:AJ29">
    <cfRule type="expression" dxfId="320" priority="13">
      <formula>AND($AG4&gt;=5,$AG4&lt;=7)</formula>
    </cfRule>
    <cfRule type="expression" dxfId="319" priority="14">
      <formula>AND($AG4&gt;=1,$AG4&lt;=4)</formula>
    </cfRule>
    <cfRule type="expression" dxfId="318" priority="15">
      <formula>AND($AH4&gt;=5,$AH4&lt;=7)</formula>
    </cfRule>
    <cfRule type="expression" dxfId="317" priority="16">
      <formula>AND($AH4&gt;=1,$AH4&lt;=4)</formula>
    </cfRule>
  </conditionalFormatting>
  <conditionalFormatting sqref="AM5:AO22">
    <cfRule type="expression" dxfId="316" priority="12">
      <formula>$AP5&lt;&gt;""</formula>
    </cfRule>
  </conditionalFormatting>
  <conditionalFormatting sqref="AS8:AU19">
    <cfRule type="expression" dxfId="315" priority="11">
      <formula>$AV8&lt;&gt;""</formula>
    </cfRule>
  </conditionalFormatting>
  <conditionalFormatting sqref="AY11:BA16">
    <cfRule type="expression" dxfId="314" priority="10">
      <formula>$BB11&lt;&gt;""</formula>
    </cfRule>
  </conditionalFormatting>
  <conditionalFormatting sqref="BE12 BE15">
    <cfRule type="expression" dxfId="313" priority="3">
      <formula>$BE12="N"</formula>
    </cfRule>
    <cfRule type="expression" dxfId="312" priority="4">
      <formula>$BE12="A"</formula>
    </cfRule>
  </conditionalFormatting>
  <conditionalFormatting sqref="BE13:BG14">
    <cfRule type="expression" dxfId="311" priority="5">
      <formula>$BI13&lt;&gt;""</formula>
    </cfRule>
  </conditionalFormatting>
  <conditionalFormatting sqref="BH12:BH15">
    <cfRule type="expression" dxfId="310" priority="1">
      <formula>$BH12="N"</formula>
    </cfRule>
    <cfRule type="expression" dxfId="309" priority="2">
      <formula>$BH12="A"</formula>
    </cfRule>
  </conditionalFormatting>
  <pageMargins left="0.7" right="0.7" top="0.78740157499999996" bottom="0.78740157499999996" header="0.3" footer="0.3"/>
  <pageSetup paperSize="9" orientation="portrait" horizontalDpi="4294967294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G35"/>
  <sheetViews>
    <sheetView topLeftCell="Z1" workbookViewId="0">
      <selection activeCell="BG11" sqref="BG11"/>
    </sheetView>
  </sheetViews>
  <sheetFormatPr baseColWidth="10" defaultColWidth="11.42578125" defaultRowHeight="15" outlineLevelCol="1" x14ac:dyDescent="0.25"/>
  <cols>
    <col min="1" max="4" width="12.7109375" style="2" hidden="1" customWidth="1" outlineLevel="1"/>
    <col min="5" max="5" width="6.7109375" style="2" customWidth="1" collapsed="1"/>
    <col min="6" max="6" width="2.7109375" style="2" customWidth="1" outlineLevel="1"/>
    <col min="7" max="7" width="12.7109375" style="2" customWidth="1" outlineLevel="1"/>
    <col min="8" max="10" width="3.7109375" style="2" customWidth="1" outlineLevel="1"/>
    <col min="11" max="11" width="6.7109375" style="2" customWidth="1"/>
    <col min="12" max="14" width="3.7109375" style="2" customWidth="1" outlineLevel="1"/>
    <col min="15" max="15" width="4.7109375" style="2" customWidth="1" outlineLevel="1"/>
    <col min="16" max="16" width="2.7109375" style="2" customWidth="1" outlineLevel="1"/>
    <col min="17" max="17" width="24.7109375" style="2" customWidth="1" outlineLevel="1"/>
    <col min="18" max="18" width="6.7109375" style="2" customWidth="1" outlineLevel="1"/>
    <col min="19" max="19" width="6.7109375" style="2" customWidth="1"/>
    <col min="20" max="20" width="3.7109375" style="2" customWidth="1" outlineLevel="1"/>
    <col min="21" max="21" width="2.7109375" style="2" customWidth="1" outlineLevel="1"/>
    <col min="22" max="22" width="24.7109375" style="2" customWidth="1" outlineLevel="1"/>
    <col min="23" max="23" width="6.7109375" style="2" customWidth="1" outlineLevel="1"/>
    <col min="24" max="24" width="2.7109375" style="2" customWidth="1" outlineLevel="1"/>
    <col min="25" max="25" width="6.7109375" style="2" customWidth="1"/>
    <col min="26" max="26" width="2.7109375" style="2" customWidth="1" outlineLevel="1"/>
    <col min="27" max="27" width="4.7109375" style="2" customWidth="1" outlineLevel="1"/>
    <col min="28" max="28" width="2.7109375" style="2" customWidth="1" outlineLevel="1"/>
    <col min="29" max="29" width="24.7109375" style="2" customWidth="1" outlineLevel="1"/>
    <col min="30" max="30" width="6.7109375" style="2" customWidth="1" outlineLevel="1"/>
    <col min="31" max="31" width="3.7109375" style="2" customWidth="1" outlineLevel="1"/>
    <col min="32" max="32" width="2.7109375" style="2" customWidth="1" outlineLevel="1"/>
    <col min="33" max="33" width="4.7109375" style="2" customWidth="1" outlineLevel="1"/>
    <col min="34" max="34" width="2.7109375" style="2" customWidth="1" outlineLevel="1"/>
    <col min="35" max="35" width="24.7109375" style="2" customWidth="1" outlineLevel="1"/>
    <col min="36" max="36" width="6.7109375" style="2" customWidth="1" outlineLevel="1"/>
    <col min="37" max="37" width="6.7109375" style="2" customWidth="1"/>
    <col min="38" max="39" width="2.7109375" style="2" customWidth="1"/>
    <col min="40" max="40" width="24.7109375" style="2" customWidth="1"/>
    <col min="41" max="41" width="4.7109375" style="2" customWidth="1"/>
    <col min="42" max="42" width="2.7109375" style="2" customWidth="1"/>
    <col min="43" max="43" width="3.7109375" style="2" customWidth="1"/>
    <col min="44" max="45" width="2.7109375" style="2" customWidth="1"/>
    <col min="46" max="46" width="24.7109375" style="2" customWidth="1"/>
    <col min="47" max="47" width="4.7109375" style="2" customWidth="1"/>
    <col min="48" max="48" width="2.7109375" style="2" customWidth="1"/>
    <col min="49" max="49" width="3.7109375" style="2" customWidth="1"/>
    <col min="50" max="51" width="2.7109375" style="2" customWidth="1"/>
    <col min="52" max="52" width="24.7109375" style="2" customWidth="1"/>
    <col min="53" max="53" width="4.7109375" style="2" customWidth="1"/>
    <col min="54" max="54" width="2.7109375" style="2" customWidth="1"/>
    <col min="55" max="55" width="3.7109375" style="2" customWidth="1"/>
    <col min="56" max="56" width="2.7109375" style="2" customWidth="1"/>
    <col min="57" max="57" width="24.7109375" style="2" customWidth="1"/>
    <col min="58" max="58" width="4.7109375" style="2" customWidth="1"/>
    <col min="59" max="59" width="12.7109375" style="2" customWidth="1"/>
    <col min="60" max="16384" width="11.42578125" style="2"/>
  </cols>
  <sheetData>
    <row r="1" spans="1:59" s="11" customFormat="1" ht="21" x14ac:dyDescent="0.25">
      <c r="A1" s="60" t="s">
        <v>80</v>
      </c>
      <c r="B1" s="60"/>
      <c r="C1" s="60"/>
      <c r="D1" s="60"/>
      <c r="G1" s="60" t="s">
        <v>118</v>
      </c>
      <c r="H1" s="60"/>
      <c r="I1" s="60"/>
      <c r="J1" s="60"/>
      <c r="L1" s="60" t="s">
        <v>82</v>
      </c>
      <c r="M1" s="60"/>
      <c r="N1" s="60"/>
      <c r="O1" s="60"/>
      <c r="P1" s="60"/>
      <c r="Q1" s="60"/>
      <c r="R1" s="60"/>
      <c r="T1" s="60" t="s">
        <v>81</v>
      </c>
      <c r="U1" s="60"/>
      <c r="V1" s="60"/>
      <c r="W1" s="60"/>
      <c r="X1" s="10"/>
      <c r="Z1" s="60" t="s">
        <v>127</v>
      </c>
      <c r="AA1" s="60"/>
      <c r="AB1" s="60"/>
      <c r="AC1" s="60"/>
      <c r="AD1" s="60"/>
      <c r="AE1" s="60"/>
      <c r="AF1" s="60"/>
      <c r="AG1" s="60"/>
      <c r="AH1" s="60"/>
      <c r="AI1" s="60"/>
      <c r="AJ1" s="60"/>
      <c r="AL1" s="60" t="s">
        <v>129</v>
      </c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D1" s="60" t="s">
        <v>125</v>
      </c>
      <c r="BE1" s="60"/>
      <c r="BF1" s="60"/>
      <c r="BG1" s="60"/>
    </row>
    <row r="2" spans="1:59" x14ac:dyDescent="0.25">
      <c r="A2" s="3">
        <v>16</v>
      </c>
      <c r="BD2" s="6" t="s">
        <v>126</v>
      </c>
    </row>
    <row r="3" spans="1:59" ht="15" customHeight="1" x14ac:dyDescent="0.25">
      <c r="A3" s="1" t="s">
        <v>32</v>
      </c>
      <c r="B3" s="1" t="s">
        <v>33</v>
      </c>
      <c r="C3" s="1" t="s">
        <v>70</v>
      </c>
      <c r="D3" s="1" t="s">
        <v>71</v>
      </c>
      <c r="G3" s="1" t="s">
        <v>32</v>
      </c>
      <c r="H3" s="4" t="s">
        <v>65</v>
      </c>
      <c r="I3" s="4" t="s">
        <v>66</v>
      </c>
      <c r="J3" s="4" t="s">
        <v>67</v>
      </c>
      <c r="L3" s="4" t="s">
        <v>119</v>
      </c>
      <c r="M3" s="4" t="s">
        <v>76</v>
      </c>
      <c r="N3" s="4" t="s">
        <v>120</v>
      </c>
      <c r="O3" s="4" t="s">
        <v>69</v>
      </c>
      <c r="P3" s="4"/>
      <c r="Q3" s="4" t="s">
        <v>79</v>
      </c>
      <c r="R3" s="4" t="s">
        <v>68</v>
      </c>
      <c r="T3" s="1"/>
      <c r="U3" s="1"/>
      <c r="V3" s="4" t="s">
        <v>79</v>
      </c>
      <c r="W3" s="4" t="s">
        <v>68</v>
      </c>
      <c r="X3" s="1"/>
      <c r="Z3" s="54" t="s">
        <v>115</v>
      </c>
      <c r="AA3" s="52" t="s">
        <v>75</v>
      </c>
      <c r="AB3" s="52"/>
      <c r="AC3" s="52"/>
      <c r="AD3" s="53"/>
      <c r="AF3" s="49" t="s">
        <v>116</v>
      </c>
      <c r="AG3" s="47" t="s">
        <v>75</v>
      </c>
      <c r="AH3" s="47"/>
      <c r="AI3" s="47"/>
      <c r="AJ3" s="48"/>
      <c r="AL3" s="70" t="s">
        <v>115</v>
      </c>
      <c r="AM3" s="74"/>
      <c r="AN3" s="74"/>
      <c r="AO3" s="74"/>
      <c r="AP3" s="74"/>
      <c r="AQ3" s="74"/>
      <c r="AR3" s="71"/>
      <c r="AS3" s="74"/>
      <c r="AT3" s="74"/>
      <c r="AU3" s="74"/>
      <c r="AV3" s="74"/>
      <c r="AW3" s="74"/>
      <c r="AX3" s="71"/>
      <c r="AY3" s="74"/>
      <c r="AZ3" s="74"/>
      <c r="BA3" s="74"/>
      <c r="BB3" s="75"/>
    </row>
    <row r="4" spans="1:59" ht="15" customHeight="1" x14ac:dyDescent="0.25">
      <c r="A4" s="3" t="s">
        <v>8</v>
      </c>
      <c r="B4" s="3" t="s">
        <v>42</v>
      </c>
      <c r="C4" s="3" t="s">
        <v>72</v>
      </c>
      <c r="D4" s="3" t="s">
        <v>73</v>
      </c>
      <c r="F4" s="54" t="s">
        <v>115</v>
      </c>
      <c r="G4" s="3" t="s">
        <v>6</v>
      </c>
      <c r="H4" s="3">
        <v>14</v>
      </c>
      <c r="I4" s="12">
        <f>$A$2-H4-J4</f>
        <v>2</v>
      </c>
      <c r="J4" s="3">
        <v>0</v>
      </c>
      <c r="L4" s="13">
        <f>IF(G4="","",_xlfn.RANK.EQ(R4,$R$4:$R$35,0))</f>
        <v>1</v>
      </c>
      <c r="M4" s="14" t="str">
        <f>IF(G4="","",LOWER(LEFT(VLOOKUP(G4,$A$4:$D$35,3),1))&amp;LOWER(LEFT(VLOOKUP(G4,$A$4:$D$35,4),1)))</f>
        <v>as</v>
      </c>
      <c r="N4" s="14">
        <f>IF(M4="","",COUNTIF($M$4:M4,M4))</f>
        <v>1</v>
      </c>
      <c r="O4" s="14" t="str">
        <f t="shared" ref="O4:O35" si="0">M4&amp;N4</f>
        <v>as1</v>
      </c>
      <c r="P4" s="2">
        <v>1</v>
      </c>
      <c r="Q4" s="2" t="str">
        <f t="shared" ref="Q4:Q35" si="1">IF(G4="","",VLOOKUP(G4,$A$4:$D$35,2)&amp;" "&amp;G4)</f>
        <v>Indianapolis Colts</v>
      </c>
      <c r="R4" s="5">
        <f t="shared" ref="R4:R35" si="2">IF(G4="","",ROUND((H4+J4/2)/SUM(H4:J4),3)+(36-ROW())/100000)</f>
        <v>0.87531999999999999</v>
      </c>
      <c r="T4" s="2">
        <v>1</v>
      </c>
      <c r="U4" s="2">
        <f ca="1">IF(L4="","",OFFSET($P$3,MATCH(T4,$L$4:$L$35,0),0))</f>
        <v>1</v>
      </c>
      <c r="V4" s="2" t="str">
        <f t="shared" ref="V4:V35" ca="1" si="3">IF(L4="","",OFFSET($Q$3,MATCH(T4,$L$4:$L$35,0),0))</f>
        <v>Indianapolis Colts</v>
      </c>
      <c r="W4" s="5">
        <f t="shared" ref="W4:W35" ca="1" si="4">IF(L4="","",OFFSET($R$3,MATCH(T4,$L$4:$L$35,0),0))</f>
        <v>0.87531999999999999</v>
      </c>
      <c r="X4" s="14" t="str">
        <f t="shared" ref="X4:X35" ca="1" si="5">IF(L4="","",LEFT(OFFSET($M$3,MATCH(T4,$L$4:$L$35,0),0),1))</f>
        <v>a</v>
      </c>
      <c r="Z4" s="61"/>
      <c r="AA4" s="1"/>
      <c r="AB4" s="1"/>
      <c r="AC4" s="4" t="s">
        <v>79</v>
      </c>
      <c r="AD4" s="4" t="s">
        <v>68</v>
      </c>
      <c r="AF4" s="63"/>
      <c r="AG4" s="1"/>
      <c r="AH4" s="1"/>
      <c r="AI4" s="4" t="s">
        <v>79</v>
      </c>
      <c r="AJ4" s="4" t="s">
        <v>68</v>
      </c>
      <c r="AL4" s="61" t="s">
        <v>121</v>
      </c>
      <c r="AR4" s="61" t="s">
        <v>122</v>
      </c>
      <c r="AX4" s="61" t="s">
        <v>124</v>
      </c>
    </row>
    <row r="5" spans="1:59" x14ac:dyDescent="0.25">
      <c r="A5" s="3" t="s">
        <v>28</v>
      </c>
      <c r="B5" s="3" t="s">
        <v>61</v>
      </c>
      <c r="C5" s="3" t="s">
        <v>72</v>
      </c>
      <c r="D5" s="3" t="s">
        <v>77</v>
      </c>
      <c r="F5" s="55"/>
      <c r="G5" s="3" t="s">
        <v>11</v>
      </c>
      <c r="H5" s="3">
        <v>13</v>
      </c>
      <c r="I5" s="12">
        <f t="shared" ref="I5:I35" si="6">$A$2-H5-J5</f>
        <v>3</v>
      </c>
      <c r="J5" s="3">
        <v>0</v>
      </c>
      <c r="L5" s="13">
        <f t="shared" ref="L5:L35" si="7">IF(G5="","",_xlfn.RANK.EQ(R5,$R$4:$R$35,0))</f>
        <v>2</v>
      </c>
      <c r="M5" s="14" t="str">
        <f t="shared" ref="M5:M35" si="8">IF(G5="","",LOWER(LEFT(VLOOKUP(G5,$A$4:$D$35,3),1))&amp;LOWER(LEFT(VLOOKUP(G5,$A$4:$D$35,4),1)))</f>
        <v>aw</v>
      </c>
      <c r="N5" s="14">
        <f>IF(M5="","",COUNTIF($M$4:M5,M5))</f>
        <v>1</v>
      </c>
      <c r="O5" s="14" t="str">
        <f t="shared" si="0"/>
        <v>aw1</v>
      </c>
      <c r="P5" s="2">
        <v>2</v>
      </c>
      <c r="Q5" s="2" t="str">
        <f t="shared" si="1"/>
        <v>Denver Broncos</v>
      </c>
      <c r="R5" s="5">
        <f t="shared" si="2"/>
        <v>0.81330999999999998</v>
      </c>
      <c r="T5" s="2">
        <v>2</v>
      </c>
      <c r="U5" s="2">
        <f t="shared" ref="U5:U35" ca="1" si="9">IF(L5="","",OFFSET($P$3,MATCH(T5,$L$4:$L$35,0),0))</f>
        <v>2</v>
      </c>
      <c r="V5" s="2" t="str">
        <f t="shared" ca="1" si="3"/>
        <v>Denver Broncos</v>
      </c>
      <c r="W5" s="5">
        <f t="shared" ca="1" si="4"/>
        <v>0.81330999999999998</v>
      </c>
      <c r="X5" s="14" t="str">
        <f t="shared" ca="1" si="5"/>
        <v>a</v>
      </c>
      <c r="Z5" s="61"/>
      <c r="AA5" s="14" t="s">
        <v>87</v>
      </c>
      <c r="AB5" s="2">
        <f ca="1">IF(COUNTIF($O$4:$O$35,AA5)=0,"",OFFSET($P$3,MATCH(AA5,$O$4:$O$35,0),0))</f>
        <v>4</v>
      </c>
      <c r="AC5" s="2" t="str">
        <f ca="1">IF(COUNTIF($O$4:$O$35,AA5)=0,"",OFFSET($Q$3,MATCH(AA5,$O$4:$O$35,0),0))</f>
        <v>New England Patriots</v>
      </c>
      <c r="AD5" s="5">
        <f ca="1">IF(COUNTIF($O$4:$O$35,AA5)=0,"",OFFSET($R$3,MATCH(AA5,$O$4:$O$35,0),0))</f>
        <v>0.62529000000000001</v>
      </c>
      <c r="AF5" s="63"/>
      <c r="AG5" s="14" t="s">
        <v>99</v>
      </c>
      <c r="AH5" s="2">
        <f ca="1">IF(COUNTIF($O$4:$O$35,AG5)=0,"",OFFSET($P$3,MATCH(AG5,$O$4:$O$35,0),0))</f>
        <v>4</v>
      </c>
      <c r="AI5" s="2" t="str">
        <f ca="1">IF(COUNTIF($O$4:$O$35,AG5)=0,"",OFFSET($Q$3,MATCH(AG5,$O$4:$O$35,0),0))</f>
        <v>New York Giants</v>
      </c>
      <c r="AJ5" s="5">
        <f ca="1">IF(COUNTIF($O$4:$O$35,AG5)=0,"",OFFSET($R$3,MATCH(AG5,$O$4:$O$35,0),0))</f>
        <v>0.68812999999999991</v>
      </c>
      <c r="AL5" s="55"/>
      <c r="AM5" s="16">
        <v>5</v>
      </c>
      <c r="AN5" s="17" t="str">
        <f>IF(Q8="","tbd",Q8)</f>
        <v>Jacksonville Jaguars</v>
      </c>
      <c r="AO5" s="18">
        <v>3</v>
      </c>
      <c r="AP5" s="14" t="str">
        <f>IF(AO5&gt;AO6,AM5,"")</f>
        <v/>
      </c>
      <c r="AR5" s="55"/>
      <c r="AS5" s="16">
        <f>IF(COUNT(AP5:AP9)&lt;&gt;2,"",MIN(AP5:AP9))</f>
        <v>4</v>
      </c>
      <c r="AT5" s="17" t="str">
        <f ca="1">IF(AS5="","tbd",OFFSET($Q$3,AS5,0))</f>
        <v>New England Patriots</v>
      </c>
      <c r="AU5" s="18">
        <v>13</v>
      </c>
      <c r="AV5" s="14" t="str">
        <f>IF(AU5&gt;AU6,AS5,"")</f>
        <v/>
      </c>
      <c r="AX5" s="61"/>
    </row>
    <row r="6" spans="1:59" x14ac:dyDescent="0.25">
      <c r="A6" s="3" t="s">
        <v>31</v>
      </c>
      <c r="B6" s="3" t="s">
        <v>64</v>
      </c>
      <c r="C6" s="3" t="s">
        <v>74</v>
      </c>
      <c r="D6" s="3" t="s">
        <v>77</v>
      </c>
      <c r="F6" s="55"/>
      <c r="G6" s="3" t="s">
        <v>31</v>
      </c>
      <c r="H6" s="3">
        <v>11</v>
      </c>
      <c r="I6" s="12">
        <f t="shared" si="6"/>
        <v>5</v>
      </c>
      <c r="J6" s="3">
        <v>0</v>
      </c>
      <c r="L6" s="13">
        <f t="shared" si="7"/>
        <v>5</v>
      </c>
      <c r="M6" s="14" t="str">
        <f t="shared" si="8"/>
        <v>an</v>
      </c>
      <c r="N6" s="14">
        <f>IF(M6="","",COUNTIF($M$4:M6,M6))</f>
        <v>1</v>
      </c>
      <c r="O6" s="14" t="str">
        <f t="shared" si="0"/>
        <v>an1</v>
      </c>
      <c r="P6" s="2">
        <v>3</v>
      </c>
      <c r="Q6" s="2" t="str">
        <f t="shared" si="1"/>
        <v>Cincinnati Bengals</v>
      </c>
      <c r="R6" s="5">
        <f t="shared" si="2"/>
        <v>0.68829999999999991</v>
      </c>
      <c r="T6" s="2">
        <v>3</v>
      </c>
      <c r="U6" s="2">
        <f t="shared" ca="1" si="9"/>
        <v>1</v>
      </c>
      <c r="V6" s="2" t="str">
        <f t="shared" ca="1" si="3"/>
        <v>Seattle Seahawks</v>
      </c>
      <c r="W6" s="5">
        <f t="shared" ca="1" si="4"/>
        <v>0.81315999999999999</v>
      </c>
      <c r="X6" s="14" t="str">
        <f t="shared" ca="1" si="5"/>
        <v>n</v>
      </c>
      <c r="Z6" s="61"/>
      <c r="AA6" s="14" t="s">
        <v>88</v>
      </c>
      <c r="AB6" s="2">
        <f t="shared" ref="AB6:AB8" ca="1" si="10">IF(COUNTIF($O$4:$O$35,AA6)=0,"",OFFSET($P$3,MATCH(AA6,$O$4:$O$35,0),0))</f>
        <v>0</v>
      </c>
      <c r="AC6" s="2" t="str">
        <f t="shared" ref="AC6:AC8" ca="1" si="11">IF(COUNTIF($O$4:$O$35,AA6)=0,"",OFFSET($Q$3,MATCH(AA6,$O$4:$O$35,0),0))</f>
        <v>Miami Dolphins</v>
      </c>
      <c r="AD6" s="5">
        <f t="shared" ref="AD6:AD8" ca="1" si="12">IF(COUNTIF($O$4:$O$35,AA6)=0,"",OFFSET($R$3,MATCH(AA6,$O$4:$O$35,0),0))</f>
        <v>0.56324999999999992</v>
      </c>
      <c r="AF6" s="63"/>
      <c r="AG6" s="14" t="s">
        <v>100</v>
      </c>
      <c r="AH6" s="2">
        <f t="shared" ref="AH6:AH8" ca="1" si="13">IF(COUNTIF($O$4:$O$35,AG6)=0,"",OFFSET($P$3,MATCH(AG6,$O$4:$O$35,0),0))</f>
        <v>6</v>
      </c>
      <c r="AI6" s="2" t="str">
        <f t="shared" ref="AI6:AI8" ca="1" si="14">IF(COUNTIF($O$4:$O$35,AG6)=0,"",OFFSET($Q$3,MATCH(AG6,$O$4:$O$35,0),0))</f>
        <v>Washington Redskins</v>
      </c>
      <c r="AJ6" s="5">
        <f t="shared" ref="AJ6:AJ8" ca="1" si="15">IF(COUNTIF($O$4:$O$35,AG6)=0,"",OFFSET($R$3,MATCH(AG6,$O$4:$O$35,0),0))</f>
        <v>0.62511000000000005</v>
      </c>
      <c r="AL6" s="55"/>
      <c r="AM6" s="19">
        <v>4</v>
      </c>
      <c r="AN6" s="20" t="str">
        <f>IF(Q7="","tbd",Q7)</f>
        <v>New England Patriots</v>
      </c>
      <c r="AO6" s="21">
        <v>28</v>
      </c>
      <c r="AP6" s="14">
        <f>IF(AO6&gt;AO5,AM6,"")</f>
        <v>4</v>
      </c>
      <c r="AR6" s="55"/>
      <c r="AS6" s="19">
        <v>2</v>
      </c>
      <c r="AT6" s="20" t="str">
        <f>IF(Q5="","tbd",Q5)</f>
        <v>Denver Broncos</v>
      </c>
      <c r="AU6" s="21">
        <v>27</v>
      </c>
      <c r="AV6" s="14">
        <f>IF(AU6&gt;AU5,AS6,"")</f>
        <v>2</v>
      </c>
      <c r="AX6" s="55"/>
      <c r="AY6" s="16">
        <f>IF(COUNT(AV5:AV9)&lt;&gt;2,"",MAX(AV5:AV9))</f>
        <v>6</v>
      </c>
      <c r="AZ6" s="17" t="str">
        <f ca="1">IF(AY6="","tbd",OFFSET($Q$3,AY6,0))</f>
        <v>Pittsburgh Steelers</v>
      </c>
      <c r="BA6" s="18">
        <v>34</v>
      </c>
      <c r="BB6" s="14">
        <f>IF(BA6&gt;BA7,AY6,"")</f>
        <v>6</v>
      </c>
    </row>
    <row r="7" spans="1:59" x14ac:dyDescent="0.25">
      <c r="A7" s="3" t="s">
        <v>16</v>
      </c>
      <c r="B7" s="3" t="s">
        <v>49</v>
      </c>
      <c r="C7" s="3" t="s">
        <v>74</v>
      </c>
      <c r="D7" s="3" t="s">
        <v>75</v>
      </c>
      <c r="F7" s="55"/>
      <c r="G7" s="3" t="s">
        <v>13</v>
      </c>
      <c r="H7" s="3">
        <v>10</v>
      </c>
      <c r="I7" s="12">
        <f t="shared" si="6"/>
        <v>6</v>
      </c>
      <c r="J7" s="3">
        <v>0</v>
      </c>
      <c r="L7" s="13">
        <f t="shared" si="7"/>
        <v>11</v>
      </c>
      <c r="M7" s="14" t="str">
        <f t="shared" si="8"/>
        <v>ae</v>
      </c>
      <c r="N7" s="14">
        <f>IF(M7="","",COUNTIF($M$4:M7,M7))</f>
        <v>1</v>
      </c>
      <c r="O7" s="14" t="str">
        <f t="shared" si="0"/>
        <v>ae1</v>
      </c>
      <c r="P7" s="2">
        <v>4</v>
      </c>
      <c r="Q7" s="2" t="str">
        <f t="shared" si="1"/>
        <v>New England Patriots</v>
      </c>
      <c r="R7" s="5">
        <f t="shared" si="2"/>
        <v>0.62529000000000001</v>
      </c>
      <c r="T7" s="2">
        <v>4</v>
      </c>
      <c r="U7" s="2">
        <f t="shared" ca="1" si="9"/>
        <v>5</v>
      </c>
      <c r="V7" s="2" t="str">
        <f t="shared" ca="1" si="3"/>
        <v>Jacksonville Jaguars</v>
      </c>
      <c r="W7" s="5">
        <f t="shared" ca="1" si="4"/>
        <v>0.75027999999999995</v>
      </c>
      <c r="X7" s="14" t="str">
        <f t="shared" ca="1" si="5"/>
        <v>a</v>
      </c>
      <c r="Z7" s="61"/>
      <c r="AA7" s="14" t="s">
        <v>89</v>
      </c>
      <c r="AB7" s="2">
        <f t="shared" ca="1" si="10"/>
        <v>0</v>
      </c>
      <c r="AC7" s="2" t="str">
        <f t="shared" ca="1" si="11"/>
        <v>Buffalo Bills</v>
      </c>
      <c r="AD7" s="5">
        <f t="shared" ca="1" si="12"/>
        <v>0.31320999999999999</v>
      </c>
      <c r="AF7" s="63"/>
      <c r="AG7" s="14" t="s">
        <v>101</v>
      </c>
      <c r="AH7" s="2">
        <f t="shared" ca="1" si="13"/>
        <v>0</v>
      </c>
      <c r="AI7" s="2" t="str">
        <f t="shared" ca="1" si="14"/>
        <v>Dallas Cowboys</v>
      </c>
      <c r="AJ7" s="5">
        <f t="shared" ca="1" si="15"/>
        <v>0.56308999999999998</v>
      </c>
      <c r="AL7" s="61"/>
      <c r="AR7" s="61"/>
      <c r="AX7" s="55"/>
      <c r="AY7" s="19">
        <f>IF(COUNT(AV5:AV9)&lt;&gt;2,"",MIN(AV5:AV9))</f>
        <v>2</v>
      </c>
      <c r="AZ7" s="20" t="str">
        <f ca="1">IF(AY7="","tbd",OFFSET($Q$3,AY7,0))</f>
        <v>Denver Broncos</v>
      </c>
      <c r="BA7" s="21">
        <v>17</v>
      </c>
      <c r="BB7" s="14" t="str">
        <f>IF(BA7&gt;BA6,AY7,"")</f>
        <v/>
      </c>
    </row>
    <row r="8" spans="1:59" x14ac:dyDescent="0.25">
      <c r="A8" s="3" t="s">
        <v>11</v>
      </c>
      <c r="B8" s="3" t="s">
        <v>45</v>
      </c>
      <c r="C8" s="3" t="s">
        <v>74</v>
      </c>
      <c r="D8" s="3" t="s">
        <v>73</v>
      </c>
      <c r="F8" s="55"/>
      <c r="G8" s="3" t="s">
        <v>24</v>
      </c>
      <c r="H8" s="3">
        <v>12</v>
      </c>
      <c r="I8" s="12">
        <f t="shared" si="6"/>
        <v>4</v>
      </c>
      <c r="J8" s="3">
        <v>0</v>
      </c>
      <c r="L8" s="13">
        <f t="shared" si="7"/>
        <v>4</v>
      </c>
      <c r="M8" s="14" t="str">
        <f t="shared" si="8"/>
        <v>as</v>
      </c>
      <c r="N8" s="14">
        <f>IF(M8="","",COUNTIF($M$4:M8,M8))</f>
        <v>2</v>
      </c>
      <c r="O8" s="14" t="str">
        <f t="shared" si="0"/>
        <v>as2</v>
      </c>
      <c r="P8" s="2">
        <v>5</v>
      </c>
      <c r="Q8" s="2" t="str">
        <f t="shared" si="1"/>
        <v>Jacksonville Jaguars</v>
      </c>
      <c r="R8" s="5">
        <f t="shared" si="2"/>
        <v>0.75027999999999995</v>
      </c>
      <c r="T8" s="2">
        <v>5</v>
      </c>
      <c r="U8" s="2">
        <f t="shared" ca="1" si="9"/>
        <v>3</v>
      </c>
      <c r="V8" s="2" t="str">
        <f t="shared" ca="1" si="3"/>
        <v>Cincinnati Bengals</v>
      </c>
      <c r="W8" s="5">
        <f t="shared" ca="1" si="4"/>
        <v>0.68829999999999991</v>
      </c>
      <c r="X8" s="14" t="str">
        <f t="shared" ca="1" si="5"/>
        <v>a</v>
      </c>
      <c r="Z8" s="61"/>
      <c r="AA8" s="14" t="s">
        <v>90</v>
      </c>
      <c r="AB8" s="2">
        <f t="shared" ca="1" si="10"/>
        <v>0</v>
      </c>
      <c r="AC8" s="2" t="str">
        <f t="shared" ca="1" si="11"/>
        <v>New York Jets</v>
      </c>
      <c r="AD8" s="5">
        <f t="shared" ca="1" si="12"/>
        <v>0.25019999999999998</v>
      </c>
      <c r="AF8" s="63"/>
      <c r="AG8" s="14" t="s">
        <v>102</v>
      </c>
      <c r="AH8" s="2">
        <f t="shared" ca="1" si="13"/>
        <v>0</v>
      </c>
      <c r="AI8" s="2" t="str">
        <f t="shared" ca="1" si="14"/>
        <v>Philadelphia Eagles</v>
      </c>
      <c r="AJ8" s="5">
        <f t="shared" ca="1" si="15"/>
        <v>0.37507000000000001</v>
      </c>
      <c r="AL8" s="55"/>
      <c r="AM8" s="16">
        <v>6</v>
      </c>
      <c r="AN8" s="17" t="str">
        <f>IF(Q9="","tbd",Q9)</f>
        <v>Pittsburgh Steelers</v>
      </c>
      <c r="AO8" s="18">
        <v>31</v>
      </c>
      <c r="AP8" s="14">
        <f>IF(AO8&gt;AO9,AM8,"")</f>
        <v>6</v>
      </c>
      <c r="AR8" s="55"/>
      <c r="AS8" s="16">
        <f>IF(COUNT(AP5:AP9)&lt;&gt;2,"",MAX(AP5:AP9))</f>
        <v>6</v>
      </c>
      <c r="AT8" s="17" t="str">
        <f ca="1">IF(AS8="","tbd",OFFSET($Q$3,AS8,0))</f>
        <v>Pittsburgh Steelers</v>
      </c>
      <c r="AU8" s="18">
        <v>21</v>
      </c>
      <c r="AV8" s="14">
        <f>IF(AU8&gt;AU9,AS8,"")</f>
        <v>6</v>
      </c>
      <c r="AX8" s="61"/>
    </row>
    <row r="9" spans="1:59" x14ac:dyDescent="0.25">
      <c r="A9" s="3" t="s">
        <v>10</v>
      </c>
      <c r="B9" s="3" t="s">
        <v>44</v>
      </c>
      <c r="C9" s="3" t="s">
        <v>74</v>
      </c>
      <c r="D9" s="3" t="s">
        <v>77</v>
      </c>
      <c r="F9" s="55"/>
      <c r="G9" s="3" t="s">
        <v>5</v>
      </c>
      <c r="H9" s="3">
        <v>11</v>
      </c>
      <c r="I9" s="12">
        <f t="shared" si="6"/>
        <v>5</v>
      </c>
      <c r="J9" s="3">
        <v>0</v>
      </c>
      <c r="L9" s="13">
        <f t="shared" si="7"/>
        <v>6</v>
      </c>
      <c r="M9" s="14" t="str">
        <f t="shared" si="8"/>
        <v>an</v>
      </c>
      <c r="N9" s="14">
        <f>IF(M9="","",COUNTIF($M$4:M9,M9))</f>
        <v>2</v>
      </c>
      <c r="O9" s="14" t="str">
        <f t="shared" si="0"/>
        <v>an2</v>
      </c>
      <c r="P9" s="2">
        <v>6</v>
      </c>
      <c r="Q9" s="2" t="str">
        <f t="shared" si="1"/>
        <v>Pittsburgh Steelers</v>
      </c>
      <c r="R9" s="5">
        <f t="shared" si="2"/>
        <v>0.68826999999999994</v>
      </c>
      <c r="T9" s="2">
        <v>6</v>
      </c>
      <c r="U9" s="2">
        <f t="shared" ca="1" si="9"/>
        <v>6</v>
      </c>
      <c r="V9" s="2" t="str">
        <f t="shared" ca="1" si="3"/>
        <v>Pittsburgh Steelers</v>
      </c>
      <c r="W9" s="5">
        <f t="shared" ca="1" si="4"/>
        <v>0.68826999999999994</v>
      </c>
      <c r="X9" s="14" t="str">
        <f t="shared" ca="1" si="5"/>
        <v>a</v>
      </c>
      <c r="Z9" s="61"/>
      <c r="AF9" s="63"/>
      <c r="AL9" s="55"/>
      <c r="AM9" s="19">
        <v>3</v>
      </c>
      <c r="AN9" s="20" t="str">
        <f>IF(Q6="","tbd",Q6)</f>
        <v>Cincinnati Bengals</v>
      </c>
      <c r="AO9" s="21">
        <v>17</v>
      </c>
      <c r="AP9" s="14" t="str">
        <f>IF(AO9&gt;AO8,AM9,"")</f>
        <v/>
      </c>
      <c r="AR9" s="55"/>
      <c r="AS9" s="19">
        <v>1</v>
      </c>
      <c r="AT9" s="20" t="str">
        <f>IF(Q4="","tbd",Q4)</f>
        <v>Indianapolis Colts</v>
      </c>
      <c r="AU9" s="21">
        <v>18</v>
      </c>
      <c r="AV9" s="14" t="str">
        <f>IF(AU9&gt;AU8,AS9,"")</f>
        <v/>
      </c>
      <c r="AX9" s="61"/>
    </row>
    <row r="10" spans="1:59" x14ac:dyDescent="0.25">
      <c r="A10" s="3" t="s">
        <v>2</v>
      </c>
      <c r="B10" s="3" t="s">
        <v>36</v>
      </c>
      <c r="C10" s="3" t="s">
        <v>72</v>
      </c>
      <c r="D10" s="3" t="s">
        <v>78</v>
      </c>
      <c r="F10" s="55"/>
      <c r="G10" s="3" t="s">
        <v>17</v>
      </c>
      <c r="H10" s="3">
        <v>10</v>
      </c>
      <c r="I10" s="12">
        <f t="shared" si="6"/>
        <v>6</v>
      </c>
      <c r="J10" s="3">
        <v>0</v>
      </c>
      <c r="L10" s="13">
        <f t="shared" si="7"/>
        <v>12</v>
      </c>
      <c r="M10" s="14" t="str">
        <f t="shared" si="8"/>
        <v>aw</v>
      </c>
      <c r="N10" s="14">
        <f>IF(M10="","",COUNTIF($M$4:M10,M10))</f>
        <v>2</v>
      </c>
      <c r="O10" s="14" t="str">
        <f t="shared" si="0"/>
        <v>aw2</v>
      </c>
      <c r="P10" s="24"/>
      <c r="Q10" s="2" t="str">
        <f t="shared" si="1"/>
        <v>Kansas City Chiefs</v>
      </c>
      <c r="R10" s="5">
        <f t="shared" si="2"/>
        <v>0.62526000000000004</v>
      </c>
      <c r="T10" s="2">
        <v>7</v>
      </c>
      <c r="U10" s="2">
        <f t="shared" ca="1" si="9"/>
        <v>2</v>
      </c>
      <c r="V10" s="2" t="str">
        <f t="shared" ca="1" si="3"/>
        <v>Chicago Bears</v>
      </c>
      <c r="W10" s="5">
        <f t="shared" ca="1" si="4"/>
        <v>0.68814999999999993</v>
      </c>
      <c r="X10" s="14" t="str">
        <f t="shared" ca="1" si="5"/>
        <v>n</v>
      </c>
      <c r="Z10" s="55"/>
      <c r="AA10" s="52" t="s">
        <v>77</v>
      </c>
      <c r="AB10" s="52"/>
      <c r="AC10" s="52"/>
      <c r="AD10" s="53"/>
      <c r="AF10" s="50"/>
      <c r="AG10" s="47" t="s">
        <v>77</v>
      </c>
      <c r="AH10" s="47"/>
      <c r="AI10" s="47"/>
      <c r="AJ10" s="48"/>
      <c r="AL10" s="62"/>
      <c r="AR10" s="62"/>
      <c r="AX10" s="62"/>
      <c r="BD10" s="22">
        <f>IF(BD2="@AFC",SUM(BB15:BB16),SUM(BB6:BB7))</f>
        <v>1</v>
      </c>
      <c r="BE10" s="17" t="str">
        <f ca="1">IF(BD10=0,"tbd",OFFSET($Q$3,BD10+IF($BD$2="@AFC",16,0),0))</f>
        <v>Seattle Seahawks</v>
      </c>
      <c r="BF10" s="18">
        <v>10</v>
      </c>
      <c r="BG10" s="9" t="str">
        <f>IF(BF10&gt;BF11," &lt; CHAMPION","")</f>
        <v/>
      </c>
    </row>
    <row r="11" spans="1:59" x14ac:dyDescent="0.25">
      <c r="A11" s="3" t="s">
        <v>26</v>
      </c>
      <c r="B11" s="3" t="s">
        <v>59</v>
      </c>
      <c r="C11" s="3" t="s">
        <v>72</v>
      </c>
      <c r="D11" s="3" t="s">
        <v>73</v>
      </c>
      <c r="F11" s="55"/>
      <c r="G11" s="3" t="s">
        <v>12</v>
      </c>
      <c r="H11" s="3">
        <v>9</v>
      </c>
      <c r="I11" s="12">
        <f t="shared" si="6"/>
        <v>7</v>
      </c>
      <c r="J11" s="3">
        <v>0</v>
      </c>
      <c r="L11" s="13">
        <f t="shared" si="7"/>
        <v>14</v>
      </c>
      <c r="M11" s="14" t="str">
        <f t="shared" si="8"/>
        <v>ae</v>
      </c>
      <c r="N11" s="14">
        <f>IF(M11="","",COUNTIF($M$4:M11,M11))</f>
        <v>2</v>
      </c>
      <c r="O11" s="14" t="str">
        <f t="shared" si="0"/>
        <v>ae2</v>
      </c>
      <c r="P11" s="24"/>
      <c r="Q11" s="2" t="str">
        <f t="shared" si="1"/>
        <v>Miami Dolphins</v>
      </c>
      <c r="R11" s="5">
        <f t="shared" si="2"/>
        <v>0.56324999999999992</v>
      </c>
      <c r="T11" s="2">
        <v>8</v>
      </c>
      <c r="U11" s="2">
        <f t="shared" ca="1" si="9"/>
        <v>3</v>
      </c>
      <c r="V11" s="2" t="str">
        <f t="shared" ca="1" si="3"/>
        <v>Tampa Bay Buccaneers</v>
      </c>
      <c r="W11" s="5">
        <f t="shared" ca="1" si="4"/>
        <v>0.68813999999999997</v>
      </c>
      <c r="X11" s="14" t="str">
        <f t="shared" ca="1" si="5"/>
        <v>n</v>
      </c>
      <c r="Z11" s="61"/>
      <c r="AA11" s="1"/>
      <c r="AB11" s="1"/>
      <c r="AC11" s="4" t="s">
        <v>79</v>
      </c>
      <c r="AD11" s="4" t="s">
        <v>68</v>
      </c>
      <c r="AF11" s="63"/>
      <c r="AG11" s="1"/>
      <c r="AH11" s="1"/>
      <c r="AI11" s="4" t="s">
        <v>79</v>
      </c>
      <c r="AJ11" s="4" t="s">
        <v>68</v>
      </c>
      <c r="AL11" s="7"/>
      <c r="AR11" s="7"/>
      <c r="BD11" s="23">
        <f>IF(BD2="@AFC",SUM(BB6:BB7),SUM(BB15:BB16))</f>
        <v>6</v>
      </c>
      <c r="BE11" s="20" t="str">
        <f ca="1">IF(BD11=0,"tbd",OFFSET($Q$3,BD11+IF($BD$2="@AFC",0,16),0))</f>
        <v>Pittsburgh Steelers</v>
      </c>
      <c r="BF11" s="21">
        <v>21</v>
      </c>
      <c r="BG11" s="9" t="str">
        <f>IF(BF11&gt;BF10," &lt; CHAMPION","")</f>
        <v xml:space="preserve"> &lt; CHAMPION</v>
      </c>
    </row>
    <row r="12" spans="1:59" x14ac:dyDescent="0.25">
      <c r="A12" s="3" t="s">
        <v>18</v>
      </c>
      <c r="B12" s="3" t="s">
        <v>51</v>
      </c>
      <c r="C12" s="3" t="s">
        <v>74</v>
      </c>
      <c r="D12" s="3" t="s">
        <v>73</v>
      </c>
      <c r="F12" s="55"/>
      <c r="G12" s="3" t="s">
        <v>18</v>
      </c>
      <c r="H12" s="3">
        <v>9</v>
      </c>
      <c r="I12" s="12">
        <f t="shared" si="6"/>
        <v>7</v>
      </c>
      <c r="J12" s="3">
        <v>0</v>
      </c>
      <c r="L12" s="13">
        <f t="shared" si="7"/>
        <v>15</v>
      </c>
      <c r="M12" s="14" t="str">
        <f t="shared" si="8"/>
        <v>aw</v>
      </c>
      <c r="N12" s="14">
        <f>IF(M12="","",COUNTIF($M$4:M12,M12))</f>
        <v>3</v>
      </c>
      <c r="O12" s="14" t="str">
        <f t="shared" si="0"/>
        <v>aw3</v>
      </c>
      <c r="P12" s="24"/>
      <c r="Q12" s="2" t="str">
        <f t="shared" si="1"/>
        <v>San Diego Chargers</v>
      </c>
      <c r="R12" s="5">
        <f t="shared" si="2"/>
        <v>0.56323999999999996</v>
      </c>
      <c r="T12" s="2">
        <v>9</v>
      </c>
      <c r="U12" s="2">
        <f t="shared" ca="1" si="9"/>
        <v>4</v>
      </c>
      <c r="V12" s="2" t="str">
        <f t="shared" ca="1" si="3"/>
        <v>New York Giants</v>
      </c>
      <c r="W12" s="5">
        <f t="shared" ca="1" si="4"/>
        <v>0.68812999999999991</v>
      </c>
      <c r="X12" s="14" t="str">
        <f t="shared" ca="1" si="5"/>
        <v>n</v>
      </c>
      <c r="Z12" s="61"/>
      <c r="AA12" s="14" t="s">
        <v>83</v>
      </c>
      <c r="AB12" s="2">
        <f ca="1">IF(COUNTIF($O$4:$O$35,AA12)=0,"",OFFSET($P$3,MATCH(AA12,$O$4:$O$35,0),0))</f>
        <v>3</v>
      </c>
      <c r="AC12" s="2" t="str">
        <f ca="1">IF(COUNTIF($O$4:$O$35,AA12)=0,"",OFFSET($Q$3,MATCH(AA12,$O$4:$O$35,0),0))</f>
        <v>Cincinnati Bengals</v>
      </c>
      <c r="AD12" s="5">
        <f ca="1">IF(COUNTIF($O$4:$O$35,AA12)=0,"",OFFSET($R$3,MATCH(AA12,$O$4:$O$35,0),0))</f>
        <v>0.68829999999999991</v>
      </c>
      <c r="AF12" s="63"/>
      <c r="AG12" s="14" t="s">
        <v>103</v>
      </c>
      <c r="AH12" s="2">
        <f ca="1">IF(COUNTIF($O$4:$O$35,AG12)=0,"",OFFSET($P$3,MATCH(AG12,$O$4:$O$35,0),0))</f>
        <v>2</v>
      </c>
      <c r="AI12" s="2" t="str">
        <f ca="1">IF(COUNTIF($O$4:$O$35,AG12)=0,"",OFFSET($Q$3,MATCH(AG12,$O$4:$O$35,0),0))</f>
        <v>Chicago Bears</v>
      </c>
      <c r="AJ12" s="5">
        <f ca="1">IF(COUNTIF($O$4:$O$35,AG12)=0,"",OFFSET($R$3,MATCH(AG12,$O$4:$O$35,0),0))</f>
        <v>0.68814999999999993</v>
      </c>
      <c r="AL12" s="76" t="s">
        <v>116</v>
      </c>
      <c r="AM12" s="77"/>
      <c r="AN12" s="77"/>
      <c r="AO12" s="77"/>
      <c r="AP12" s="77"/>
      <c r="AQ12" s="77"/>
      <c r="AR12" s="78"/>
      <c r="AS12" s="77"/>
      <c r="AT12" s="77"/>
      <c r="AU12" s="77"/>
      <c r="AV12" s="77"/>
      <c r="AW12" s="77"/>
      <c r="AX12" s="78"/>
      <c r="AY12" s="77"/>
      <c r="AZ12" s="77"/>
      <c r="BA12" s="77"/>
      <c r="BB12" s="79"/>
    </row>
    <row r="13" spans="1:59" ht="15" customHeight="1" x14ac:dyDescent="0.25">
      <c r="A13" s="3" t="s">
        <v>17</v>
      </c>
      <c r="B13" s="3" t="s">
        <v>50</v>
      </c>
      <c r="C13" s="3" t="s">
        <v>74</v>
      </c>
      <c r="D13" s="3" t="s">
        <v>73</v>
      </c>
      <c r="F13" s="55"/>
      <c r="G13" s="3" t="s">
        <v>19</v>
      </c>
      <c r="H13" s="3">
        <v>6</v>
      </c>
      <c r="I13" s="12">
        <f t="shared" si="6"/>
        <v>10</v>
      </c>
      <c r="J13" s="3">
        <v>0</v>
      </c>
      <c r="L13" s="13">
        <f t="shared" si="7"/>
        <v>19</v>
      </c>
      <c r="M13" s="14" t="str">
        <f t="shared" si="8"/>
        <v>an</v>
      </c>
      <c r="N13" s="14">
        <f>IF(M13="","",COUNTIF($M$4:M13,M13))</f>
        <v>3</v>
      </c>
      <c r="O13" s="14" t="str">
        <f t="shared" si="0"/>
        <v>an3</v>
      </c>
      <c r="P13" s="24"/>
      <c r="Q13" s="2" t="str">
        <f t="shared" si="1"/>
        <v>Baltimore Ravens</v>
      </c>
      <c r="R13" s="5">
        <f t="shared" si="2"/>
        <v>0.37523000000000001</v>
      </c>
      <c r="T13" s="2">
        <v>10</v>
      </c>
      <c r="U13" s="2">
        <f t="shared" ca="1" si="9"/>
        <v>5</v>
      </c>
      <c r="V13" s="2" t="str">
        <f t="shared" ca="1" si="3"/>
        <v>Carolina Panthers</v>
      </c>
      <c r="W13" s="5">
        <f t="shared" ca="1" si="4"/>
        <v>0.68811999999999995</v>
      </c>
      <c r="X13" s="14" t="str">
        <f t="shared" ca="1" si="5"/>
        <v>n</v>
      </c>
      <c r="Z13" s="61"/>
      <c r="AA13" s="14" t="s">
        <v>84</v>
      </c>
      <c r="AB13" s="2">
        <f t="shared" ref="AB13:AB15" ca="1" si="16">IF(COUNTIF($O$4:$O$35,AA13)=0,"",OFFSET($P$3,MATCH(AA13,$O$4:$O$35,0),0))</f>
        <v>6</v>
      </c>
      <c r="AC13" s="2" t="str">
        <f t="shared" ref="AC13:AC15" ca="1" si="17">IF(COUNTIF($O$4:$O$35,AA13)=0,"",OFFSET($Q$3,MATCH(AA13,$O$4:$O$35,0),0))</f>
        <v>Pittsburgh Steelers</v>
      </c>
      <c r="AD13" s="5">
        <f t="shared" ref="AD13:AD15" ca="1" si="18">IF(COUNTIF($O$4:$O$35,AA13)=0,"",OFFSET($R$3,MATCH(AA13,$O$4:$O$35,0),0))</f>
        <v>0.68826999999999994</v>
      </c>
      <c r="AF13" s="63"/>
      <c r="AG13" s="14" t="s">
        <v>104</v>
      </c>
      <c r="AH13" s="2">
        <f t="shared" ref="AH13:AH15" ca="1" si="19">IF(COUNTIF($O$4:$O$35,AG13)=0,"",OFFSET($P$3,MATCH(AG13,$O$4:$O$35,0),0))</f>
        <v>0</v>
      </c>
      <c r="AI13" s="2" t="str">
        <f t="shared" ref="AI13:AI15" ca="1" si="20">IF(COUNTIF($O$4:$O$35,AG13)=0,"",OFFSET($Q$3,MATCH(AG13,$O$4:$O$35,0),0))</f>
        <v>Minnesota Vikings</v>
      </c>
      <c r="AJ13" s="5">
        <f t="shared" ref="AJ13:AJ15" ca="1" si="21">IF(COUNTIF($O$4:$O$35,AG13)=0,"",OFFSET($R$3,MATCH(AG13,$O$4:$O$35,0),0))</f>
        <v>0.56309999999999993</v>
      </c>
      <c r="AL13" s="63" t="s">
        <v>121</v>
      </c>
      <c r="AR13" s="63" t="s">
        <v>122</v>
      </c>
      <c r="AX13" s="63" t="s">
        <v>124</v>
      </c>
    </row>
    <row r="14" spans="1:59" x14ac:dyDescent="0.25">
      <c r="A14" s="3" t="s">
        <v>6</v>
      </c>
      <c r="B14" s="3" t="s">
        <v>40</v>
      </c>
      <c r="C14" s="3" t="s">
        <v>74</v>
      </c>
      <c r="D14" s="3" t="s">
        <v>78</v>
      </c>
      <c r="F14" s="55"/>
      <c r="G14" s="3" t="s">
        <v>10</v>
      </c>
      <c r="H14" s="6">
        <v>6</v>
      </c>
      <c r="I14" s="12">
        <f t="shared" si="6"/>
        <v>10</v>
      </c>
      <c r="J14" s="3">
        <v>0</v>
      </c>
      <c r="L14" s="13">
        <f t="shared" si="7"/>
        <v>20</v>
      </c>
      <c r="M14" s="14" t="str">
        <f t="shared" si="8"/>
        <v>an</v>
      </c>
      <c r="N14" s="14">
        <f>IF(M14="","",COUNTIF($M$4:M14,M14))</f>
        <v>4</v>
      </c>
      <c r="O14" s="14" t="str">
        <f t="shared" si="0"/>
        <v>an4</v>
      </c>
      <c r="P14" s="24"/>
      <c r="Q14" s="2" t="str">
        <f t="shared" si="1"/>
        <v>Cleveland Browns</v>
      </c>
      <c r="R14" s="5">
        <f t="shared" si="2"/>
        <v>0.37522</v>
      </c>
      <c r="T14" s="2">
        <v>11</v>
      </c>
      <c r="U14" s="2">
        <f t="shared" ca="1" si="9"/>
        <v>4</v>
      </c>
      <c r="V14" s="2" t="str">
        <f t="shared" ca="1" si="3"/>
        <v>New England Patriots</v>
      </c>
      <c r="W14" s="5">
        <f t="shared" ca="1" si="4"/>
        <v>0.62529000000000001</v>
      </c>
      <c r="X14" s="14" t="str">
        <f t="shared" ca="1" si="5"/>
        <v>a</v>
      </c>
      <c r="Z14" s="61"/>
      <c r="AA14" s="14" t="s">
        <v>85</v>
      </c>
      <c r="AB14" s="2">
        <f t="shared" ca="1" si="16"/>
        <v>0</v>
      </c>
      <c r="AC14" s="2" t="str">
        <f t="shared" ca="1" si="17"/>
        <v>Baltimore Ravens</v>
      </c>
      <c r="AD14" s="5">
        <f t="shared" ca="1" si="18"/>
        <v>0.37523000000000001</v>
      </c>
      <c r="AF14" s="63"/>
      <c r="AG14" s="14" t="s">
        <v>105</v>
      </c>
      <c r="AH14" s="2">
        <f t="shared" ca="1" si="19"/>
        <v>0</v>
      </c>
      <c r="AI14" s="2" t="str">
        <f t="shared" ca="1" si="20"/>
        <v>Detroit Lions</v>
      </c>
      <c r="AJ14" s="5">
        <f t="shared" ca="1" si="21"/>
        <v>0.31304999999999999</v>
      </c>
      <c r="AL14" s="50"/>
      <c r="AM14" s="16">
        <v>6</v>
      </c>
      <c r="AN14" s="17" t="str">
        <f>IF(Q25="","tbd",Q25)</f>
        <v>Washington Redskins</v>
      </c>
      <c r="AO14" s="18">
        <v>17</v>
      </c>
      <c r="AP14" s="14">
        <f>IF(AO14&gt;AO15,AM14,"")</f>
        <v>6</v>
      </c>
      <c r="AR14" s="50"/>
      <c r="AS14" s="16">
        <f>IF(COUNT(AP14:AP18)&lt;&gt;2,"",MAX(AP14:AP18))</f>
        <v>6</v>
      </c>
      <c r="AT14" s="17" t="str">
        <f ca="1">IF(AS14="","tbd",OFFSET($Q$19,AS14,0))</f>
        <v>Washington Redskins</v>
      </c>
      <c r="AU14" s="18">
        <v>10</v>
      </c>
      <c r="AV14" s="14" t="str">
        <f>IF(AU14&gt;AU15,AS14,"")</f>
        <v/>
      </c>
      <c r="AX14" s="63"/>
    </row>
    <row r="15" spans="1:59" x14ac:dyDescent="0.25">
      <c r="A15" s="3" t="s">
        <v>27</v>
      </c>
      <c r="B15" s="3" t="s">
        <v>60</v>
      </c>
      <c r="C15" s="3" t="s">
        <v>72</v>
      </c>
      <c r="D15" s="3" t="s">
        <v>75</v>
      </c>
      <c r="F15" s="55"/>
      <c r="G15" s="3" t="s">
        <v>16</v>
      </c>
      <c r="H15" s="6">
        <v>5</v>
      </c>
      <c r="I15" s="12">
        <f t="shared" si="6"/>
        <v>11</v>
      </c>
      <c r="J15" s="3">
        <v>0</v>
      </c>
      <c r="L15" s="13">
        <f t="shared" si="7"/>
        <v>23</v>
      </c>
      <c r="M15" s="14" t="str">
        <f t="shared" si="8"/>
        <v>ae</v>
      </c>
      <c r="N15" s="14">
        <f>IF(M15="","",COUNTIF($M$4:M15,M15))</f>
        <v>3</v>
      </c>
      <c r="O15" s="14" t="str">
        <f t="shared" si="0"/>
        <v>ae3</v>
      </c>
      <c r="P15" s="24"/>
      <c r="Q15" s="2" t="str">
        <f t="shared" si="1"/>
        <v>Buffalo Bills</v>
      </c>
      <c r="R15" s="5">
        <f t="shared" si="2"/>
        <v>0.31320999999999999</v>
      </c>
      <c r="T15" s="2">
        <v>12</v>
      </c>
      <c r="U15" s="2">
        <f t="shared" ca="1" si="9"/>
        <v>0</v>
      </c>
      <c r="V15" s="2" t="str">
        <f t="shared" ca="1" si="3"/>
        <v>Kansas City Chiefs</v>
      </c>
      <c r="W15" s="5">
        <f t="shared" ca="1" si="4"/>
        <v>0.62526000000000004</v>
      </c>
      <c r="X15" s="14" t="str">
        <f t="shared" ca="1" si="5"/>
        <v>a</v>
      </c>
      <c r="Z15" s="61"/>
      <c r="AA15" s="14" t="s">
        <v>86</v>
      </c>
      <c r="AB15" s="2">
        <f t="shared" ca="1" si="16"/>
        <v>0</v>
      </c>
      <c r="AC15" s="2" t="str">
        <f t="shared" ca="1" si="17"/>
        <v>Cleveland Browns</v>
      </c>
      <c r="AD15" s="5">
        <f t="shared" ca="1" si="18"/>
        <v>0.37522</v>
      </c>
      <c r="AF15" s="63"/>
      <c r="AG15" s="14" t="s">
        <v>106</v>
      </c>
      <c r="AH15" s="2">
        <f t="shared" ca="1" si="19"/>
        <v>0</v>
      </c>
      <c r="AI15" s="2" t="str">
        <f t="shared" ca="1" si="20"/>
        <v>Green Bay Packers</v>
      </c>
      <c r="AJ15" s="5">
        <f t="shared" ca="1" si="21"/>
        <v>0.25002999999999997</v>
      </c>
      <c r="AL15" s="50"/>
      <c r="AM15" s="19">
        <v>3</v>
      </c>
      <c r="AN15" s="20" t="str">
        <f>IF(Q22="","tbd",Q22)</f>
        <v>Tampa Bay Buccaneers</v>
      </c>
      <c r="AO15" s="21">
        <v>10</v>
      </c>
      <c r="AP15" s="14" t="str">
        <f>IF(AO15&gt;AO14,AM15,"")</f>
        <v/>
      </c>
      <c r="AR15" s="50"/>
      <c r="AS15" s="19">
        <v>1</v>
      </c>
      <c r="AT15" s="20" t="str">
        <f>IF(Q20="","tbd",Q20)</f>
        <v>Seattle Seahawks</v>
      </c>
      <c r="AU15" s="21">
        <v>20</v>
      </c>
      <c r="AV15" s="14">
        <f>IF(AU15&gt;AU14,AS15,"")</f>
        <v>1</v>
      </c>
      <c r="AX15" s="50"/>
      <c r="AY15" s="16">
        <f>IF(COUNT(AV14:AV18)&lt;&gt;2,"",MAX(AV14:AV18))</f>
        <v>5</v>
      </c>
      <c r="AZ15" s="17" t="str">
        <f ca="1">IF(AY15="","tbd",OFFSET($Q$19,AY15,0))</f>
        <v>Carolina Panthers</v>
      </c>
      <c r="BA15" s="18">
        <v>14</v>
      </c>
      <c r="BB15" s="14" t="str">
        <f>IF(BA15&gt;BA16,AY15,"")</f>
        <v/>
      </c>
    </row>
    <row r="16" spans="1:59" ht="15" customHeight="1" x14ac:dyDescent="0.25">
      <c r="A16" s="3" t="s">
        <v>12</v>
      </c>
      <c r="B16" s="3" t="s">
        <v>46</v>
      </c>
      <c r="C16" s="3" t="s">
        <v>74</v>
      </c>
      <c r="D16" s="3" t="s">
        <v>75</v>
      </c>
      <c r="F16" s="55"/>
      <c r="G16" s="3" t="s">
        <v>15</v>
      </c>
      <c r="H16" s="3">
        <v>4</v>
      </c>
      <c r="I16" s="12">
        <f t="shared" si="6"/>
        <v>12</v>
      </c>
      <c r="J16" s="3">
        <v>0</v>
      </c>
      <c r="L16" s="13">
        <f t="shared" si="7"/>
        <v>26</v>
      </c>
      <c r="M16" s="14" t="str">
        <f t="shared" si="8"/>
        <v>ae</v>
      </c>
      <c r="N16" s="14">
        <f>IF(M16="","",COUNTIF($M$4:M16,M16))</f>
        <v>4</v>
      </c>
      <c r="O16" s="14" t="str">
        <f t="shared" si="0"/>
        <v>ae4</v>
      </c>
      <c r="P16" s="24"/>
      <c r="Q16" s="2" t="str">
        <f t="shared" si="1"/>
        <v>New York Jets</v>
      </c>
      <c r="R16" s="5">
        <f t="shared" si="2"/>
        <v>0.25019999999999998</v>
      </c>
      <c r="T16" s="2">
        <v>13</v>
      </c>
      <c r="U16" s="2">
        <f t="shared" ca="1" si="9"/>
        <v>6</v>
      </c>
      <c r="V16" s="2" t="str">
        <f t="shared" ca="1" si="3"/>
        <v>Washington Redskins</v>
      </c>
      <c r="W16" s="5">
        <f t="shared" ca="1" si="4"/>
        <v>0.62511000000000005</v>
      </c>
      <c r="X16" s="14" t="str">
        <f t="shared" ca="1" si="5"/>
        <v>n</v>
      </c>
      <c r="Z16" s="61"/>
      <c r="AF16" s="63"/>
      <c r="AL16" s="63"/>
      <c r="AR16" s="63"/>
      <c r="AX16" s="50"/>
      <c r="AY16" s="19">
        <f>IF(COUNT(AV14:AV18)&lt;&gt;2,"",MIN(AV14:AV18))</f>
        <v>1</v>
      </c>
      <c r="AZ16" s="20" t="str">
        <f ca="1">IF(AY16="","tbd",OFFSET($Q$19,AY16,0))</f>
        <v>Seattle Seahawks</v>
      </c>
      <c r="BA16" s="21">
        <v>34</v>
      </c>
      <c r="BB16" s="14">
        <f>IF(BA16&gt;BA15,AY16,"")</f>
        <v>1</v>
      </c>
    </row>
    <row r="17" spans="1:50" x14ac:dyDescent="0.25">
      <c r="A17" s="3" t="s">
        <v>1</v>
      </c>
      <c r="B17" s="3" t="s">
        <v>35</v>
      </c>
      <c r="C17" s="3" t="s">
        <v>72</v>
      </c>
      <c r="D17" s="3" t="s">
        <v>75</v>
      </c>
      <c r="F17" s="55"/>
      <c r="G17" s="3" t="s">
        <v>3</v>
      </c>
      <c r="H17" s="3">
        <v>4</v>
      </c>
      <c r="I17" s="12">
        <f t="shared" si="6"/>
        <v>12</v>
      </c>
      <c r="J17" s="3">
        <v>0</v>
      </c>
      <c r="L17" s="13">
        <f t="shared" si="7"/>
        <v>27</v>
      </c>
      <c r="M17" s="14" t="str">
        <f t="shared" si="8"/>
        <v>aw</v>
      </c>
      <c r="N17" s="14">
        <f>IF(M17="","",COUNTIF($M$4:M17,M17))</f>
        <v>4</v>
      </c>
      <c r="O17" s="14" t="str">
        <f t="shared" si="0"/>
        <v>aw4</v>
      </c>
      <c r="P17" s="24"/>
      <c r="Q17" s="2" t="str">
        <f t="shared" si="1"/>
        <v>Oakland Raiders</v>
      </c>
      <c r="R17" s="5">
        <f t="shared" si="2"/>
        <v>0.25019000000000002</v>
      </c>
      <c r="T17" s="2">
        <v>14</v>
      </c>
      <c r="U17" s="2">
        <f t="shared" ca="1" si="9"/>
        <v>0</v>
      </c>
      <c r="V17" s="2" t="str">
        <f t="shared" ca="1" si="3"/>
        <v>Miami Dolphins</v>
      </c>
      <c r="W17" s="5">
        <f t="shared" ca="1" si="4"/>
        <v>0.56324999999999992</v>
      </c>
      <c r="X17" s="14" t="str">
        <f t="shared" ca="1" si="5"/>
        <v>a</v>
      </c>
      <c r="Z17" s="55"/>
      <c r="AA17" s="52" t="s">
        <v>78</v>
      </c>
      <c r="AB17" s="52"/>
      <c r="AC17" s="52"/>
      <c r="AD17" s="53"/>
      <c r="AF17" s="50"/>
      <c r="AG17" s="47" t="s">
        <v>78</v>
      </c>
      <c r="AH17" s="47"/>
      <c r="AI17" s="47"/>
      <c r="AJ17" s="48"/>
      <c r="AL17" s="50"/>
      <c r="AM17" s="16">
        <v>5</v>
      </c>
      <c r="AN17" s="17" t="str">
        <f>IF(Q24="","tbd",Q24)</f>
        <v>Carolina Panthers</v>
      </c>
      <c r="AO17" s="18">
        <v>23</v>
      </c>
      <c r="AP17" s="14">
        <f>IF(AO17&gt;AO18,AM17,"")</f>
        <v>5</v>
      </c>
      <c r="AR17" s="50"/>
      <c r="AS17" s="16">
        <f>IF(COUNT(AP14:AP18)&lt;&gt;2,"",MIN(AP14:AP18))</f>
        <v>5</v>
      </c>
      <c r="AT17" s="17" t="str">
        <f ca="1">IF(AS17="","tbd",OFFSET($Q$19,AS17,0))</f>
        <v>Carolina Panthers</v>
      </c>
      <c r="AU17" s="18">
        <v>29</v>
      </c>
      <c r="AV17" s="14">
        <f>IF(AU17&gt;AU18,AS17,"")</f>
        <v>5</v>
      </c>
      <c r="AX17" s="63"/>
    </row>
    <row r="18" spans="1:50" x14ac:dyDescent="0.25">
      <c r="A18" s="3" t="s">
        <v>9</v>
      </c>
      <c r="B18" s="3" t="s">
        <v>43</v>
      </c>
      <c r="C18" s="3" t="s">
        <v>72</v>
      </c>
      <c r="D18" s="3" t="s">
        <v>78</v>
      </c>
      <c r="F18" s="55"/>
      <c r="G18" s="3" t="s">
        <v>4</v>
      </c>
      <c r="H18" s="3">
        <v>4</v>
      </c>
      <c r="I18" s="12">
        <f t="shared" si="6"/>
        <v>12</v>
      </c>
      <c r="J18" s="3">
        <v>0</v>
      </c>
      <c r="L18" s="13">
        <f t="shared" si="7"/>
        <v>28</v>
      </c>
      <c r="M18" s="14" t="str">
        <f t="shared" si="8"/>
        <v>as</v>
      </c>
      <c r="N18" s="14">
        <f>IF(M18="","",COUNTIF($M$4:M18,M18))</f>
        <v>3</v>
      </c>
      <c r="O18" s="14" t="str">
        <f t="shared" si="0"/>
        <v>as3</v>
      </c>
      <c r="P18" s="24"/>
      <c r="Q18" s="2" t="str">
        <f t="shared" si="1"/>
        <v>Tennessee Titans</v>
      </c>
      <c r="R18" s="5">
        <f t="shared" si="2"/>
        <v>0.25018000000000001</v>
      </c>
      <c r="T18" s="2">
        <v>15</v>
      </c>
      <c r="U18" s="2">
        <f t="shared" ca="1" si="9"/>
        <v>0</v>
      </c>
      <c r="V18" s="2" t="str">
        <f t="shared" ca="1" si="3"/>
        <v>San Diego Chargers</v>
      </c>
      <c r="W18" s="5">
        <f t="shared" ca="1" si="4"/>
        <v>0.56323999999999996</v>
      </c>
      <c r="X18" s="14" t="str">
        <f t="shared" ca="1" si="5"/>
        <v>a</v>
      </c>
      <c r="Z18" s="61"/>
      <c r="AA18" s="1"/>
      <c r="AB18" s="1"/>
      <c r="AC18" s="4" t="s">
        <v>79</v>
      </c>
      <c r="AD18" s="4" t="s">
        <v>68</v>
      </c>
      <c r="AF18" s="63"/>
      <c r="AG18" s="1"/>
      <c r="AH18" s="1"/>
      <c r="AI18" s="4" t="s">
        <v>79</v>
      </c>
      <c r="AJ18" s="4" t="s">
        <v>68</v>
      </c>
      <c r="AL18" s="50"/>
      <c r="AM18" s="19">
        <v>4</v>
      </c>
      <c r="AN18" s="20" t="str">
        <f>IF(Q23="","tbd",Q23)</f>
        <v>New York Giants</v>
      </c>
      <c r="AO18" s="21">
        <v>0</v>
      </c>
      <c r="AP18" s="14" t="str">
        <f>IF(AO18&gt;AO17,AM18,"")</f>
        <v/>
      </c>
      <c r="AR18" s="50"/>
      <c r="AS18" s="19">
        <v>2</v>
      </c>
      <c r="AT18" s="20" t="str">
        <f>IF(Q21="","tbd",Q21)</f>
        <v>Chicago Bears</v>
      </c>
      <c r="AU18" s="21">
        <v>21</v>
      </c>
      <c r="AV18" s="14" t="str">
        <f>IF(AU18&gt;AU17,AS18,"")</f>
        <v/>
      </c>
      <c r="AX18" s="63"/>
    </row>
    <row r="19" spans="1:50" x14ac:dyDescent="0.25">
      <c r="A19" s="3" t="s">
        <v>7</v>
      </c>
      <c r="B19" s="3" t="s">
        <v>41</v>
      </c>
      <c r="C19" s="3" t="s">
        <v>72</v>
      </c>
      <c r="D19" s="3" t="s">
        <v>75</v>
      </c>
      <c r="F19" s="56"/>
      <c r="G19" s="3" t="s">
        <v>29</v>
      </c>
      <c r="H19" s="3">
        <v>2</v>
      </c>
      <c r="I19" s="12">
        <f t="shared" si="6"/>
        <v>14</v>
      </c>
      <c r="J19" s="3">
        <v>0</v>
      </c>
      <c r="L19" s="13">
        <f t="shared" si="7"/>
        <v>32</v>
      </c>
      <c r="M19" s="14" t="str">
        <f t="shared" si="8"/>
        <v>as</v>
      </c>
      <c r="N19" s="14">
        <f>IF(M19="","",COUNTIF($M$4:M19,M19))</f>
        <v>4</v>
      </c>
      <c r="O19" s="14" t="str">
        <f t="shared" si="0"/>
        <v>as4</v>
      </c>
      <c r="P19" s="24"/>
      <c r="Q19" s="2" t="str">
        <f t="shared" si="1"/>
        <v>Houston Texans</v>
      </c>
      <c r="R19" s="5">
        <f t="shared" si="2"/>
        <v>0.12517</v>
      </c>
      <c r="T19" s="2">
        <v>16</v>
      </c>
      <c r="U19" s="2">
        <f t="shared" ca="1" si="9"/>
        <v>0</v>
      </c>
      <c r="V19" s="2" t="str">
        <f t="shared" ca="1" si="3"/>
        <v>Minnesota Vikings</v>
      </c>
      <c r="W19" s="5">
        <f t="shared" ca="1" si="4"/>
        <v>0.56309999999999993</v>
      </c>
      <c r="X19" s="14" t="str">
        <f t="shared" ca="1" si="5"/>
        <v>n</v>
      </c>
      <c r="Z19" s="61"/>
      <c r="AA19" s="14" t="s">
        <v>91</v>
      </c>
      <c r="AB19" s="2">
        <f ca="1">IF(COUNTIF($O$4:$O$35,AA19)=0,"",OFFSET($P$3,MATCH(AA19,$O$4:$O$35,0),0))</f>
        <v>1</v>
      </c>
      <c r="AC19" s="2" t="str">
        <f ca="1">IF(COUNTIF($O$4:$O$35,AA19)=0,"",OFFSET($Q$3,MATCH(AA19,$O$4:$O$35,0),0))</f>
        <v>Indianapolis Colts</v>
      </c>
      <c r="AD19" s="5">
        <f ca="1">IF(COUNTIF($O$4:$O$35,AA19)=0,"",OFFSET($R$3,MATCH(AA19,$O$4:$O$35,0),0))</f>
        <v>0.87531999999999999</v>
      </c>
      <c r="AF19" s="63"/>
      <c r="AG19" s="14" t="s">
        <v>107</v>
      </c>
      <c r="AH19" s="2">
        <f ca="1">IF(COUNTIF($O$4:$O$35,AG19)=0,"",OFFSET($P$3,MATCH(AG19,$O$4:$O$35,0),0))</f>
        <v>3</v>
      </c>
      <c r="AI19" s="2" t="str">
        <f ca="1">IF(COUNTIF($O$4:$O$35,AG19)=0,"",OFFSET($Q$3,MATCH(AG19,$O$4:$O$35,0),0))</f>
        <v>Tampa Bay Buccaneers</v>
      </c>
      <c r="AJ19" s="5">
        <f ca="1">IF(COUNTIF($O$4:$O$35,AG19)=0,"",OFFSET($R$3,MATCH(AG19,$O$4:$O$35,0),0))</f>
        <v>0.68813999999999997</v>
      </c>
      <c r="AL19" s="64"/>
      <c r="AR19" s="64"/>
      <c r="AX19" s="64"/>
    </row>
    <row r="20" spans="1:50" x14ac:dyDescent="0.25">
      <c r="A20" s="3" t="s">
        <v>24</v>
      </c>
      <c r="B20" s="3" t="s">
        <v>57</v>
      </c>
      <c r="C20" s="3" t="s">
        <v>74</v>
      </c>
      <c r="D20" s="3" t="s">
        <v>78</v>
      </c>
      <c r="F20" s="49" t="s">
        <v>116</v>
      </c>
      <c r="G20" s="3" t="s">
        <v>21</v>
      </c>
      <c r="H20" s="3">
        <v>13</v>
      </c>
      <c r="I20" s="12">
        <f t="shared" si="6"/>
        <v>3</v>
      </c>
      <c r="J20" s="3">
        <v>0</v>
      </c>
      <c r="L20" s="13">
        <f t="shared" si="7"/>
        <v>3</v>
      </c>
      <c r="M20" s="14" t="str">
        <f t="shared" si="8"/>
        <v>nw</v>
      </c>
      <c r="N20" s="14">
        <f>IF(M20="","",COUNTIF($M$4:M20,M20))</f>
        <v>1</v>
      </c>
      <c r="O20" s="14" t="str">
        <f t="shared" si="0"/>
        <v>nw1</v>
      </c>
      <c r="P20" s="2">
        <v>1</v>
      </c>
      <c r="Q20" s="2" t="str">
        <f t="shared" si="1"/>
        <v>Seattle Seahawks</v>
      </c>
      <c r="R20" s="5">
        <f t="shared" si="2"/>
        <v>0.81315999999999999</v>
      </c>
      <c r="T20" s="2">
        <v>17</v>
      </c>
      <c r="U20" s="2">
        <f t="shared" ca="1" si="9"/>
        <v>0</v>
      </c>
      <c r="V20" s="2" t="str">
        <f t="shared" ca="1" si="3"/>
        <v>Dallas Cowboys</v>
      </c>
      <c r="W20" s="5">
        <f t="shared" ca="1" si="4"/>
        <v>0.56308999999999998</v>
      </c>
      <c r="X20" s="14" t="str">
        <f t="shared" ca="1" si="5"/>
        <v>n</v>
      </c>
      <c r="Z20" s="61"/>
      <c r="AA20" s="14" t="s">
        <v>92</v>
      </c>
      <c r="AB20" s="2">
        <f t="shared" ref="AB20:AB22" ca="1" si="22">IF(COUNTIF($O$4:$O$35,AA20)=0,"",OFFSET($P$3,MATCH(AA20,$O$4:$O$35,0),0))</f>
        <v>5</v>
      </c>
      <c r="AC20" s="2" t="str">
        <f t="shared" ref="AC20:AC22" ca="1" si="23">IF(COUNTIF($O$4:$O$35,AA20)=0,"",OFFSET($Q$3,MATCH(AA20,$O$4:$O$35,0),0))</f>
        <v>Jacksonville Jaguars</v>
      </c>
      <c r="AD20" s="5">
        <f t="shared" ref="AD20:AD22" ca="1" si="24">IF(COUNTIF($O$4:$O$35,AA20)=0,"",OFFSET($R$3,MATCH(AA20,$O$4:$O$35,0),0))</f>
        <v>0.75027999999999995</v>
      </c>
      <c r="AF20" s="63"/>
      <c r="AG20" s="14" t="s">
        <v>108</v>
      </c>
      <c r="AH20" s="2">
        <f t="shared" ref="AH20:AH22" ca="1" si="25">IF(COUNTIF($O$4:$O$35,AG20)=0,"",OFFSET($P$3,MATCH(AG20,$O$4:$O$35,0),0))</f>
        <v>5</v>
      </c>
      <c r="AI20" s="2" t="str">
        <f t="shared" ref="AI20:AI22" ca="1" si="26">IF(COUNTIF($O$4:$O$35,AG20)=0,"",OFFSET($Q$3,MATCH(AG20,$O$4:$O$35,0),0))</f>
        <v>Carolina Panthers</v>
      </c>
      <c r="AJ20" s="5">
        <f t="shared" ref="AJ20:AJ22" ca="1" si="27">IF(COUNTIF($O$4:$O$35,AG20)=0,"",OFFSET($R$3,MATCH(AG20,$O$4:$O$35,0),0))</f>
        <v>0.68811999999999995</v>
      </c>
      <c r="AL20" s="8"/>
    </row>
    <row r="21" spans="1:50" x14ac:dyDescent="0.25">
      <c r="A21" s="3" t="s">
        <v>15</v>
      </c>
      <c r="B21" s="3" t="s">
        <v>41</v>
      </c>
      <c r="C21" s="3" t="s">
        <v>74</v>
      </c>
      <c r="D21" s="3" t="s">
        <v>75</v>
      </c>
      <c r="F21" s="50"/>
      <c r="G21" s="3" t="s">
        <v>28</v>
      </c>
      <c r="H21" s="3">
        <v>11</v>
      </c>
      <c r="I21" s="12">
        <f t="shared" si="6"/>
        <v>5</v>
      </c>
      <c r="J21" s="3">
        <v>0</v>
      </c>
      <c r="L21" s="13">
        <f t="shared" si="7"/>
        <v>7</v>
      </c>
      <c r="M21" s="14" t="str">
        <f t="shared" si="8"/>
        <v>nn</v>
      </c>
      <c r="N21" s="14">
        <f>IF(M21="","",COUNTIF($M$4:M21,M21))</f>
        <v>1</v>
      </c>
      <c r="O21" s="14" t="str">
        <f t="shared" si="0"/>
        <v>nn1</v>
      </c>
      <c r="P21" s="2">
        <v>2</v>
      </c>
      <c r="Q21" s="2" t="str">
        <f t="shared" si="1"/>
        <v>Chicago Bears</v>
      </c>
      <c r="R21" s="5">
        <f t="shared" si="2"/>
        <v>0.68814999999999993</v>
      </c>
      <c r="T21" s="2">
        <v>18</v>
      </c>
      <c r="U21" s="2">
        <f t="shared" ca="1" si="9"/>
        <v>0</v>
      </c>
      <c r="V21" s="2" t="str">
        <f t="shared" ca="1" si="3"/>
        <v>Atlanta Falcons</v>
      </c>
      <c r="W21" s="5">
        <f t="shared" ca="1" si="4"/>
        <v>0.50007999999999997</v>
      </c>
      <c r="X21" s="14" t="str">
        <f t="shared" ca="1" si="5"/>
        <v>n</v>
      </c>
      <c r="Z21" s="61"/>
      <c r="AA21" s="14" t="s">
        <v>93</v>
      </c>
      <c r="AB21" s="2">
        <f t="shared" ca="1" si="22"/>
        <v>0</v>
      </c>
      <c r="AC21" s="2" t="str">
        <f t="shared" ca="1" si="23"/>
        <v>Tennessee Titans</v>
      </c>
      <c r="AD21" s="5">
        <f t="shared" ca="1" si="24"/>
        <v>0.25018000000000001</v>
      </c>
      <c r="AF21" s="63"/>
      <c r="AG21" s="14" t="s">
        <v>109</v>
      </c>
      <c r="AH21" s="2">
        <f t="shared" ca="1" si="25"/>
        <v>0</v>
      </c>
      <c r="AI21" s="2" t="str">
        <f t="shared" ca="1" si="26"/>
        <v>Atlanta Falcons</v>
      </c>
      <c r="AJ21" s="5">
        <f t="shared" ca="1" si="27"/>
        <v>0.50007999999999997</v>
      </c>
      <c r="AL21" s="7"/>
    </row>
    <row r="22" spans="1:50" x14ac:dyDescent="0.25">
      <c r="A22" s="3" t="s">
        <v>30</v>
      </c>
      <c r="B22" s="3" t="s">
        <v>63</v>
      </c>
      <c r="C22" s="3" t="s">
        <v>72</v>
      </c>
      <c r="D22" s="3" t="s">
        <v>77</v>
      </c>
      <c r="F22" s="50"/>
      <c r="G22" s="6" t="s">
        <v>2</v>
      </c>
      <c r="H22" s="3">
        <v>11</v>
      </c>
      <c r="I22" s="12">
        <f t="shared" si="6"/>
        <v>5</v>
      </c>
      <c r="J22" s="3">
        <v>0</v>
      </c>
      <c r="L22" s="13">
        <f t="shared" si="7"/>
        <v>8</v>
      </c>
      <c r="M22" s="14" t="str">
        <f t="shared" si="8"/>
        <v>ns</v>
      </c>
      <c r="N22" s="14">
        <f>IF(M22="","",COUNTIF($M$4:M22,M22))</f>
        <v>1</v>
      </c>
      <c r="O22" s="14" t="str">
        <f t="shared" si="0"/>
        <v>ns1</v>
      </c>
      <c r="P22" s="2">
        <v>3</v>
      </c>
      <c r="Q22" s="2" t="str">
        <f t="shared" si="1"/>
        <v>Tampa Bay Buccaneers</v>
      </c>
      <c r="R22" s="5">
        <f t="shared" si="2"/>
        <v>0.68813999999999997</v>
      </c>
      <c r="T22" s="2">
        <v>19</v>
      </c>
      <c r="U22" s="2">
        <f t="shared" ca="1" si="9"/>
        <v>0</v>
      </c>
      <c r="V22" s="2" t="str">
        <f t="shared" ca="1" si="3"/>
        <v>Baltimore Ravens</v>
      </c>
      <c r="W22" s="5">
        <f t="shared" ca="1" si="4"/>
        <v>0.37523000000000001</v>
      </c>
      <c r="X22" s="14" t="str">
        <f t="shared" ca="1" si="5"/>
        <v>a</v>
      </c>
      <c r="Z22" s="61"/>
      <c r="AA22" s="14" t="s">
        <v>94</v>
      </c>
      <c r="AB22" s="2">
        <f t="shared" ca="1" si="22"/>
        <v>0</v>
      </c>
      <c r="AC22" s="2" t="str">
        <f t="shared" ca="1" si="23"/>
        <v>Houston Texans</v>
      </c>
      <c r="AD22" s="5">
        <f t="shared" ca="1" si="24"/>
        <v>0.12517</v>
      </c>
      <c r="AF22" s="63"/>
      <c r="AG22" s="14" t="s">
        <v>110</v>
      </c>
      <c r="AH22" s="2">
        <f t="shared" ca="1" si="25"/>
        <v>0</v>
      </c>
      <c r="AI22" s="2" t="str">
        <f t="shared" ca="1" si="26"/>
        <v>New Orleans Saints</v>
      </c>
      <c r="AJ22" s="5">
        <f t="shared" ca="1" si="27"/>
        <v>0.18801000000000001</v>
      </c>
      <c r="AL22" s="7"/>
    </row>
    <row r="23" spans="1:50" x14ac:dyDescent="0.25">
      <c r="A23" s="3" t="s">
        <v>0</v>
      </c>
      <c r="B23" s="3" t="s">
        <v>34</v>
      </c>
      <c r="C23" s="3" t="s">
        <v>72</v>
      </c>
      <c r="D23" s="3" t="s">
        <v>77</v>
      </c>
      <c r="F23" s="50"/>
      <c r="G23" s="3" t="s">
        <v>7</v>
      </c>
      <c r="H23" s="3">
        <v>11</v>
      </c>
      <c r="I23" s="12">
        <f t="shared" si="6"/>
        <v>5</v>
      </c>
      <c r="J23" s="3">
        <v>0</v>
      </c>
      <c r="L23" s="13">
        <f t="shared" si="7"/>
        <v>9</v>
      </c>
      <c r="M23" s="14" t="str">
        <f t="shared" si="8"/>
        <v>ne</v>
      </c>
      <c r="N23" s="14">
        <f>IF(M23="","",COUNTIF($M$4:M23,M23))</f>
        <v>1</v>
      </c>
      <c r="O23" s="14" t="str">
        <f t="shared" si="0"/>
        <v>ne1</v>
      </c>
      <c r="P23" s="2">
        <v>4</v>
      </c>
      <c r="Q23" s="2" t="str">
        <f t="shared" si="1"/>
        <v>New York Giants</v>
      </c>
      <c r="R23" s="5">
        <f t="shared" si="2"/>
        <v>0.68812999999999991</v>
      </c>
      <c r="T23" s="2">
        <v>20</v>
      </c>
      <c r="U23" s="2">
        <f t="shared" ca="1" si="9"/>
        <v>0</v>
      </c>
      <c r="V23" s="2" t="str">
        <f t="shared" ca="1" si="3"/>
        <v>Cleveland Browns</v>
      </c>
      <c r="W23" s="5">
        <f t="shared" ca="1" si="4"/>
        <v>0.37522</v>
      </c>
      <c r="X23" s="14" t="str">
        <f t="shared" ca="1" si="5"/>
        <v>a</v>
      </c>
      <c r="Z23" s="61"/>
      <c r="AF23" s="63"/>
      <c r="AL23" s="7"/>
    </row>
    <row r="24" spans="1:50" x14ac:dyDescent="0.25">
      <c r="A24" s="3" t="s">
        <v>20</v>
      </c>
      <c r="B24" s="3" t="s">
        <v>53</v>
      </c>
      <c r="C24" s="3" t="s">
        <v>72</v>
      </c>
      <c r="D24" s="3" t="s">
        <v>78</v>
      </c>
      <c r="F24" s="50"/>
      <c r="G24" s="3" t="s">
        <v>20</v>
      </c>
      <c r="H24" s="3">
        <v>11</v>
      </c>
      <c r="I24" s="12">
        <f t="shared" si="6"/>
        <v>5</v>
      </c>
      <c r="J24" s="3">
        <v>0</v>
      </c>
      <c r="L24" s="13">
        <f t="shared" si="7"/>
        <v>10</v>
      </c>
      <c r="M24" s="14" t="str">
        <f t="shared" si="8"/>
        <v>ns</v>
      </c>
      <c r="N24" s="14">
        <f>IF(M24="","",COUNTIF($M$4:M24,M24))</f>
        <v>2</v>
      </c>
      <c r="O24" s="14" t="str">
        <f t="shared" si="0"/>
        <v>ns2</v>
      </c>
      <c r="P24" s="2">
        <v>5</v>
      </c>
      <c r="Q24" s="2" t="str">
        <f t="shared" si="1"/>
        <v>Carolina Panthers</v>
      </c>
      <c r="R24" s="5">
        <f t="shared" si="2"/>
        <v>0.68811999999999995</v>
      </c>
      <c r="T24" s="2">
        <v>21</v>
      </c>
      <c r="U24" s="2">
        <f t="shared" ca="1" si="9"/>
        <v>0</v>
      </c>
      <c r="V24" s="2" t="str">
        <f t="shared" ca="1" si="3"/>
        <v>Philadelphia Eagles</v>
      </c>
      <c r="W24" s="5">
        <f t="shared" ca="1" si="4"/>
        <v>0.37507000000000001</v>
      </c>
      <c r="X24" s="14" t="str">
        <f t="shared" ca="1" si="5"/>
        <v>n</v>
      </c>
      <c r="Z24" s="55"/>
      <c r="AA24" s="52" t="s">
        <v>73</v>
      </c>
      <c r="AB24" s="52"/>
      <c r="AC24" s="52"/>
      <c r="AD24" s="53"/>
      <c r="AF24" s="50"/>
      <c r="AG24" s="47" t="s">
        <v>73</v>
      </c>
      <c r="AH24" s="47"/>
      <c r="AI24" s="47"/>
      <c r="AJ24" s="48"/>
    </row>
    <row r="25" spans="1:50" x14ac:dyDescent="0.25">
      <c r="A25" s="3" t="s">
        <v>13</v>
      </c>
      <c r="B25" s="3" t="s">
        <v>47</v>
      </c>
      <c r="C25" s="3" t="s">
        <v>74</v>
      </c>
      <c r="D25" s="3" t="s">
        <v>75</v>
      </c>
      <c r="F25" s="50"/>
      <c r="G25" s="3" t="s">
        <v>23</v>
      </c>
      <c r="H25" s="3">
        <v>10</v>
      </c>
      <c r="I25" s="12">
        <f t="shared" si="6"/>
        <v>6</v>
      </c>
      <c r="J25" s="3">
        <v>0</v>
      </c>
      <c r="L25" s="13">
        <f t="shared" si="7"/>
        <v>13</v>
      </c>
      <c r="M25" s="14" t="str">
        <f t="shared" si="8"/>
        <v>ne</v>
      </c>
      <c r="N25" s="14">
        <f>IF(M25="","",COUNTIF($M$4:M25,M25))</f>
        <v>2</v>
      </c>
      <c r="O25" s="14" t="str">
        <f t="shared" si="0"/>
        <v>ne2</v>
      </c>
      <c r="P25" s="2">
        <v>6</v>
      </c>
      <c r="Q25" s="2" t="str">
        <f t="shared" si="1"/>
        <v>Washington Redskins</v>
      </c>
      <c r="R25" s="5">
        <f t="shared" si="2"/>
        <v>0.62511000000000005</v>
      </c>
      <c r="T25" s="2">
        <v>22</v>
      </c>
      <c r="U25" s="2">
        <f t="shared" ca="1" si="9"/>
        <v>0</v>
      </c>
      <c r="V25" s="2" t="str">
        <f t="shared" ca="1" si="3"/>
        <v>St. Louis Rams</v>
      </c>
      <c r="W25" s="5">
        <f t="shared" ca="1" si="4"/>
        <v>0.37506</v>
      </c>
      <c r="X25" s="14" t="str">
        <f t="shared" ca="1" si="5"/>
        <v>n</v>
      </c>
      <c r="Z25" s="61"/>
      <c r="AA25" s="1"/>
      <c r="AB25" s="1"/>
      <c r="AC25" s="4" t="s">
        <v>79</v>
      </c>
      <c r="AD25" s="4" t="s">
        <v>68</v>
      </c>
      <c r="AF25" s="63"/>
      <c r="AG25" s="1"/>
      <c r="AH25" s="1"/>
      <c r="AI25" s="4" t="s">
        <v>79</v>
      </c>
      <c r="AJ25" s="4" t="s">
        <v>68</v>
      </c>
    </row>
    <row r="26" spans="1:50" x14ac:dyDescent="0.25">
      <c r="A26" s="3" t="s">
        <v>3</v>
      </c>
      <c r="B26" s="3" t="s">
        <v>37</v>
      </c>
      <c r="C26" s="3" t="s">
        <v>74</v>
      </c>
      <c r="D26" s="3" t="s">
        <v>73</v>
      </c>
      <c r="F26" s="50"/>
      <c r="G26" s="3" t="s">
        <v>25</v>
      </c>
      <c r="H26" s="3">
        <v>9</v>
      </c>
      <c r="I26" s="12">
        <f t="shared" si="6"/>
        <v>7</v>
      </c>
      <c r="J26" s="3">
        <v>0</v>
      </c>
      <c r="L26" s="13">
        <f t="shared" si="7"/>
        <v>16</v>
      </c>
      <c r="M26" s="14" t="str">
        <f t="shared" si="8"/>
        <v>nn</v>
      </c>
      <c r="N26" s="14">
        <f>IF(M26="","",COUNTIF($M$4:M26,M26))</f>
        <v>2</v>
      </c>
      <c r="O26" s="14" t="str">
        <f t="shared" si="0"/>
        <v>nn2</v>
      </c>
      <c r="P26" s="24"/>
      <c r="Q26" s="2" t="str">
        <f t="shared" si="1"/>
        <v>Minnesota Vikings</v>
      </c>
      <c r="R26" s="5">
        <f t="shared" si="2"/>
        <v>0.56309999999999993</v>
      </c>
      <c r="T26" s="2">
        <v>23</v>
      </c>
      <c r="U26" s="2">
        <f t="shared" ca="1" si="9"/>
        <v>0</v>
      </c>
      <c r="V26" s="2" t="str">
        <f t="shared" ca="1" si="3"/>
        <v>Buffalo Bills</v>
      </c>
      <c r="W26" s="5">
        <f t="shared" ca="1" si="4"/>
        <v>0.31320999999999999</v>
      </c>
      <c r="X26" s="14" t="str">
        <f t="shared" ca="1" si="5"/>
        <v>a</v>
      </c>
      <c r="Z26" s="61"/>
      <c r="AA26" s="14" t="s">
        <v>95</v>
      </c>
      <c r="AB26" s="2">
        <f ca="1">IF(COUNTIF($O$4:$O$35,AA26)=0,"",OFFSET($P$3,MATCH(AA26,$O$4:$O$35,0),0))</f>
        <v>2</v>
      </c>
      <c r="AC26" s="2" t="str">
        <f ca="1">IF(COUNTIF($O$4:$O$35,AA26)=0,"",OFFSET($Q$3,MATCH(AA26,$O$4:$O$35,0),0))</f>
        <v>Denver Broncos</v>
      </c>
      <c r="AD26" s="5">
        <f ca="1">IF(COUNTIF($O$4:$O$35,AA26)=0,"",OFFSET($R$3,MATCH(AA26,$O$4:$O$35,0),0))</f>
        <v>0.81330999999999998</v>
      </c>
      <c r="AF26" s="63"/>
      <c r="AG26" s="14" t="s">
        <v>111</v>
      </c>
      <c r="AH26" s="2">
        <f ca="1">IF(COUNTIF($O$4:$O$35,AG26)=0,"",OFFSET($P$3,MATCH(AG26,$O$4:$O$35,0),0))</f>
        <v>1</v>
      </c>
      <c r="AI26" s="2" t="str">
        <f ca="1">IF(COUNTIF($O$4:$O$35,AG26)=0,"",OFFSET($Q$3,MATCH(AG26,$O$4:$O$35,0),0))</f>
        <v>Seattle Seahawks</v>
      </c>
      <c r="AJ26" s="5">
        <f ca="1">IF(COUNTIF($O$4:$O$35,AG26)=0,"",OFFSET($R$3,MATCH(AG26,$O$4:$O$35,0),0))</f>
        <v>0.81315999999999999</v>
      </c>
    </row>
    <row r="27" spans="1:50" x14ac:dyDescent="0.25">
      <c r="A27" s="3" t="s">
        <v>22</v>
      </c>
      <c r="B27" s="3" t="s">
        <v>55</v>
      </c>
      <c r="C27" s="3" t="s">
        <v>72</v>
      </c>
      <c r="D27" s="3" t="s">
        <v>73</v>
      </c>
      <c r="F27" s="50"/>
      <c r="G27" s="3" t="s">
        <v>27</v>
      </c>
      <c r="H27" s="3">
        <v>9</v>
      </c>
      <c r="I27" s="12">
        <f t="shared" si="6"/>
        <v>7</v>
      </c>
      <c r="J27" s="3">
        <v>0</v>
      </c>
      <c r="L27" s="13">
        <f t="shared" si="7"/>
        <v>17</v>
      </c>
      <c r="M27" s="14" t="str">
        <f t="shared" si="8"/>
        <v>ne</v>
      </c>
      <c r="N27" s="14">
        <f>IF(M27="","",COUNTIF($M$4:M27,M27))</f>
        <v>3</v>
      </c>
      <c r="O27" s="14" t="str">
        <f t="shared" si="0"/>
        <v>ne3</v>
      </c>
      <c r="P27" s="24"/>
      <c r="Q27" s="2" t="str">
        <f t="shared" si="1"/>
        <v>Dallas Cowboys</v>
      </c>
      <c r="R27" s="5">
        <f t="shared" si="2"/>
        <v>0.56308999999999998</v>
      </c>
      <c r="T27" s="2">
        <v>24</v>
      </c>
      <c r="U27" s="2">
        <f t="shared" ca="1" si="9"/>
        <v>0</v>
      </c>
      <c r="V27" s="2" t="str">
        <f t="shared" ca="1" si="3"/>
        <v>Detroit Lions</v>
      </c>
      <c r="W27" s="5">
        <f t="shared" ca="1" si="4"/>
        <v>0.31304999999999999</v>
      </c>
      <c r="X27" s="14" t="str">
        <f t="shared" ca="1" si="5"/>
        <v>n</v>
      </c>
      <c r="Z27" s="61"/>
      <c r="AA27" s="14" t="s">
        <v>96</v>
      </c>
      <c r="AB27" s="2">
        <f t="shared" ref="AB27:AB29" ca="1" si="28">IF(COUNTIF($O$4:$O$35,AA27)=0,"",OFFSET($P$3,MATCH(AA27,$O$4:$O$35,0),0))</f>
        <v>0</v>
      </c>
      <c r="AC27" s="2" t="str">
        <f t="shared" ref="AC27:AC29" ca="1" si="29">IF(COUNTIF($O$4:$O$35,AA27)=0,"",OFFSET($Q$3,MATCH(AA27,$O$4:$O$35,0),0))</f>
        <v>Kansas City Chiefs</v>
      </c>
      <c r="AD27" s="5">
        <f t="shared" ref="AD27:AD29" ca="1" si="30">IF(COUNTIF($O$4:$O$35,AA27)=0,"",OFFSET($R$3,MATCH(AA27,$O$4:$O$35,0),0))</f>
        <v>0.62526000000000004</v>
      </c>
      <c r="AF27" s="63"/>
      <c r="AG27" s="14" t="s">
        <v>112</v>
      </c>
      <c r="AH27" s="2">
        <f t="shared" ref="AH27:AH29" ca="1" si="31">IF(COUNTIF($O$4:$O$35,AG27)=0,"",OFFSET($P$3,MATCH(AG27,$O$4:$O$35,0),0))</f>
        <v>0</v>
      </c>
      <c r="AI27" s="2" t="str">
        <f t="shared" ref="AI27:AI29" ca="1" si="32">IF(COUNTIF($O$4:$O$35,AG27)=0,"",OFFSET($Q$3,MATCH(AG27,$O$4:$O$35,0),0))</f>
        <v>St. Louis Rams</v>
      </c>
      <c r="AJ27" s="5">
        <f t="shared" ref="AJ27:AJ29" ca="1" si="33">IF(COUNTIF($O$4:$O$35,AG27)=0,"",OFFSET($R$3,MATCH(AG27,$O$4:$O$35,0),0))</f>
        <v>0.37506</v>
      </c>
    </row>
    <row r="28" spans="1:50" x14ac:dyDescent="0.25">
      <c r="A28" s="3" t="s">
        <v>19</v>
      </c>
      <c r="B28" s="3" t="s">
        <v>52</v>
      </c>
      <c r="C28" s="3" t="s">
        <v>74</v>
      </c>
      <c r="D28" s="3" t="s">
        <v>77</v>
      </c>
      <c r="F28" s="50"/>
      <c r="G28" s="3" t="s">
        <v>9</v>
      </c>
      <c r="H28" s="3">
        <v>8</v>
      </c>
      <c r="I28" s="12">
        <f t="shared" si="6"/>
        <v>8</v>
      </c>
      <c r="J28" s="3">
        <v>0</v>
      </c>
      <c r="L28" s="13">
        <f t="shared" si="7"/>
        <v>18</v>
      </c>
      <c r="M28" s="14" t="str">
        <f t="shared" si="8"/>
        <v>ns</v>
      </c>
      <c r="N28" s="14">
        <f>IF(M28="","",COUNTIF($M$4:M28,M28))</f>
        <v>3</v>
      </c>
      <c r="O28" s="14" t="str">
        <f t="shared" si="0"/>
        <v>ns3</v>
      </c>
      <c r="P28" s="24"/>
      <c r="Q28" s="2" t="str">
        <f t="shared" si="1"/>
        <v>Atlanta Falcons</v>
      </c>
      <c r="R28" s="5">
        <f t="shared" si="2"/>
        <v>0.50007999999999997</v>
      </c>
      <c r="T28" s="2">
        <v>25</v>
      </c>
      <c r="U28" s="2">
        <f t="shared" ca="1" si="9"/>
        <v>0</v>
      </c>
      <c r="V28" s="2" t="str">
        <f t="shared" ca="1" si="3"/>
        <v>Arizona Cardinals</v>
      </c>
      <c r="W28" s="5">
        <f t="shared" ca="1" si="4"/>
        <v>0.31303999999999998</v>
      </c>
      <c r="X28" s="14" t="str">
        <f t="shared" ca="1" si="5"/>
        <v>n</v>
      </c>
      <c r="Z28" s="61"/>
      <c r="AA28" s="14" t="s">
        <v>97</v>
      </c>
      <c r="AB28" s="2">
        <f t="shared" ca="1" si="28"/>
        <v>0</v>
      </c>
      <c r="AC28" s="2" t="str">
        <f t="shared" ca="1" si="29"/>
        <v>San Diego Chargers</v>
      </c>
      <c r="AD28" s="5">
        <f t="shared" ca="1" si="30"/>
        <v>0.56323999999999996</v>
      </c>
      <c r="AF28" s="63"/>
      <c r="AG28" s="14" t="s">
        <v>113</v>
      </c>
      <c r="AH28" s="2">
        <f t="shared" ca="1" si="31"/>
        <v>0</v>
      </c>
      <c r="AI28" s="2" t="str">
        <f t="shared" ca="1" si="32"/>
        <v>Arizona Cardinals</v>
      </c>
      <c r="AJ28" s="5">
        <f t="shared" ca="1" si="33"/>
        <v>0.31303999999999998</v>
      </c>
    </row>
    <row r="29" spans="1:50" x14ac:dyDescent="0.25">
      <c r="A29" s="3" t="s">
        <v>23</v>
      </c>
      <c r="B29" s="3" t="s">
        <v>56</v>
      </c>
      <c r="C29" s="3" t="s">
        <v>72</v>
      </c>
      <c r="D29" s="3" t="s">
        <v>75</v>
      </c>
      <c r="F29" s="50"/>
      <c r="G29" s="3" t="s">
        <v>1</v>
      </c>
      <c r="H29" s="3">
        <v>6</v>
      </c>
      <c r="I29" s="12">
        <f t="shared" si="6"/>
        <v>10</v>
      </c>
      <c r="J29" s="3">
        <v>0</v>
      </c>
      <c r="L29" s="13">
        <f t="shared" si="7"/>
        <v>21</v>
      </c>
      <c r="M29" s="14" t="str">
        <f t="shared" si="8"/>
        <v>ne</v>
      </c>
      <c r="N29" s="14">
        <f>IF(M29="","",COUNTIF($M$4:M29,M29))</f>
        <v>4</v>
      </c>
      <c r="O29" s="14" t="str">
        <f t="shared" si="0"/>
        <v>ne4</v>
      </c>
      <c r="P29" s="24"/>
      <c r="Q29" s="2" t="str">
        <f t="shared" si="1"/>
        <v>Philadelphia Eagles</v>
      </c>
      <c r="R29" s="5">
        <f t="shared" si="2"/>
        <v>0.37507000000000001</v>
      </c>
      <c r="T29" s="2">
        <v>26</v>
      </c>
      <c r="U29" s="2">
        <f t="shared" ca="1" si="9"/>
        <v>0</v>
      </c>
      <c r="V29" s="2" t="str">
        <f t="shared" ca="1" si="3"/>
        <v>New York Jets</v>
      </c>
      <c r="W29" s="5">
        <f t="shared" ca="1" si="4"/>
        <v>0.25019999999999998</v>
      </c>
      <c r="X29" s="14" t="str">
        <f t="shared" ca="1" si="5"/>
        <v>a</v>
      </c>
      <c r="Z29" s="62"/>
      <c r="AA29" s="14" t="s">
        <v>98</v>
      </c>
      <c r="AB29" s="2">
        <f t="shared" ca="1" si="28"/>
        <v>0</v>
      </c>
      <c r="AC29" s="2" t="str">
        <f t="shared" ca="1" si="29"/>
        <v>Oakland Raiders</v>
      </c>
      <c r="AD29" s="5">
        <f t="shared" ca="1" si="30"/>
        <v>0.25019000000000002</v>
      </c>
      <c r="AF29" s="64"/>
      <c r="AG29" s="14" t="s">
        <v>114</v>
      </c>
      <c r="AH29" s="2">
        <f t="shared" ca="1" si="31"/>
        <v>0</v>
      </c>
      <c r="AI29" s="2" t="str">
        <f t="shared" ca="1" si="32"/>
        <v>San Francisco 49ers</v>
      </c>
      <c r="AJ29" s="5">
        <f t="shared" ca="1" si="33"/>
        <v>0.25002000000000002</v>
      </c>
    </row>
    <row r="30" spans="1:50" x14ac:dyDescent="0.25">
      <c r="A30" s="3" t="s">
        <v>14</v>
      </c>
      <c r="B30" s="3" t="s">
        <v>48</v>
      </c>
      <c r="C30" s="3" t="s">
        <v>72</v>
      </c>
      <c r="D30" s="3" t="s">
        <v>78</v>
      </c>
      <c r="F30" s="50"/>
      <c r="G30" s="3" t="s">
        <v>22</v>
      </c>
      <c r="H30" s="3">
        <v>6</v>
      </c>
      <c r="I30" s="12">
        <f t="shared" si="6"/>
        <v>10</v>
      </c>
      <c r="J30" s="3">
        <v>0</v>
      </c>
      <c r="L30" s="13">
        <f t="shared" si="7"/>
        <v>22</v>
      </c>
      <c r="M30" s="14" t="str">
        <f t="shared" si="8"/>
        <v>nw</v>
      </c>
      <c r="N30" s="14">
        <f>IF(M30="","",COUNTIF($M$4:M30,M30))</f>
        <v>2</v>
      </c>
      <c r="O30" s="14" t="str">
        <f t="shared" si="0"/>
        <v>nw2</v>
      </c>
      <c r="P30" s="24"/>
      <c r="Q30" s="2" t="str">
        <f t="shared" si="1"/>
        <v>St. Louis Rams</v>
      </c>
      <c r="R30" s="5">
        <f t="shared" si="2"/>
        <v>0.37506</v>
      </c>
      <c r="T30" s="2">
        <v>27</v>
      </c>
      <c r="U30" s="2">
        <f t="shared" ca="1" si="9"/>
        <v>0</v>
      </c>
      <c r="V30" s="2" t="str">
        <f t="shared" ca="1" si="3"/>
        <v>Oakland Raiders</v>
      </c>
      <c r="W30" s="5">
        <f t="shared" ca="1" si="4"/>
        <v>0.25019000000000002</v>
      </c>
      <c r="X30" s="14" t="str">
        <f t="shared" ca="1" si="5"/>
        <v>a</v>
      </c>
    </row>
    <row r="31" spans="1:50" x14ac:dyDescent="0.25">
      <c r="A31" s="3" t="s">
        <v>21</v>
      </c>
      <c r="B31" s="3" t="s">
        <v>54</v>
      </c>
      <c r="C31" s="3" t="s">
        <v>72</v>
      </c>
      <c r="D31" s="3" t="s">
        <v>73</v>
      </c>
      <c r="F31" s="50"/>
      <c r="G31" s="3" t="s">
        <v>30</v>
      </c>
      <c r="H31" s="3">
        <v>5</v>
      </c>
      <c r="I31" s="12">
        <f t="shared" si="6"/>
        <v>11</v>
      </c>
      <c r="J31" s="3">
        <v>0</v>
      </c>
      <c r="L31" s="13">
        <f t="shared" si="7"/>
        <v>24</v>
      </c>
      <c r="M31" s="14" t="str">
        <f t="shared" si="8"/>
        <v>nn</v>
      </c>
      <c r="N31" s="14">
        <f>IF(M31="","",COUNTIF($M$4:M31,M31))</f>
        <v>3</v>
      </c>
      <c r="O31" s="14" t="str">
        <f t="shared" si="0"/>
        <v>nn3</v>
      </c>
      <c r="P31" s="24"/>
      <c r="Q31" s="2" t="str">
        <f t="shared" si="1"/>
        <v>Detroit Lions</v>
      </c>
      <c r="R31" s="5">
        <f t="shared" si="2"/>
        <v>0.31304999999999999</v>
      </c>
      <c r="T31" s="2">
        <v>28</v>
      </c>
      <c r="U31" s="2">
        <f t="shared" ca="1" si="9"/>
        <v>0</v>
      </c>
      <c r="V31" s="2" t="str">
        <f t="shared" ca="1" si="3"/>
        <v>Tennessee Titans</v>
      </c>
      <c r="W31" s="5">
        <f t="shared" ca="1" si="4"/>
        <v>0.25018000000000001</v>
      </c>
      <c r="X31" s="14" t="str">
        <f t="shared" ca="1" si="5"/>
        <v>a</v>
      </c>
    </row>
    <row r="32" spans="1:50" x14ac:dyDescent="0.25">
      <c r="A32" s="3" t="s">
        <v>5</v>
      </c>
      <c r="B32" s="3" t="s">
        <v>39</v>
      </c>
      <c r="C32" s="3" t="s">
        <v>74</v>
      </c>
      <c r="D32" s="3" t="s">
        <v>77</v>
      </c>
      <c r="F32" s="50"/>
      <c r="G32" s="3" t="s">
        <v>26</v>
      </c>
      <c r="H32" s="3">
        <v>5</v>
      </c>
      <c r="I32" s="12">
        <f t="shared" si="6"/>
        <v>11</v>
      </c>
      <c r="J32" s="3">
        <v>0</v>
      </c>
      <c r="L32" s="13">
        <f t="shared" si="7"/>
        <v>25</v>
      </c>
      <c r="M32" s="14" t="str">
        <f t="shared" si="8"/>
        <v>nw</v>
      </c>
      <c r="N32" s="14">
        <f>IF(M32="","",COUNTIF($M$4:M32,M32))</f>
        <v>3</v>
      </c>
      <c r="O32" s="14" t="str">
        <f t="shared" si="0"/>
        <v>nw3</v>
      </c>
      <c r="P32" s="24"/>
      <c r="Q32" s="2" t="str">
        <f t="shared" si="1"/>
        <v>Arizona Cardinals</v>
      </c>
      <c r="R32" s="5">
        <f t="shared" si="2"/>
        <v>0.31303999999999998</v>
      </c>
      <c r="T32" s="2">
        <v>29</v>
      </c>
      <c r="U32" s="2">
        <f t="shared" ca="1" si="9"/>
        <v>0</v>
      </c>
      <c r="V32" s="2" t="str">
        <f t="shared" ca="1" si="3"/>
        <v>Green Bay Packers</v>
      </c>
      <c r="W32" s="5">
        <f t="shared" ca="1" si="4"/>
        <v>0.25002999999999997</v>
      </c>
      <c r="X32" s="14" t="str">
        <f t="shared" ca="1" si="5"/>
        <v>n</v>
      </c>
    </row>
    <row r="33" spans="1:24" x14ac:dyDescent="0.25">
      <c r="A33" s="3" t="s">
        <v>29</v>
      </c>
      <c r="B33" s="3" t="s">
        <v>62</v>
      </c>
      <c r="C33" s="3" t="s">
        <v>74</v>
      </c>
      <c r="D33" s="3" t="s">
        <v>78</v>
      </c>
      <c r="F33" s="50"/>
      <c r="G33" s="3" t="s">
        <v>0</v>
      </c>
      <c r="H33" s="3">
        <v>4</v>
      </c>
      <c r="I33" s="12">
        <f t="shared" si="6"/>
        <v>12</v>
      </c>
      <c r="J33" s="3">
        <v>0</v>
      </c>
      <c r="L33" s="13">
        <f t="shared" si="7"/>
        <v>29</v>
      </c>
      <c r="M33" s="14" t="str">
        <f t="shared" si="8"/>
        <v>nn</v>
      </c>
      <c r="N33" s="14">
        <f>IF(M33="","",COUNTIF($M$4:M33,M33))</f>
        <v>4</v>
      </c>
      <c r="O33" s="14" t="str">
        <f t="shared" si="0"/>
        <v>nn4</v>
      </c>
      <c r="P33" s="24"/>
      <c r="Q33" s="2" t="str">
        <f t="shared" si="1"/>
        <v>Green Bay Packers</v>
      </c>
      <c r="R33" s="5">
        <f t="shared" si="2"/>
        <v>0.25002999999999997</v>
      </c>
      <c r="T33" s="2">
        <v>30</v>
      </c>
      <c r="U33" s="2">
        <f t="shared" ca="1" si="9"/>
        <v>0</v>
      </c>
      <c r="V33" s="2" t="str">
        <f t="shared" ca="1" si="3"/>
        <v>San Francisco 49ers</v>
      </c>
      <c r="W33" s="5">
        <f t="shared" ca="1" si="4"/>
        <v>0.25002000000000002</v>
      </c>
      <c r="X33" s="14" t="str">
        <f t="shared" ca="1" si="5"/>
        <v>n</v>
      </c>
    </row>
    <row r="34" spans="1:24" x14ac:dyDescent="0.25">
      <c r="A34" s="3" t="s">
        <v>4</v>
      </c>
      <c r="B34" s="3" t="s">
        <v>38</v>
      </c>
      <c r="C34" s="3" t="s">
        <v>74</v>
      </c>
      <c r="D34" s="3" t="s">
        <v>78</v>
      </c>
      <c r="F34" s="50"/>
      <c r="G34" s="3" t="s">
        <v>8</v>
      </c>
      <c r="H34" s="3">
        <v>4</v>
      </c>
      <c r="I34" s="12">
        <f t="shared" si="6"/>
        <v>12</v>
      </c>
      <c r="J34" s="3">
        <v>0</v>
      </c>
      <c r="L34" s="13">
        <f t="shared" si="7"/>
        <v>30</v>
      </c>
      <c r="M34" s="14" t="str">
        <f t="shared" si="8"/>
        <v>nw</v>
      </c>
      <c r="N34" s="14">
        <f>IF(M34="","",COUNTIF($M$4:M34,M34))</f>
        <v>4</v>
      </c>
      <c r="O34" s="14" t="str">
        <f t="shared" si="0"/>
        <v>nw4</v>
      </c>
      <c r="P34" s="24"/>
      <c r="Q34" s="2" t="str">
        <f t="shared" si="1"/>
        <v>San Francisco 49ers</v>
      </c>
      <c r="R34" s="5">
        <f t="shared" si="2"/>
        <v>0.25002000000000002</v>
      </c>
      <c r="T34" s="2">
        <v>31</v>
      </c>
      <c r="U34" s="2">
        <f t="shared" ca="1" si="9"/>
        <v>0</v>
      </c>
      <c r="V34" s="2" t="str">
        <f t="shared" ca="1" si="3"/>
        <v>New Orleans Saints</v>
      </c>
      <c r="W34" s="5">
        <f t="shared" ca="1" si="4"/>
        <v>0.18801000000000001</v>
      </c>
      <c r="X34" s="14" t="str">
        <f t="shared" ca="1" si="5"/>
        <v>n</v>
      </c>
    </row>
    <row r="35" spans="1:24" x14ac:dyDescent="0.25">
      <c r="A35" s="3" t="s">
        <v>25</v>
      </c>
      <c r="B35" s="3" t="s">
        <v>58</v>
      </c>
      <c r="C35" s="3" t="s">
        <v>72</v>
      </c>
      <c r="D35" s="3" t="s">
        <v>77</v>
      </c>
      <c r="F35" s="51"/>
      <c r="G35" s="3" t="s">
        <v>14</v>
      </c>
      <c r="H35" s="3">
        <v>3</v>
      </c>
      <c r="I35" s="12">
        <f t="shared" si="6"/>
        <v>13</v>
      </c>
      <c r="J35" s="3">
        <v>0</v>
      </c>
      <c r="L35" s="13">
        <f t="shared" si="7"/>
        <v>31</v>
      </c>
      <c r="M35" s="14" t="str">
        <f t="shared" si="8"/>
        <v>ns</v>
      </c>
      <c r="N35" s="14">
        <f>IF(M35="","",COUNTIF($M$4:M35,M35))</f>
        <v>4</v>
      </c>
      <c r="O35" s="14" t="str">
        <f t="shared" si="0"/>
        <v>ns4</v>
      </c>
      <c r="P35" s="24"/>
      <c r="Q35" s="2" t="str">
        <f t="shared" si="1"/>
        <v>New Orleans Saints</v>
      </c>
      <c r="R35" s="5">
        <f t="shared" si="2"/>
        <v>0.18801000000000001</v>
      </c>
      <c r="T35" s="2">
        <v>32</v>
      </c>
      <c r="U35" s="2">
        <f t="shared" ca="1" si="9"/>
        <v>0</v>
      </c>
      <c r="V35" s="2" t="str">
        <f t="shared" ca="1" si="3"/>
        <v>Houston Texans</v>
      </c>
      <c r="W35" s="5">
        <f t="shared" ca="1" si="4"/>
        <v>0.12517</v>
      </c>
      <c r="X35" s="14" t="str">
        <f t="shared" ca="1" si="5"/>
        <v>a</v>
      </c>
    </row>
  </sheetData>
  <mergeCells count="27">
    <mergeCell ref="A1:D1"/>
    <mergeCell ref="G1:J1"/>
    <mergeCell ref="L1:R1"/>
    <mergeCell ref="T1:W1"/>
    <mergeCell ref="Z1:AJ1"/>
    <mergeCell ref="AR13:AR19"/>
    <mergeCell ref="AX13:AX19"/>
    <mergeCell ref="BD1:BG1"/>
    <mergeCell ref="Z3:Z29"/>
    <mergeCell ref="AA3:AD3"/>
    <mergeCell ref="AF3:AF29"/>
    <mergeCell ref="AG3:AJ3"/>
    <mergeCell ref="AL3:BB3"/>
    <mergeCell ref="AA17:AD17"/>
    <mergeCell ref="AG17:AJ17"/>
    <mergeCell ref="AL1:BB1"/>
    <mergeCell ref="AR4:AR10"/>
    <mergeCell ref="AX4:AX10"/>
    <mergeCell ref="AA10:AD10"/>
    <mergeCell ref="AG10:AJ10"/>
    <mergeCell ref="AL12:BB12"/>
    <mergeCell ref="F20:F35"/>
    <mergeCell ref="AA24:AD24"/>
    <mergeCell ref="AG24:AJ24"/>
    <mergeCell ref="F4:F19"/>
    <mergeCell ref="AL4:AL10"/>
    <mergeCell ref="AL13:AL19"/>
  </mergeCells>
  <conditionalFormatting sqref="U4:X35">
    <cfRule type="expression" dxfId="55" priority="13">
      <formula>AND($U4&gt;=5,$U4&lt;=6)</formula>
    </cfRule>
    <cfRule type="expression" dxfId="54" priority="14">
      <formula>AND($U4&gt;=1,$U4&lt;=4)</formula>
    </cfRule>
  </conditionalFormatting>
  <conditionalFormatting sqref="X4:X35">
    <cfRule type="expression" dxfId="53" priority="1">
      <formula>X4="n"</formula>
    </cfRule>
    <cfRule type="expression" dxfId="52" priority="2">
      <formula>X4="a"</formula>
    </cfRule>
  </conditionalFormatting>
  <conditionalFormatting sqref="AB4:AD35">
    <cfRule type="expression" dxfId="51" priority="11">
      <formula>AND($AB4&gt;=5,$AB4&lt;=6)</formula>
    </cfRule>
    <cfRule type="expression" dxfId="50" priority="12">
      <formula>AND($AB4&gt;=1,$AB4&lt;=4)</formula>
    </cfRule>
  </conditionalFormatting>
  <conditionalFormatting sqref="AH4:AJ29">
    <cfRule type="expression" dxfId="49" priority="7">
      <formula>AND($AG4&gt;=5,$AG4&lt;=6)</formula>
    </cfRule>
    <cfRule type="expression" dxfId="48" priority="8">
      <formula>AND($AG4&gt;=1,$AG4&lt;=4)</formula>
    </cfRule>
    <cfRule type="expression" dxfId="47" priority="9">
      <formula>AND($AH4&gt;=5,$AH4&lt;=6)</formula>
    </cfRule>
    <cfRule type="expression" dxfId="46" priority="10">
      <formula>AND($AH4&gt;=1,$AH4&lt;=4)</formula>
    </cfRule>
  </conditionalFormatting>
  <conditionalFormatting sqref="AM5:AO18">
    <cfRule type="expression" dxfId="45" priority="6">
      <formula>$AP5&lt;&gt;""</formula>
    </cfRule>
  </conditionalFormatting>
  <conditionalFormatting sqref="AS5:AU18">
    <cfRule type="expression" dxfId="44" priority="5">
      <formula>$AV5&lt;&gt;""</formula>
    </cfRule>
  </conditionalFormatting>
  <conditionalFormatting sqref="AY6:BA16">
    <cfRule type="expression" dxfId="43" priority="4">
      <formula>$BB6&lt;&gt;""</formula>
    </cfRule>
  </conditionalFormatting>
  <conditionalFormatting sqref="BD10:BF11">
    <cfRule type="expression" dxfId="42" priority="3">
      <formula>$BG10&lt;&gt;""</formula>
    </cfRule>
  </conditionalFormatting>
  <pageMargins left="0.7" right="0.7" top="0.78740157499999996" bottom="0.78740157499999996" header="0.3" footer="0.3"/>
  <pageSetup paperSize="9" orientation="portrait" horizontalDpi="4294967294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G35"/>
  <sheetViews>
    <sheetView topLeftCell="Z1" workbookViewId="0">
      <selection activeCell="BG10" sqref="BG10"/>
    </sheetView>
  </sheetViews>
  <sheetFormatPr baseColWidth="10" defaultColWidth="11.42578125" defaultRowHeight="15" outlineLevelCol="1" x14ac:dyDescent="0.25"/>
  <cols>
    <col min="1" max="4" width="12.7109375" style="2" hidden="1" customWidth="1" outlineLevel="1"/>
    <col min="5" max="5" width="6.7109375" style="2" customWidth="1" collapsed="1"/>
    <col min="6" max="6" width="2.7109375" style="2" customWidth="1" outlineLevel="1"/>
    <col min="7" max="7" width="12.7109375" style="2" customWidth="1" outlineLevel="1"/>
    <col min="8" max="10" width="3.7109375" style="2" customWidth="1" outlineLevel="1"/>
    <col min="11" max="11" width="6.7109375" style="2" customWidth="1"/>
    <col min="12" max="14" width="3.7109375" style="2" hidden="1" customWidth="1" outlineLevel="1"/>
    <col min="15" max="16" width="4.7109375" style="2" hidden="1" customWidth="1" outlineLevel="1"/>
    <col min="17" max="17" width="24.7109375" style="2" hidden="1" customWidth="1" outlineLevel="1"/>
    <col min="18" max="18" width="6.7109375" style="2" hidden="1" customWidth="1" outlineLevel="1"/>
    <col min="19" max="19" width="6.7109375" style="2" customWidth="1" collapsed="1"/>
    <col min="20" max="20" width="3.7109375" style="2" customWidth="1" outlineLevel="1"/>
    <col min="21" max="21" width="2.7109375" style="2" customWidth="1" outlineLevel="1"/>
    <col min="22" max="22" width="24.7109375" style="2" customWidth="1" outlineLevel="1"/>
    <col min="23" max="23" width="6.7109375" style="2" customWidth="1" outlineLevel="1"/>
    <col min="24" max="24" width="2.7109375" style="2" customWidth="1" outlineLevel="1"/>
    <col min="25" max="25" width="6.7109375" style="2" customWidth="1"/>
    <col min="26" max="26" width="2.7109375" style="2" customWidth="1" outlineLevel="1"/>
    <col min="27" max="27" width="4.7109375" style="2" customWidth="1" outlineLevel="1"/>
    <col min="28" max="28" width="2.7109375" style="2" customWidth="1" outlineLevel="1"/>
    <col min="29" max="29" width="24.7109375" style="2" customWidth="1" outlineLevel="1"/>
    <col min="30" max="30" width="6.7109375" style="2" customWidth="1" outlineLevel="1"/>
    <col min="31" max="31" width="3.7109375" style="2" customWidth="1" outlineLevel="1"/>
    <col min="32" max="32" width="2.7109375" style="2" customWidth="1" outlineLevel="1"/>
    <col min="33" max="33" width="4.7109375" style="2" customWidth="1" outlineLevel="1"/>
    <col min="34" max="34" width="2.7109375" style="2" customWidth="1" outlineLevel="1"/>
    <col min="35" max="35" width="24.7109375" style="2" customWidth="1" outlineLevel="1"/>
    <col min="36" max="36" width="6.7109375" style="2" customWidth="1" outlineLevel="1"/>
    <col min="37" max="37" width="6.7109375" style="2" customWidth="1"/>
    <col min="38" max="39" width="2.7109375" style="2" customWidth="1"/>
    <col min="40" max="40" width="24.7109375" style="2" customWidth="1"/>
    <col min="41" max="41" width="4.7109375" style="2" customWidth="1"/>
    <col min="42" max="42" width="2.7109375" style="2" customWidth="1"/>
    <col min="43" max="43" width="3.7109375" style="2" customWidth="1"/>
    <col min="44" max="45" width="2.7109375" style="2" customWidth="1"/>
    <col min="46" max="46" width="24.7109375" style="2" customWidth="1"/>
    <col min="47" max="47" width="4.7109375" style="2" customWidth="1"/>
    <col min="48" max="48" width="2.7109375" style="2" customWidth="1"/>
    <col min="49" max="49" width="3.7109375" style="2" customWidth="1"/>
    <col min="50" max="51" width="2.7109375" style="2" customWidth="1"/>
    <col min="52" max="52" width="24.7109375" style="2" customWidth="1"/>
    <col min="53" max="53" width="4.7109375" style="2" customWidth="1"/>
    <col min="54" max="54" width="2.7109375" style="2" customWidth="1"/>
    <col min="55" max="55" width="3.7109375" style="2" customWidth="1"/>
    <col min="56" max="56" width="2.7109375" style="2" customWidth="1"/>
    <col min="57" max="57" width="24.7109375" style="2" customWidth="1"/>
    <col min="58" max="58" width="4.7109375" style="2" customWidth="1"/>
    <col min="59" max="59" width="12.7109375" style="2" customWidth="1"/>
    <col min="60" max="16384" width="11.42578125" style="2"/>
  </cols>
  <sheetData>
    <row r="1" spans="1:59" s="11" customFormat="1" ht="21" x14ac:dyDescent="0.25">
      <c r="A1" s="60" t="s">
        <v>80</v>
      </c>
      <c r="B1" s="60"/>
      <c r="C1" s="60"/>
      <c r="D1" s="60"/>
      <c r="G1" s="60" t="s">
        <v>118</v>
      </c>
      <c r="H1" s="60"/>
      <c r="I1" s="60"/>
      <c r="J1" s="60"/>
      <c r="L1" s="60" t="s">
        <v>82</v>
      </c>
      <c r="M1" s="60"/>
      <c r="N1" s="60"/>
      <c r="O1" s="60"/>
      <c r="P1" s="60"/>
      <c r="Q1" s="60"/>
      <c r="R1" s="60"/>
      <c r="T1" s="60" t="s">
        <v>81</v>
      </c>
      <c r="U1" s="60"/>
      <c r="V1" s="60"/>
      <c r="W1" s="60"/>
      <c r="X1" s="10"/>
      <c r="Z1" s="60" t="s">
        <v>127</v>
      </c>
      <c r="AA1" s="60"/>
      <c r="AB1" s="60"/>
      <c r="AC1" s="60"/>
      <c r="AD1" s="60"/>
      <c r="AE1" s="60"/>
      <c r="AF1" s="60"/>
      <c r="AG1" s="60"/>
      <c r="AH1" s="60"/>
      <c r="AI1" s="60"/>
      <c r="AJ1" s="60"/>
      <c r="AL1" s="60" t="s">
        <v>129</v>
      </c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D1" s="60" t="s">
        <v>125</v>
      </c>
      <c r="BE1" s="60"/>
      <c r="BF1" s="60"/>
      <c r="BG1" s="60"/>
    </row>
    <row r="2" spans="1:59" x14ac:dyDescent="0.25">
      <c r="A2" s="3">
        <v>16</v>
      </c>
      <c r="BD2" s="6" t="s">
        <v>130</v>
      </c>
    </row>
    <row r="3" spans="1:59" ht="15" customHeight="1" x14ac:dyDescent="0.25">
      <c r="A3" s="1" t="s">
        <v>32</v>
      </c>
      <c r="B3" s="1" t="s">
        <v>33</v>
      </c>
      <c r="C3" s="1" t="s">
        <v>70</v>
      </c>
      <c r="D3" s="1" t="s">
        <v>71</v>
      </c>
      <c r="G3" s="1" t="s">
        <v>32</v>
      </c>
      <c r="H3" s="4" t="s">
        <v>65</v>
      </c>
      <c r="I3" s="4" t="s">
        <v>66</v>
      </c>
      <c r="J3" s="4" t="s">
        <v>67</v>
      </c>
      <c r="L3" s="4" t="s">
        <v>119</v>
      </c>
      <c r="M3" s="4" t="s">
        <v>76</v>
      </c>
      <c r="N3" s="4" t="s">
        <v>120</v>
      </c>
      <c r="O3" s="4" t="s">
        <v>69</v>
      </c>
      <c r="P3" s="4" t="s">
        <v>117</v>
      </c>
      <c r="Q3" s="4" t="s">
        <v>79</v>
      </c>
      <c r="R3" s="4" t="s">
        <v>68</v>
      </c>
      <c r="T3" s="1"/>
      <c r="U3" s="1" t="s">
        <v>117</v>
      </c>
      <c r="V3" s="4" t="s">
        <v>79</v>
      </c>
      <c r="W3" s="4" t="s">
        <v>68</v>
      </c>
      <c r="X3" s="1"/>
      <c r="Z3" s="54" t="s">
        <v>115</v>
      </c>
      <c r="AA3" s="52" t="s">
        <v>75</v>
      </c>
      <c r="AB3" s="52"/>
      <c r="AC3" s="52"/>
      <c r="AD3" s="53"/>
      <c r="AF3" s="49" t="s">
        <v>116</v>
      </c>
      <c r="AG3" s="47" t="s">
        <v>75</v>
      </c>
      <c r="AH3" s="47"/>
      <c r="AI3" s="47"/>
      <c r="AJ3" s="48"/>
      <c r="AL3" s="70" t="s">
        <v>115</v>
      </c>
      <c r="AM3" s="74"/>
      <c r="AN3" s="74"/>
      <c r="AO3" s="74"/>
      <c r="AP3" s="74"/>
      <c r="AQ3" s="74"/>
      <c r="AR3" s="71"/>
      <c r="AS3" s="74"/>
      <c r="AT3" s="74"/>
      <c r="AU3" s="74"/>
      <c r="AV3" s="74"/>
      <c r="AW3" s="74"/>
      <c r="AX3" s="71"/>
      <c r="AY3" s="74"/>
      <c r="AZ3" s="74"/>
      <c r="BA3" s="74"/>
      <c r="BB3" s="75"/>
    </row>
    <row r="4" spans="1:59" ht="15" customHeight="1" x14ac:dyDescent="0.25">
      <c r="A4" s="3" t="s">
        <v>8</v>
      </c>
      <c r="B4" s="3" t="s">
        <v>42</v>
      </c>
      <c r="C4" s="3" t="s">
        <v>72</v>
      </c>
      <c r="D4" s="3" t="s">
        <v>73</v>
      </c>
      <c r="F4" s="54" t="s">
        <v>115</v>
      </c>
      <c r="G4" s="3" t="s">
        <v>5</v>
      </c>
      <c r="H4" s="3">
        <v>15</v>
      </c>
      <c r="I4" s="12">
        <f>$A$2-H4-J4</f>
        <v>1</v>
      </c>
      <c r="J4" s="3">
        <v>0</v>
      </c>
      <c r="L4" s="13">
        <f>IF(G4="","",_xlfn.RANK.EQ(R4,$R$4:$R$35,0))</f>
        <v>1</v>
      </c>
      <c r="M4" s="14" t="str">
        <f>IF(G4="","",LOWER(LEFT(VLOOKUP(G4,$A$4:$D$35,3),1))&amp;LOWER(LEFT(VLOOKUP(G4,$A$4:$D$35,4),1)))</f>
        <v>an</v>
      </c>
      <c r="N4" s="14">
        <f>IF(M4="","",COUNTIF($M$4:M4,M4))</f>
        <v>1</v>
      </c>
      <c r="O4" s="14" t="str">
        <f t="shared" ref="O4:O35" si="0">M4&amp;N4</f>
        <v>an1</v>
      </c>
      <c r="P4" s="14">
        <v>1</v>
      </c>
      <c r="Q4" s="2" t="str">
        <f t="shared" ref="Q4:Q35" si="1">IF(G4="","",VLOOKUP(G4,$A$4:$D$35,2)&amp;" "&amp;G4)</f>
        <v>Pittsburgh Steelers</v>
      </c>
      <c r="R4" s="5">
        <f t="shared" ref="R4:R35" si="2">IF(G4="","",ROUND((H4+J4/2)/SUM(H4:J4),3)+(36-ROW())/100000)</f>
        <v>0.93831999999999993</v>
      </c>
      <c r="T4" s="2">
        <v>1</v>
      </c>
      <c r="U4" s="14">
        <f ca="1">IF(L4="","",OFFSET($P$3,MATCH(T4,$L$4:$L$35,0),0))</f>
        <v>1</v>
      </c>
      <c r="V4" s="2" t="str">
        <f t="shared" ref="V4:V35" ca="1" si="3">IF(L4="","",OFFSET($Q$3,MATCH(T4,$L$4:$L$35,0),0))</f>
        <v>Pittsburgh Steelers</v>
      </c>
      <c r="W4" s="5">
        <f t="shared" ref="W4:W35" ca="1" si="4">IF(L4="","",OFFSET($R$3,MATCH(T4,$L$4:$L$35,0),0))</f>
        <v>0.93831999999999993</v>
      </c>
      <c r="X4" s="14" t="str">
        <f t="shared" ref="X4:X35" ca="1" si="5">IF(L4="","",LEFT(OFFSET($M$3,MATCH(T4,$L$4:$L$35,0),0),1))</f>
        <v>a</v>
      </c>
      <c r="Z4" s="61"/>
      <c r="AA4" s="1"/>
      <c r="AB4" s="1"/>
      <c r="AC4" s="4" t="s">
        <v>79</v>
      </c>
      <c r="AD4" s="4" t="s">
        <v>68</v>
      </c>
      <c r="AF4" s="63"/>
      <c r="AG4" s="1"/>
      <c r="AH4" s="1"/>
      <c r="AI4" s="4" t="s">
        <v>79</v>
      </c>
      <c r="AJ4" s="4" t="s">
        <v>68</v>
      </c>
      <c r="AL4" s="61" t="s">
        <v>121</v>
      </c>
      <c r="AR4" s="61" t="s">
        <v>122</v>
      </c>
      <c r="AX4" s="61" t="s">
        <v>124</v>
      </c>
    </row>
    <row r="5" spans="1:59" x14ac:dyDescent="0.25">
      <c r="A5" s="3" t="s">
        <v>28</v>
      </c>
      <c r="B5" s="3" t="s">
        <v>61</v>
      </c>
      <c r="C5" s="3" t="s">
        <v>72</v>
      </c>
      <c r="D5" s="3" t="s">
        <v>77</v>
      </c>
      <c r="F5" s="55"/>
      <c r="G5" s="3" t="s">
        <v>13</v>
      </c>
      <c r="H5" s="3">
        <v>14</v>
      </c>
      <c r="I5" s="12">
        <f t="shared" ref="I5:I35" si="6">$A$2-H5-J5</f>
        <v>2</v>
      </c>
      <c r="J5" s="3">
        <v>0</v>
      </c>
      <c r="L5" s="13">
        <f t="shared" ref="L5:L35" si="7">IF(G5="","",_xlfn.RANK.EQ(R5,$R$4:$R$35,0))</f>
        <v>2</v>
      </c>
      <c r="M5" s="14" t="str">
        <f t="shared" ref="M5:M35" si="8">IF(G5="","",LOWER(LEFT(VLOOKUP(G5,$A$4:$D$35,3),1))&amp;LOWER(LEFT(VLOOKUP(G5,$A$4:$D$35,4),1)))</f>
        <v>ae</v>
      </c>
      <c r="N5" s="14">
        <f>IF(M5="","",COUNTIF($M$4:M5,M5))</f>
        <v>1</v>
      </c>
      <c r="O5" s="14" t="str">
        <f t="shared" si="0"/>
        <v>ae1</v>
      </c>
      <c r="P5" s="14">
        <v>2</v>
      </c>
      <c r="Q5" s="2" t="str">
        <f t="shared" si="1"/>
        <v>New England Patriots</v>
      </c>
      <c r="R5" s="5">
        <f t="shared" si="2"/>
        <v>0.87531000000000003</v>
      </c>
      <c r="T5" s="2">
        <v>2</v>
      </c>
      <c r="U5" s="14">
        <f t="shared" ref="U5:U35" ca="1" si="9">IF(L5="","",OFFSET($P$3,MATCH(T5,$L$4:$L$35,0),0))</f>
        <v>2</v>
      </c>
      <c r="V5" s="2" t="str">
        <f t="shared" ca="1" si="3"/>
        <v>New England Patriots</v>
      </c>
      <c r="W5" s="5">
        <f t="shared" ca="1" si="4"/>
        <v>0.87531000000000003</v>
      </c>
      <c r="X5" s="14" t="str">
        <f t="shared" ca="1" si="5"/>
        <v>a</v>
      </c>
      <c r="Z5" s="61"/>
      <c r="AA5" s="14" t="s">
        <v>87</v>
      </c>
      <c r="AB5" s="14">
        <f ca="1">IF(COUNTIF($O$4:$O$35,AA5)=0,"",OFFSET($P$3,MATCH(AA5,$O$4:$O$35,0),0))</f>
        <v>2</v>
      </c>
      <c r="AC5" s="2" t="str">
        <f ca="1">IF(COUNTIF($O$4:$O$35,AA5)=0,"",OFFSET($Q$3,MATCH(AA5,$O$4:$O$35,0),0))</f>
        <v>New England Patriots</v>
      </c>
      <c r="AD5" s="5">
        <f ca="1">IF(COUNTIF($O$4:$O$35,AA5)=0,"",OFFSET($R$3,MATCH(AA5,$O$4:$O$35,0),0))</f>
        <v>0.87531000000000003</v>
      </c>
      <c r="AF5" s="63"/>
      <c r="AG5" s="14" t="s">
        <v>99</v>
      </c>
      <c r="AH5" s="14">
        <f ca="1">IF(COUNTIF($O$4:$O$35,AG5)=0,"",OFFSET($P$3,MATCH(AG5,$O$4:$O$35,0),0))</f>
        <v>1</v>
      </c>
      <c r="AI5" s="2" t="str">
        <f ca="1">IF(COUNTIF($O$4:$O$35,AG5)=0,"",OFFSET($Q$3,MATCH(AG5,$O$4:$O$35,0),0))</f>
        <v>Philadelphia Eagles</v>
      </c>
      <c r="AJ5" s="5">
        <f ca="1">IF(COUNTIF($O$4:$O$35,AG5)=0,"",OFFSET($R$3,MATCH(AG5,$O$4:$O$35,0),0))</f>
        <v>0.81315999999999999</v>
      </c>
      <c r="AL5" s="55"/>
      <c r="AM5" s="16">
        <v>5</v>
      </c>
      <c r="AN5" s="17" t="str">
        <f>IF(Q8="","tbd",Q8)</f>
        <v>New York Jets</v>
      </c>
      <c r="AO5" s="18">
        <v>20</v>
      </c>
      <c r="AP5" s="14">
        <f>IF(AO5&gt;AO6,AM5,"")</f>
        <v>5</v>
      </c>
      <c r="AR5" s="55"/>
      <c r="AS5" s="16">
        <f>IF(COUNT(AP5:AP9)&lt;&gt;2,"",MIN(AP5:AP9))</f>
        <v>3</v>
      </c>
      <c r="AT5" s="17" t="str">
        <f ca="1">IF(AS5="","tbd",OFFSET($Q$3,AS5,0))</f>
        <v>Indianapolis Colts</v>
      </c>
      <c r="AU5" s="18">
        <v>3</v>
      </c>
      <c r="AV5" s="14" t="str">
        <f>IF(AU5&gt;AU6,AS5,"")</f>
        <v/>
      </c>
      <c r="AX5" s="61"/>
    </row>
    <row r="6" spans="1:59" x14ac:dyDescent="0.25">
      <c r="A6" s="3" t="s">
        <v>31</v>
      </c>
      <c r="B6" s="3" t="s">
        <v>64</v>
      </c>
      <c r="C6" s="3" t="s">
        <v>74</v>
      </c>
      <c r="D6" s="3" t="s">
        <v>77</v>
      </c>
      <c r="F6" s="55"/>
      <c r="G6" s="3" t="s">
        <v>6</v>
      </c>
      <c r="H6" s="3">
        <v>12</v>
      </c>
      <c r="I6" s="12">
        <f t="shared" si="6"/>
        <v>4</v>
      </c>
      <c r="J6" s="3">
        <v>0</v>
      </c>
      <c r="L6" s="13">
        <f t="shared" si="7"/>
        <v>4</v>
      </c>
      <c r="M6" s="14" t="str">
        <f t="shared" si="8"/>
        <v>as</v>
      </c>
      <c r="N6" s="14">
        <f>IF(M6="","",COUNTIF($M$4:M6,M6))</f>
        <v>1</v>
      </c>
      <c r="O6" s="14" t="str">
        <f t="shared" si="0"/>
        <v>as1</v>
      </c>
      <c r="P6" s="14">
        <v>3</v>
      </c>
      <c r="Q6" s="2" t="str">
        <f t="shared" si="1"/>
        <v>Indianapolis Colts</v>
      </c>
      <c r="R6" s="5">
        <f t="shared" si="2"/>
        <v>0.75029999999999997</v>
      </c>
      <c r="T6" s="2">
        <v>3</v>
      </c>
      <c r="U6" s="14">
        <f t="shared" ca="1" si="9"/>
        <v>1</v>
      </c>
      <c r="V6" s="2" t="str">
        <f t="shared" ca="1" si="3"/>
        <v>Philadelphia Eagles</v>
      </c>
      <c r="W6" s="5">
        <f t="shared" ca="1" si="4"/>
        <v>0.81315999999999999</v>
      </c>
      <c r="X6" s="14" t="str">
        <f t="shared" ca="1" si="5"/>
        <v>n</v>
      </c>
      <c r="Z6" s="61"/>
      <c r="AA6" s="14" t="s">
        <v>88</v>
      </c>
      <c r="AB6" s="14">
        <f t="shared" ref="AB6:AB8" ca="1" si="10">IF(COUNTIF($O$4:$O$35,AA6)=0,"",OFFSET($P$3,MATCH(AA6,$O$4:$O$35,0),0))</f>
        <v>5</v>
      </c>
      <c r="AC6" s="2" t="str">
        <f t="shared" ref="AC6:AC8" ca="1" si="11">IF(COUNTIF($O$4:$O$35,AA6)=0,"",OFFSET($Q$3,MATCH(AA6,$O$4:$O$35,0),0))</f>
        <v>New York Jets</v>
      </c>
      <c r="AD6" s="5">
        <f t="shared" ref="AD6:AD8" ca="1" si="12">IF(COUNTIF($O$4:$O$35,AA6)=0,"",OFFSET($R$3,MATCH(AA6,$O$4:$O$35,0),0))</f>
        <v>0.62527999999999995</v>
      </c>
      <c r="AF6" s="63"/>
      <c r="AG6" s="14" t="s">
        <v>100</v>
      </c>
      <c r="AH6" s="14">
        <f t="shared" ref="AH6:AH8" ca="1" si="13">IF(COUNTIF($O$4:$O$35,AG6)=0,"",OFFSET($P$3,MATCH(AG6,$O$4:$O$35,0),0))</f>
        <v>0</v>
      </c>
      <c r="AI6" s="2" t="str">
        <f t="shared" ref="AI6:AI8" ca="1" si="14">IF(COUNTIF($O$4:$O$35,AG6)=0,"",OFFSET($Q$3,MATCH(AG6,$O$4:$O$35,0),0))</f>
        <v>New York Giants</v>
      </c>
      <c r="AJ6" s="5">
        <f t="shared" ref="AJ6:AJ8" ca="1" si="15">IF(COUNTIF($O$4:$O$35,AG6)=0,"",OFFSET($R$3,MATCH(AG6,$O$4:$O$35,0),0))</f>
        <v>0.37506</v>
      </c>
      <c r="AL6" s="55"/>
      <c r="AM6" s="19">
        <v>4</v>
      </c>
      <c r="AN6" s="20" t="str">
        <f>IF(Q7="","tbd",Q7)</f>
        <v>San Diego Chargers</v>
      </c>
      <c r="AO6" s="21">
        <v>17</v>
      </c>
      <c r="AP6" s="14" t="str">
        <f>IF(AO6&gt;AO5,AM6,"")</f>
        <v/>
      </c>
      <c r="AR6" s="55"/>
      <c r="AS6" s="19">
        <v>2</v>
      </c>
      <c r="AT6" s="20" t="str">
        <f>IF(Q5="","tbd",Q5)</f>
        <v>New England Patriots</v>
      </c>
      <c r="AU6" s="21">
        <v>20</v>
      </c>
      <c r="AV6" s="14">
        <f>IF(AU6&gt;AU5,AS6,"")</f>
        <v>2</v>
      </c>
      <c r="AX6" s="55"/>
      <c r="AY6" s="16">
        <f>IF(COUNT(AV5:AV9)&lt;&gt;2,"",MAX(AV5:AV9))</f>
        <v>2</v>
      </c>
      <c r="AZ6" s="17" t="str">
        <f ca="1">IF(AY6="","tbd",OFFSET($Q$3,AY6,0))</f>
        <v>New England Patriots</v>
      </c>
      <c r="BA6" s="18">
        <v>41</v>
      </c>
      <c r="BB6" s="14">
        <f>IF(BA6&gt;BA7,AY6,"")</f>
        <v>2</v>
      </c>
    </row>
    <row r="7" spans="1:59" x14ac:dyDescent="0.25">
      <c r="A7" s="3" t="s">
        <v>16</v>
      </c>
      <c r="B7" s="3" t="s">
        <v>49</v>
      </c>
      <c r="C7" s="3" t="s">
        <v>74</v>
      </c>
      <c r="D7" s="3" t="s">
        <v>75</v>
      </c>
      <c r="F7" s="55"/>
      <c r="G7" s="3" t="s">
        <v>18</v>
      </c>
      <c r="H7" s="3">
        <v>12</v>
      </c>
      <c r="I7" s="12">
        <f t="shared" si="6"/>
        <v>4</v>
      </c>
      <c r="J7" s="3">
        <v>0</v>
      </c>
      <c r="L7" s="13">
        <f t="shared" si="7"/>
        <v>5</v>
      </c>
      <c r="M7" s="14" t="str">
        <f t="shared" si="8"/>
        <v>aw</v>
      </c>
      <c r="N7" s="14">
        <f>IF(M7="","",COUNTIF($M$4:M7,M7))</f>
        <v>1</v>
      </c>
      <c r="O7" s="14" t="str">
        <f t="shared" si="0"/>
        <v>aw1</v>
      </c>
      <c r="P7" s="14">
        <v>4</v>
      </c>
      <c r="Q7" s="2" t="str">
        <f t="shared" si="1"/>
        <v>San Diego Chargers</v>
      </c>
      <c r="R7" s="5">
        <f t="shared" si="2"/>
        <v>0.75029000000000001</v>
      </c>
      <c r="T7" s="2">
        <v>4</v>
      </c>
      <c r="U7" s="14">
        <f t="shared" ca="1" si="9"/>
        <v>3</v>
      </c>
      <c r="V7" s="2" t="str">
        <f t="shared" ca="1" si="3"/>
        <v>Indianapolis Colts</v>
      </c>
      <c r="W7" s="5">
        <f t="shared" ca="1" si="4"/>
        <v>0.75029999999999997</v>
      </c>
      <c r="X7" s="14" t="str">
        <f t="shared" ca="1" si="5"/>
        <v>a</v>
      </c>
      <c r="Z7" s="61"/>
      <c r="AA7" s="14" t="s">
        <v>89</v>
      </c>
      <c r="AB7" s="14">
        <f t="shared" ca="1" si="10"/>
        <v>0</v>
      </c>
      <c r="AC7" s="2" t="str">
        <f t="shared" ca="1" si="11"/>
        <v>Buffalo Bills</v>
      </c>
      <c r="AD7" s="5">
        <f t="shared" ca="1" si="12"/>
        <v>0.56323999999999996</v>
      </c>
      <c r="AF7" s="63"/>
      <c r="AG7" s="14" t="s">
        <v>101</v>
      </c>
      <c r="AH7" s="14">
        <f t="shared" ca="1" si="13"/>
        <v>0</v>
      </c>
      <c r="AI7" s="2" t="str">
        <f t="shared" ca="1" si="14"/>
        <v>Dallas Cowboys</v>
      </c>
      <c r="AJ7" s="5">
        <f t="shared" ca="1" si="15"/>
        <v>0.37504999999999999</v>
      </c>
      <c r="AL7" s="61"/>
      <c r="AR7" s="61"/>
      <c r="AX7" s="55"/>
      <c r="AY7" s="19">
        <f>IF(COUNT(AV5:AV9)&lt;&gt;2,"",MIN(AV5:AV9))</f>
        <v>1</v>
      </c>
      <c r="AZ7" s="20" t="str">
        <f ca="1">IF(AY7="","tbd",OFFSET($Q$3,AY7,0))</f>
        <v>Pittsburgh Steelers</v>
      </c>
      <c r="BA7" s="21">
        <v>27</v>
      </c>
      <c r="BB7" s="14" t="str">
        <f>IF(BA7&gt;BA6,AY7,"")</f>
        <v/>
      </c>
    </row>
    <row r="8" spans="1:59" x14ac:dyDescent="0.25">
      <c r="A8" s="3" t="s">
        <v>11</v>
      </c>
      <c r="B8" s="3" t="s">
        <v>45</v>
      </c>
      <c r="C8" s="3" t="s">
        <v>74</v>
      </c>
      <c r="D8" s="3" t="s">
        <v>73</v>
      </c>
      <c r="F8" s="55"/>
      <c r="G8" s="3" t="s">
        <v>15</v>
      </c>
      <c r="H8" s="3">
        <v>10</v>
      </c>
      <c r="I8" s="12">
        <f t="shared" si="6"/>
        <v>6</v>
      </c>
      <c r="J8" s="3">
        <v>0</v>
      </c>
      <c r="L8" s="13">
        <f t="shared" si="7"/>
        <v>7</v>
      </c>
      <c r="M8" s="14" t="str">
        <f t="shared" si="8"/>
        <v>ae</v>
      </c>
      <c r="N8" s="14">
        <f>IF(M8="","",COUNTIF($M$4:M8,M8))</f>
        <v>2</v>
      </c>
      <c r="O8" s="14" t="str">
        <f t="shared" si="0"/>
        <v>ae2</v>
      </c>
      <c r="P8" s="14">
        <v>5</v>
      </c>
      <c r="Q8" s="2" t="str">
        <f t="shared" si="1"/>
        <v>New York Jets</v>
      </c>
      <c r="R8" s="5">
        <f t="shared" si="2"/>
        <v>0.62527999999999995</v>
      </c>
      <c r="T8" s="2">
        <v>5</v>
      </c>
      <c r="U8" s="14">
        <f t="shared" ca="1" si="9"/>
        <v>4</v>
      </c>
      <c r="V8" s="2" t="str">
        <f t="shared" ca="1" si="3"/>
        <v>San Diego Chargers</v>
      </c>
      <c r="W8" s="5">
        <f t="shared" ca="1" si="4"/>
        <v>0.75029000000000001</v>
      </c>
      <c r="X8" s="14" t="str">
        <f t="shared" ca="1" si="5"/>
        <v>a</v>
      </c>
      <c r="Z8" s="61"/>
      <c r="AA8" s="14" t="s">
        <v>90</v>
      </c>
      <c r="AB8" s="14">
        <f t="shared" ca="1" si="10"/>
        <v>0</v>
      </c>
      <c r="AC8" s="2" t="str">
        <f t="shared" ca="1" si="11"/>
        <v>Miami Dolphins</v>
      </c>
      <c r="AD8" s="5">
        <f t="shared" ca="1" si="12"/>
        <v>0.25018000000000001</v>
      </c>
      <c r="AF8" s="63"/>
      <c r="AG8" s="14" t="s">
        <v>102</v>
      </c>
      <c r="AH8" s="14">
        <f t="shared" ca="1" si="13"/>
        <v>0</v>
      </c>
      <c r="AI8" s="2" t="str">
        <f t="shared" ca="1" si="14"/>
        <v>Washington Redskins</v>
      </c>
      <c r="AJ8" s="5">
        <f t="shared" ca="1" si="15"/>
        <v>0.37503999999999998</v>
      </c>
      <c r="AL8" s="55"/>
      <c r="AM8" s="16">
        <v>6</v>
      </c>
      <c r="AN8" s="17" t="str">
        <f>IF(Q9="","tbd",Q9)</f>
        <v>Denver Broncos</v>
      </c>
      <c r="AO8" s="18">
        <v>24</v>
      </c>
      <c r="AP8" s="14" t="str">
        <f>IF(AO8&gt;AO9,AM8,"")</f>
        <v/>
      </c>
      <c r="AR8" s="55"/>
      <c r="AS8" s="16">
        <f>IF(COUNT(AP5:AP9)&lt;&gt;2,"",MAX(AP5:AP9))</f>
        <v>5</v>
      </c>
      <c r="AT8" s="17" t="str">
        <f ca="1">IF(AS8="","tbd",OFFSET($Q$3,AS8,0))</f>
        <v>New York Jets</v>
      </c>
      <c r="AU8" s="18">
        <v>17</v>
      </c>
      <c r="AV8" s="14" t="str">
        <f>IF(AU8&gt;AU9,AS8,"")</f>
        <v/>
      </c>
      <c r="AX8" s="61"/>
    </row>
    <row r="9" spans="1:59" x14ac:dyDescent="0.25">
      <c r="A9" s="3" t="s">
        <v>10</v>
      </c>
      <c r="B9" s="3" t="s">
        <v>44</v>
      </c>
      <c r="C9" s="3" t="s">
        <v>74</v>
      </c>
      <c r="D9" s="3" t="s">
        <v>77</v>
      </c>
      <c r="F9" s="55"/>
      <c r="G9" s="3" t="s">
        <v>11</v>
      </c>
      <c r="H9" s="3">
        <v>10</v>
      </c>
      <c r="I9" s="12">
        <f t="shared" si="6"/>
        <v>6</v>
      </c>
      <c r="J9" s="3">
        <v>0</v>
      </c>
      <c r="L9" s="13">
        <f t="shared" si="7"/>
        <v>8</v>
      </c>
      <c r="M9" s="14" t="str">
        <f t="shared" si="8"/>
        <v>aw</v>
      </c>
      <c r="N9" s="14">
        <f>IF(M9="","",COUNTIF($M$4:M9,M9))</f>
        <v>2</v>
      </c>
      <c r="O9" s="14" t="str">
        <f t="shared" si="0"/>
        <v>aw2</v>
      </c>
      <c r="P9" s="14">
        <v>6</v>
      </c>
      <c r="Q9" s="2" t="str">
        <f t="shared" si="1"/>
        <v>Denver Broncos</v>
      </c>
      <c r="R9" s="5">
        <f t="shared" si="2"/>
        <v>0.62526999999999999</v>
      </c>
      <c r="T9" s="2">
        <v>6</v>
      </c>
      <c r="U9" s="14">
        <f t="shared" ca="1" si="9"/>
        <v>2</v>
      </c>
      <c r="V9" s="2" t="str">
        <f t="shared" ca="1" si="3"/>
        <v>Atlanta Falcons</v>
      </c>
      <c r="W9" s="5">
        <f t="shared" ca="1" si="4"/>
        <v>0.68814999999999993</v>
      </c>
      <c r="X9" s="14" t="str">
        <f t="shared" ca="1" si="5"/>
        <v>n</v>
      </c>
      <c r="Z9" s="61"/>
      <c r="AF9" s="63"/>
      <c r="AL9" s="55"/>
      <c r="AM9" s="19">
        <v>3</v>
      </c>
      <c r="AN9" s="20" t="str">
        <f>IF(Q6="","tbd",Q6)</f>
        <v>Indianapolis Colts</v>
      </c>
      <c r="AO9" s="21">
        <v>49</v>
      </c>
      <c r="AP9" s="14">
        <f>IF(AO9&gt;AO8,AM9,"")</f>
        <v>3</v>
      </c>
      <c r="AR9" s="55"/>
      <c r="AS9" s="19">
        <v>1</v>
      </c>
      <c r="AT9" s="20" t="str">
        <f>IF(Q4="","tbd",Q4)</f>
        <v>Pittsburgh Steelers</v>
      </c>
      <c r="AU9" s="21">
        <v>20</v>
      </c>
      <c r="AV9" s="14">
        <f>IF(AU9&gt;AU8,AS9,"")</f>
        <v>1</v>
      </c>
      <c r="AX9" s="61"/>
    </row>
    <row r="10" spans="1:59" x14ac:dyDescent="0.25">
      <c r="A10" s="3" t="s">
        <v>2</v>
      </c>
      <c r="B10" s="3" t="s">
        <v>36</v>
      </c>
      <c r="C10" s="3" t="s">
        <v>72</v>
      </c>
      <c r="D10" s="3" t="s">
        <v>78</v>
      </c>
      <c r="F10" s="55"/>
      <c r="G10" s="3" t="s">
        <v>24</v>
      </c>
      <c r="H10" s="3">
        <v>9</v>
      </c>
      <c r="I10" s="12">
        <f t="shared" si="6"/>
        <v>7</v>
      </c>
      <c r="J10" s="3">
        <v>0</v>
      </c>
      <c r="L10" s="13">
        <f t="shared" si="7"/>
        <v>10</v>
      </c>
      <c r="M10" s="14" t="str">
        <f t="shared" si="8"/>
        <v>as</v>
      </c>
      <c r="N10" s="14">
        <f>IF(M10="","",COUNTIF($M$4:M10,M10))</f>
        <v>2</v>
      </c>
      <c r="O10" s="14" t="str">
        <f t="shared" si="0"/>
        <v>as2</v>
      </c>
      <c r="P10" s="15"/>
      <c r="Q10" s="2" t="str">
        <f t="shared" si="1"/>
        <v>Jacksonville Jaguars</v>
      </c>
      <c r="R10" s="5">
        <f t="shared" si="2"/>
        <v>0.56325999999999998</v>
      </c>
      <c r="T10" s="2">
        <v>7</v>
      </c>
      <c r="U10" s="14">
        <f t="shared" ca="1" si="9"/>
        <v>5</v>
      </c>
      <c r="V10" s="2" t="str">
        <f t="shared" ca="1" si="3"/>
        <v>New York Jets</v>
      </c>
      <c r="W10" s="5">
        <f t="shared" ca="1" si="4"/>
        <v>0.62527999999999995</v>
      </c>
      <c r="X10" s="14" t="str">
        <f t="shared" ca="1" si="5"/>
        <v>a</v>
      </c>
      <c r="Z10" s="55"/>
      <c r="AA10" s="52" t="s">
        <v>77</v>
      </c>
      <c r="AB10" s="52"/>
      <c r="AC10" s="52"/>
      <c r="AD10" s="53"/>
      <c r="AF10" s="50"/>
      <c r="AG10" s="47" t="s">
        <v>77</v>
      </c>
      <c r="AH10" s="47"/>
      <c r="AI10" s="47"/>
      <c r="AJ10" s="48"/>
      <c r="AL10" s="62"/>
      <c r="AR10" s="62"/>
      <c r="AX10" s="62"/>
      <c r="BD10" s="22">
        <f>IF(BD2="@AFC",SUM(BB15:BB16),SUM(BB6:BB7))</f>
        <v>2</v>
      </c>
      <c r="BE10" s="17" t="str">
        <f ca="1">IF(BD10=0,"tbd",OFFSET($Q$3,BD10+IF($BD$2="@AFC",16,0),0))</f>
        <v>New England Patriots</v>
      </c>
      <c r="BF10" s="18">
        <v>24</v>
      </c>
      <c r="BG10" s="9" t="str">
        <f>IF(BF10&gt;BF11," &lt; CHAMPION","")</f>
        <v xml:space="preserve"> &lt; CHAMPION</v>
      </c>
    </row>
    <row r="11" spans="1:59" x14ac:dyDescent="0.25">
      <c r="A11" s="3" t="s">
        <v>26</v>
      </c>
      <c r="B11" s="3" t="s">
        <v>59</v>
      </c>
      <c r="C11" s="3" t="s">
        <v>72</v>
      </c>
      <c r="D11" s="3" t="s">
        <v>73</v>
      </c>
      <c r="F11" s="55"/>
      <c r="G11" s="3" t="s">
        <v>19</v>
      </c>
      <c r="H11" s="3">
        <v>9</v>
      </c>
      <c r="I11" s="12">
        <f t="shared" si="6"/>
        <v>7</v>
      </c>
      <c r="J11" s="3">
        <v>0</v>
      </c>
      <c r="L11" s="13">
        <f t="shared" si="7"/>
        <v>11</v>
      </c>
      <c r="M11" s="14" t="str">
        <f t="shared" si="8"/>
        <v>an</v>
      </c>
      <c r="N11" s="14">
        <f>IF(M11="","",COUNTIF($M$4:M11,M11))</f>
        <v>2</v>
      </c>
      <c r="O11" s="14" t="str">
        <f t="shared" si="0"/>
        <v>an2</v>
      </c>
      <c r="P11" s="15"/>
      <c r="Q11" s="2" t="str">
        <f t="shared" si="1"/>
        <v>Baltimore Ravens</v>
      </c>
      <c r="R11" s="5">
        <f t="shared" si="2"/>
        <v>0.56324999999999992</v>
      </c>
      <c r="T11" s="2">
        <v>8</v>
      </c>
      <c r="U11" s="14">
        <f t="shared" ca="1" si="9"/>
        <v>6</v>
      </c>
      <c r="V11" s="2" t="str">
        <f t="shared" ca="1" si="3"/>
        <v>Denver Broncos</v>
      </c>
      <c r="W11" s="5">
        <f t="shared" ca="1" si="4"/>
        <v>0.62526999999999999</v>
      </c>
      <c r="X11" s="14" t="str">
        <f t="shared" ca="1" si="5"/>
        <v>a</v>
      </c>
      <c r="Z11" s="61"/>
      <c r="AA11" s="1"/>
      <c r="AB11" s="1"/>
      <c r="AC11" s="4" t="s">
        <v>79</v>
      </c>
      <c r="AD11" s="4" t="s">
        <v>68</v>
      </c>
      <c r="AF11" s="63"/>
      <c r="AG11" s="1"/>
      <c r="AH11" s="1"/>
      <c r="AI11" s="4" t="s">
        <v>79</v>
      </c>
      <c r="AJ11" s="4" t="s">
        <v>68</v>
      </c>
      <c r="AL11" s="7"/>
      <c r="AR11" s="7"/>
      <c r="BD11" s="23">
        <f>IF(BD2="@AFC",SUM(BB6:BB7),SUM(BB15:BB16))</f>
        <v>1</v>
      </c>
      <c r="BE11" s="20" t="str">
        <f ca="1">IF(BD11=0,"tbd",OFFSET($Q$3,BD11+IF($BD$2="@AFC",0,16),0))</f>
        <v>Philadelphia Eagles</v>
      </c>
      <c r="BF11" s="21">
        <v>21</v>
      </c>
      <c r="BG11" s="9" t="str">
        <f>IF(BF11&gt;BF10," &lt; CHAMPION","")</f>
        <v/>
      </c>
    </row>
    <row r="12" spans="1:59" x14ac:dyDescent="0.25">
      <c r="A12" s="3" t="s">
        <v>18</v>
      </c>
      <c r="B12" s="3" t="s">
        <v>51</v>
      </c>
      <c r="C12" s="3" t="s">
        <v>74</v>
      </c>
      <c r="D12" s="3" t="s">
        <v>73</v>
      </c>
      <c r="F12" s="55"/>
      <c r="G12" s="3" t="s">
        <v>16</v>
      </c>
      <c r="H12" s="3">
        <v>9</v>
      </c>
      <c r="I12" s="12">
        <f t="shared" si="6"/>
        <v>7</v>
      </c>
      <c r="J12" s="3">
        <v>0</v>
      </c>
      <c r="L12" s="13">
        <f t="shared" si="7"/>
        <v>12</v>
      </c>
      <c r="M12" s="14" t="str">
        <f t="shared" si="8"/>
        <v>ae</v>
      </c>
      <c r="N12" s="14">
        <f>IF(M12="","",COUNTIF($M$4:M12,M12))</f>
        <v>3</v>
      </c>
      <c r="O12" s="14" t="str">
        <f t="shared" si="0"/>
        <v>ae3</v>
      </c>
      <c r="P12" s="15"/>
      <c r="Q12" s="2" t="str">
        <f t="shared" si="1"/>
        <v>Buffalo Bills</v>
      </c>
      <c r="R12" s="5">
        <f t="shared" si="2"/>
        <v>0.56323999999999996</v>
      </c>
      <c r="T12" s="2">
        <v>9</v>
      </c>
      <c r="U12" s="14">
        <f t="shared" ca="1" si="9"/>
        <v>3</v>
      </c>
      <c r="V12" s="2" t="str">
        <f t="shared" ca="1" si="3"/>
        <v>Green Bay Packers</v>
      </c>
      <c r="W12" s="5">
        <f t="shared" ca="1" si="4"/>
        <v>0.62514000000000003</v>
      </c>
      <c r="X12" s="14" t="str">
        <f t="shared" ca="1" si="5"/>
        <v>n</v>
      </c>
      <c r="Z12" s="61"/>
      <c r="AA12" s="14" t="s">
        <v>83</v>
      </c>
      <c r="AB12" s="14">
        <f ca="1">IF(COUNTIF($O$4:$O$35,AA12)=0,"",OFFSET($P$3,MATCH(AA12,$O$4:$O$35,0),0))</f>
        <v>1</v>
      </c>
      <c r="AC12" s="2" t="str">
        <f ca="1">IF(COUNTIF($O$4:$O$35,AA12)=0,"",OFFSET($Q$3,MATCH(AA12,$O$4:$O$35,0),0))</f>
        <v>Pittsburgh Steelers</v>
      </c>
      <c r="AD12" s="5">
        <f ca="1">IF(COUNTIF($O$4:$O$35,AA12)=0,"",OFFSET($R$3,MATCH(AA12,$O$4:$O$35,0),0))</f>
        <v>0.93831999999999993</v>
      </c>
      <c r="AF12" s="63"/>
      <c r="AG12" s="14" t="s">
        <v>103</v>
      </c>
      <c r="AH12" s="14">
        <f ca="1">IF(COUNTIF($O$4:$O$35,AG12)=0,"",OFFSET($P$3,MATCH(AG12,$O$4:$O$35,0),0))</f>
        <v>3</v>
      </c>
      <c r="AI12" s="2" t="str">
        <f ca="1">IF(COUNTIF($O$4:$O$35,AG12)=0,"",OFFSET($Q$3,MATCH(AG12,$O$4:$O$35,0),0))</f>
        <v>Green Bay Packers</v>
      </c>
      <c r="AJ12" s="5">
        <f ca="1">IF(COUNTIF($O$4:$O$35,AG12)=0,"",OFFSET($R$3,MATCH(AG12,$O$4:$O$35,0),0))</f>
        <v>0.62514000000000003</v>
      </c>
      <c r="AL12" s="76" t="s">
        <v>116</v>
      </c>
      <c r="AM12" s="77"/>
      <c r="AN12" s="77"/>
      <c r="AO12" s="77"/>
      <c r="AP12" s="77"/>
      <c r="AQ12" s="77"/>
      <c r="AR12" s="78"/>
      <c r="AS12" s="77"/>
      <c r="AT12" s="77"/>
      <c r="AU12" s="77"/>
      <c r="AV12" s="77"/>
      <c r="AW12" s="77"/>
      <c r="AX12" s="78"/>
      <c r="AY12" s="77"/>
      <c r="AZ12" s="77"/>
      <c r="BA12" s="77"/>
      <c r="BB12" s="79"/>
    </row>
    <row r="13" spans="1:59" ht="15" customHeight="1" x14ac:dyDescent="0.25">
      <c r="A13" s="3" t="s">
        <v>17</v>
      </c>
      <c r="B13" s="3" t="s">
        <v>50</v>
      </c>
      <c r="C13" s="3" t="s">
        <v>74</v>
      </c>
      <c r="D13" s="3" t="s">
        <v>73</v>
      </c>
      <c r="F13" s="55"/>
      <c r="G13" s="3" t="s">
        <v>31</v>
      </c>
      <c r="H13" s="3">
        <v>8</v>
      </c>
      <c r="I13" s="12">
        <f t="shared" si="6"/>
        <v>8</v>
      </c>
      <c r="J13" s="3">
        <v>0</v>
      </c>
      <c r="L13" s="13">
        <f t="shared" si="7"/>
        <v>14</v>
      </c>
      <c r="M13" s="14" t="str">
        <f t="shared" si="8"/>
        <v>an</v>
      </c>
      <c r="N13" s="14">
        <f>IF(M13="","",COUNTIF($M$4:M13,M13))</f>
        <v>3</v>
      </c>
      <c r="O13" s="14" t="str">
        <f t="shared" si="0"/>
        <v>an3</v>
      </c>
      <c r="P13" s="15"/>
      <c r="Q13" s="2" t="str">
        <f t="shared" si="1"/>
        <v>Cincinnati Bengals</v>
      </c>
      <c r="R13" s="5">
        <f t="shared" si="2"/>
        <v>0.50022999999999995</v>
      </c>
      <c r="T13" s="2">
        <v>10</v>
      </c>
      <c r="U13" s="14">
        <f t="shared" ca="1" si="9"/>
        <v>0</v>
      </c>
      <c r="V13" s="2" t="str">
        <f t="shared" ca="1" si="3"/>
        <v>Jacksonville Jaguars</v>
      </c>
      <c r="W13" s="5">
        <f t="shared" ca="1" si="4"/>
        <v>0.56325999999999998</v>
      </c>
      <c r="X13" s="14" t="str">
        <f t="shared" ca="1" si="5"/>
        <v>a</v>
      </c>
      <c r="Z13" s="61"/>
      <c r="AA13" s="14" t="s">
        <v>84</v>
      </c>
      <c r="AB13" s="14">
        <f t="shared" ref="AB13:AB15" ca="1" si="16">IF(COUNTIF($O$4:$O$35,AA13)=0,"",OFFSET($P$3,MATCH(AA13,$O$4:$O$35,0),0))</f>
        <v>0</v>
      </c>
      <c r="AC13" s="2" t="str">
        <f t="shared" ref="AC13:AC15" ca="1" si="17">IF(COUNTIF($O$4:$O$35,AA13)=0,"",OFFSET($Q$3,MATCH(AA13,$O$4:$O$35,0),0))</f>
        <v>Baltimore Ravens</v>
      </c>
      <c r="AD13" s="5">
        <f t="shared" ref="AD13:AD15" ca="1" si="18">IF(COUNTIF($O$4:$O$35,AA13)=0,"",OFFSET($R$3,MATCH(AA13,$O$4:$O$35,0),0))</f>
        <v>0.56324999999999992</v>
      </c>
      <c r="AF13" s="63"/>
      <c r="AG13" s="14" t="s">
        <v>104</v>
      </c>
      <c r="AH13" s="14">
        <f t="shared" ref="AH13:AH15" ca="1" si="19">IF(COUNTIF($O$4:$O$35,AG13)=0,"",OFFSET($P$3,MATCH(AG13,$O$4:$O$35,0),0))</f>
        <v>6</v>
      </c>
      <c r="AI13" s="2" t="str">
        <f t="shared" ref="AI13:AI15" ca="1" si="20">IF(COUNTIF($O$4:$O$35,AG13)=0,"",OFFSET($Q$3,MATCH(AG13,$O$4:$O$35,0),0))</f>
        <v>Minnesota Vikings</v>
      </c>
      <c r="AJ13" s="5">
        <f t="shared" ref="AJ13:AJ15" ca="1" si="21">IF(COUNTIF($O$4:$O$35,AG13)=0,"",OFFSET($R$3,MATCH(AG13,$O$4:$O$35,0),0))</f>
        <v>0.50011000000000005</v>
      </c>
      <c r="AL13" s="63" t="s">
        <v>121</v>
      </c>
      <c r="AR13" s="63" t="s">
        <v>122</v>
      </c>
      <c r="AX13" s="63" t="s">
        <v>124</v>
      </c>
    </row>
    <row r="14" spans="1:59" x14ac:dyDescent="0.25">
      <c r="A14" s="3" t="s">
        <v>6</v>
      </c>
      <c r="B14" s="3" t="s">
        <v>40</v>
      </c>
      <c r="C14" s="3" t="s">
        <v>74</v>
      </c>
      <c r="D14" s="3" t="s">
        <v>78</v>
      </c>
      <c r="F14" s="55"/>
      <c r="G14" s="3" t="s">
        <v>29</v>
      </c>
      <c r="H14" s="6">
        <v>7</v>
      </c>
      <c r="I14" s="12">
        <f t="shared" si="6"/>
        <v>9</v>
      </c>
      <c r="J14" s="3">
        <v>0</v>
      </c>
      <c r="L14" s="13">
        <f t="shared" si="7"/>
        <v>18</v>
      </c>
      <c r="M14" s="14" t="str">
        <f t="shared" si="8"/>
        <v>as</v>
      </c>
      <c r="N14" s="14">
        <f>IF(M14="","",COUNTIF($M$4:M14,M14))</f>
        <v>3</v>
      </c>
      <c r="O14" s="14" t="str">
        <f t="shared" si="0"/>
        <v>as3</v>
      </c>
      <c r="P14" s="15"/>
      <c r="Q14" s="2" t="str">
        <f t="shared" si="1"/>
        <v>Houston Texans</v>
      </c>
      <c r="R14" s="5">
        <f t="shared" si="2"/>
        <v>0.43822</v>
      </c>
      <c r="T14" s="2">
        <v>11</v>
      </c>
      <c r="U14" s="14">
        <f t="shared" ca="1" si="9"/>
        <v>0</v>
      </c>
      <c r="V14" s="2" t="str">
        <f t="shared" ca="1" si="3"/>
        <v>Baltimore Ravens</v>
      </c>
      <c r="W14" s="5">
        <f t="shared" ca="1" si="4"/>
        <v>0.56324999999999992</v>
      </c>
      <c r="X14" s="14" t="str">
        <f t="shared" ca="1" si="5"/>
        <v>a</v>
      </c>
      <c r="Z14" s="61"/>
      <c r="AA14" s="14" t="s">
        <v>85</v>
      </c>
      <c r="AB14" s="14">
        <f t="shared" ca="1" si="16"/>
        <v>0</v>
      </c>
      <c r="AC14" s="2" t="str">
        <f t="shared" ca="1" si="17"/>
        <v>Cincinnati Bengals</v>
      </c>
      <c r="AD14" s="5">
        <f t="shared" ca="1" si="18"/>
        <v>0.50022999999999995</v>
      </c>
      <c r="AF14" s="63"/>
      <c r="AG14" s="14" t="s">
        <v>105</v>
      </c>
      <c r="AH14" s="14">
        <f t="shared" ca="1" si="19"/>
        <v>0</v>
      </c>
      <c r="AI14" s="2" t="str">
        <f t="shared" ca="1" si="20"/>
        <v>Detroit Lions</v>
      </c>
      <c r="AJ14" s="5">
        <f t="shared" ca="1" si="21"/>
        <v>0.37508000000000002</v>
      </c>
      <c r="AL14" s="50"/>
      <c r="AM14" s="16">
        <v>6</v>
      </c>
      <c r="AN14" s="17" t="str">
        <f>IF(Q25="","tbd",Q25)</f>
        <v>Minnesota Vikings</v>
      </c>
      <c r="AO14" s="18">
        <v>31</v>
      </c>
      <c r="AP14" s="14">
        <f>IF(AO14&gt;AO15,AM14,"")</f>
        <v>6</v>
      </c>
      <c r="AR14" s="50"/>
      <c r="AS14" s="16">
        <f>IF(COUNT(AP14:AP18)&lt;&gt;2,"",MAX(AP14:AP18))</f>
        <v>6</v>
      </c>
      <c r="AT14" s="17" t="str">
        <f ca="1">IF(AS14="","tbd",OFFSET($Q$19,AS14,0))</f>
        <v>Minnesota Vikings</v>
      </c>
      <c r="AU14" s="18">
        <v>14</v>
      </c>
      <c r="AV14" s="14" t="str">
        <f>IF(AU14&gt;AU15,AS14,"")</f>
        <v/>
      </c>
      <c r="AX14" s="63"/>
    </row>
    <row r="15" spans="1:59" x14ac:dyDescent="0.25">
      <c r="A15" s="3" t="s">
        <v>27</v>
      </c>
      <c r="B15" s="3" t="s">
        <v>60</v>
      </c>
      <c r="C15" s="3" t="s">
        <v>72</v>
      </c>
      <c r="D15" s="3" t="s">
        <v>75</v>
      </c>
      <c r="F15" s="55"/>
      <c r="G15" s="3" t="s">
        <v>17</v>
      </c>
      <c r="H15" s="6">
        <v>7</v>
      </c>
      <c r="I15" s="12">
        <f t="shared" si="6"/>
        <v>9</v>
      </c>
      <c r="J15" s="3">
        <v>0</v>
      </c>
      <c r="L15" s="13">
        <f t="shared" si="7"/>
        <v>19</v>
      </c>
      <c r="M15" s="14" t="str">
        <f t="shared" si="8"/>
        <v>aw</v>
      </c>
      <c r="N15" s="14">
        <f>IF(M15="","",COUNTIF($M$4:M15,M15))</f>
        <v>3</v>
      </c>
      <c r="O15" s="14" t="str">
        <f t="shared" si="0"/>
        <v>aw3</v>
      </c>
      <c r="P15" s="15"/>
      <c r="Q15" s="2" t="str">
        <f t="shared" si="1"/>
        <v>Kansas City Chiefs</v>
      </c>
      <c r="R15" s="5">
        <f t="shared" si="2"/>
        <v>0.43820999999999999</v>
      </c>
      <c r="T15" s="2">
        <v>12</v>
      </c>
      <c r="U15" s="14">
        <f t="shared" ca="1" si="9"/>
        <v>0</v>
      </c>
      <c r="V15" s="2" t="str">
        <f t="shared" ca="1" si="3"/>
        <v>Buffalo Bills</v>
      </c>
      <c r="W15" s="5">
        <f t="shared" ca="1" si="4"/>
        <v>0.56323999999999996</v>
      </c>
      <c r="X15" s="14" t="str">
        <f t="shared" ca="1" si="5"/>
        <v>a</v>
      </c>
      <c r="Z15" s="61"/>
      <c r="AA15" s="14" t="s">
        <v>86</v>
      </c>
      <c r="AB15" s="14">
        <f t="shared" ca="1" si="16"/>
        <v>0</v>
      </c>
      <c r="AC15" s="2" t="str">
        <f t="shared" ca="1" si="17"/>
        <v>Cleveland Browns</v>
      </c>
      <c r="AD15" s="5">
        <f t="shared" ca="1" si="18"/>
        <v>0.25017</v>
      </c>
      <c r="AF15" s="63"/>
      <c r="AG15" s="14" t="s">
        <v>106</v>
      </c>
      <c r="AH15" s="14">
        <f t="shared" ca="1" si="19"/>
        <v>0</v>
      </c>
      <c r="AI15" s="2" t="str">
        <f t="shared" ca="1" si="20"/>
        <v>Chicago Bears</v>
      </c>
      <c r="AJ15" s="5">
        <f t="shared" ca="1" si="21"/>
        <v>0.31302000000000002</v>
      </c>
      <c r="AL15" s="50"/>
      <c r="AM15" s="19">
        <v>3</v>
      </c>
      <c r="AN15" s="20" t="str">
        <f>IF(Q22="","tbd",Q22)</f>
        <v>Green Bay Packers</v>
      </c>
      <c r="AO15" s="21">
        <v>17</v>
      </c>
      <c r="AP15" s="14" t="str">
        <f>IF(AO15&gt;AO14,AM15,"")</f>
        <v/>
      </c>
      <c r="AR15" s="50"/>
      <c r="AS15" s="19">
        <v>1</v>
      </c>
      <c r="AT15" s="20" t="str">
        <f>IF(Q20="","tbd",Q20)</f>
        <v>Philadelphia Eagles</v>
      </c>
      <c r="AU15" s="21">
        <v>27</v>
      </c>
      <c r="AV15" s="14">
        <f>IF(AU15&gt;AU14,AS15,"")</f>
        <v>1</v>
      </c>
      <c r="AX15" s="50"/>
      <c r="AY15" s="16">
        <f>IF(COUNT(AV14:AV18)&lt;&gt;2,"",MAX(AV14:AV18))</f>
        <v>2</v>
      </c>
      <c r="AZ15" s="17" t="str">
        <f ca="1">IF(AY15="","tbd",OFFSET($Q$19,AY15,0))</f>
        <v>Atlanta Falcons</v>
      </c>
      <c r="BA15" s="18">
        <v>10</v>
      </c>
      <c r="BB15" s="14" t="str">
        <f>IF(BA15&gt;BA16,AY15,"")</f>
        <v/>
      </c>
    </row>
    <row r="16" spans="1:59" ht="15" customHeight="1" x14ac:dyDescent="0.25">
      <c r="A16" s="3" t="s">
        <v>12</v>
      </c>
      <c r="B16" s="3" t="s">
        <v>46</v>
      </c>
      <c r="C16" s="3" t="s">
        <v>74</v>
      </c>
      <c r="D16" s="3" t="s">
        <v>75</v>
      </c>
      <c r="F16" s="55"/>
      <c r="G16" s="3" t="s">
        <v>3</v>
      </c>
      <c r="H16" s="3">
        <v>5</v>
      </c>
      <c r="I16" s="12">
        <f t="shared" si="6"/>
        <v>11</v>
      </c>
      <c r="J16" s="3">
        <v>0</v>
      </c>
      <c r="L16" s="13">
        <f t="shared" si="7"/>
        <v>26</v>
      </c>
      <c r="M16" s="14" t="str">
        <f t="shared" si="8"/>
        <v>aw</v>
      </c>
      <c r="N16" s="14">
        <f>IF(M16="","",COUNTIF($M$4:M16,M16))</f>
        <v>4</v>
      </c>
      <c r="O16" s="14" t="str">
        <f t="shared" si="0"/>
        <v>aw4</v>
      </c>
      <c r="P16" s="15"/>
      <c r="Q16" s="2" t="str">
        <f t="shared" si="1"/>
        <v>Oakland Raiders</v>
      </c>
      <c r="R16" s="5">
        <f t="shared" si="2"/>
        <v>0.31319999999999998</v>
      </c>
      <c r="T16" s="2">
        <v>13</v>
      </c>
      <c r="U16" s="14">
        <f t="shared" ca="1" si="9"/>
        <v>4</v>
      </c>
      <c r="V16" s="2" t="str">
        <f t="shared" ca="1" si="3"/>
        <v>Seattle Seahawks</v>
      </c>
      <c r="W16" s="5">
        <f t="shared" ca="1" si="4"/>
        <v>0.56312999999999991</v>
      </c>
      <c r="X16" s="14" t="str">
        <f t="shared" ca="1" si="5"/>
        <v>n</v>
      </c>
      <c r="Z16" s="61"/>
      <c r="AF16" s="63"/>
      <c r="AL16" s="63"/>
      <c r="AR16" s="63"/>
      <c r="AX16" s="50"/>
      <c r="AY16" s="19">
        <f>IF(COUNT(AV14:AV18)&lt;&gt;2,"",MIN(AV14:AV18))</f>
        <v>1</v>
      </c>
      <c r="AZ16" s="20" t="str">
        <f ca="1">IF(AY16="","tbd",OFFSET($Q$19,AY16,0))</f>
        <v>Philadelphia Eagles</v>
      </c>
      <c r="BA16" s="21">
        <v>27</v>
      </c>
      <c r="BB16" s="14">
        <f>IF(BA16&gt;BA15,AY16,"")</f>
        <v>1</v>
      </c>
    </row>
    <row r="17" spans="1:50" x14ac:dyDescent="0.25">
      <c r="A17" s="3" t="s">
        <v>1</v>
      </c>
      <c r="B17" s="3" t="s">
        <v>35</v>
      </c>
      <c r="C17" s="3" t="s">
        <v>72</v>
      </c>
      <c r="D17" s="3" t="s">
        <v>75</v>
      </c>
      <c r="F17" s="55"/>
      <c r="G17" s="3" t="s">
        <v>4</v>
      </c>
      <c r="H17" s="3">
        <v>5</v>
      </c>
      <c r="I17" s="12">
        <f t="shared" si="6"/>
        <v>11</v>
      </c>
      <c r="J17" s="3">
        <v>0</v>
      </c>
      <c r="L17" s="13">
        <f t="shared" si="7"/>
        <v>27</v>
      </c>
      <c r="M17" s="14" t="str">
        <f t="shared" si="8"/>
        <v>as</v>
      </c>
      <c r="N17" s="14">
        <f>IF(M17="","",COUNTIF($M$4:M17,M17))</f>
        <v>4</v>
      </c>
      <c r="O17" s="14" t="str">
        <f t="shared" si="0"/>
        <v>as4</v>
      </c>
      <c r="P17" s="15"/>
      <c r="Q17" s="2" t="str">
        <f t="shared" si="1"/>
        <v>Tennessee Titans</v>
      </c>
      <c r="R17" s="5">
        <f t="shared" si="2"/>
        <v>0.31319000000000002</v>
      </c>
      <c r="T17" s="2">
        <v>14</v>
      </c>
      <c r="U17" s="14">
        <f t="shared" ca="1" si="9"/>
        <v>0</v>
      </c>
      <c r="V17" s="2" t="str">
        <f t="shared" ca="1" si="3"/>
        <v>Cincinnati Bengals</v>
      </c>
      <c r="W17" s="5">
        <f t="shared" ca="1" si="4"/>
        <v>0.50022999999999995</v>
      </c>
      <c r="X17" s="14" t="str">
        <f t="shared" ca="1" si="5"/>
        <v>a</v>
      </c>
      <c r="Z17" s="55"/>
      <c r="AA17" s="52" t="s">
        <v>78</v>
      </c>
      <c r="AB17" s="52"/>
      <c r="AC17" s="52"/>
      <c r="AD17" s="53"/>
      <c r="AF17" s="50"/>
      <c r="AG17" s="47" t="s">
        <v>78</v>
      </c>
      <c r="AH17" s="47"/>
      <c r="AI17" s="47"/>
      <c r="AJ17" s="48"/>
      <c r="AL17" s="50"/>
      <c r="AM17" s="16">
        <v>5</v>
      </c>
      <c r="AN17" s="17" t="str">
        <f>IF(Q24="","tbd",Q24)</f>
        <v>St. Louis Rams</v>
      </c>
      <c r="AO17" s="18">
        <v>27</v>
      </c>
      <c r="AP17" s="14">
        <f>IF(AO17&gt;AO18,AM17,"")</f>
        <v>5</v>
      </c>
      <c r="AR17" s="50"/>
      <c r="AS17" s="16">
        <f>IF(COUNT(AP14:AP18)&lt;&gt;2,"",MIN(AP14:AP18))</f>
        <v>5</v>
      </c>
      <c r="AT17" s="17" t="str">
        <f ca="1">IF(AS17="","tbd",OFFSET($Q$19,AS17,0))</f>
        <v>St. Louis Rams</v>
      </c>
      <c r="AU17" s="18">
        <v>17</v>
      </c>
      <c r="AV17" s="14" t="str">
        <f>IF(AU17&gt;AU18,AS17,"")</f>
        <v/>
      </c>
      <c r="AX17" s="63"/>
    </row>
    <row r="18" spans="1:50" x14ac:dyDescent="0.25">
      <c r="A18" s="3" t="s">
        <v>9</v>
      </c>
      <c r="B18" s="3" t="s">
        <v>43</v>
      </c>
      <c r="C18" s="3" t="s">
        <v>72</v>
      </c>
      <c r="D18" s="3" t="s">
        <v>78</v>
      </c>
      <c r="F18" s="55"/>
      <c r="G18" s="3" t="s">
        <v>12</v>
      </c>
      <c r="H18" s="3">
        <v>4</v>
      </c>
      <c r="I18" s="12">
        <f t="shared" si="6"/>
        <v>12</v>
      </c>
      <c r="J18" s="3">
        <v>0</v>
      </c>
      <c r="L18" s="13">
        <f t="shared" si="7"/>
        <v>30</v>
      </c>
      <c r="M18" s="14" t="str">
        <f t="shared" si="8"/>
        <v>ae</v>
      </c>
      <c r="N18" s="14">
        <f>IF(M18="","",COUNTIF($M$4:M18,M18))</f>
        <v>4</v>
      </c>
      <c r="O18" s="14" t="str">
        <f t="shared" si="0"/>
        <v>ae4</v>
      </c>
      <c r="P18" s="15"/>
      <c r="Q18" s="2" t="str">
        <f t="shared" si="1"/>
        <v>Miami Dolphins</v>
      </c>
      <c r="R18" s="5">
        <f t="shared" si="2"/>
        <v>0.25018000000000001</v>
      </c>
      <c r="T18" s="2">
        <v>15</v>
      </c>
      <c r="U18" s="14">
        <f t="shared" ca="1" si="9"/>
        <v>5</v>
      </c>
      <c r="V18" s="2" t="str">
        <f t="shared" ca="1" si="3"/>
        <v>St. Louis Rams</v>
      </c>
      <c r="W18" s="5">
        <f t="shared" ca="1" si="4"/>
        <v>0.50012000000000001</v>
      </c>
      <c r="X18" s="14" t="str">
        <f t="shared" ca="1" si="5"/>
        <v>n</v>
      </c>
      <c r="Z18" s="61"/>
      <c r="AA18" s="1"/>
      <c r="AB18" s="1"/>
      <c r="AC18" s="4" t="s">
        <v>79</v>
      </c>
      <c r="AD18" s="4" t="s">
        <v>68</v>
      </c>
      <c r="AF18" s="63"/>
      <c r="AG18" s="1"/>
      <c r="AH18" s="1"/>
      <c r="AI18" s="4" t="s">
        <v>79</v>
      </c>
      <c r="AJ18" s="4" t="s">
        <v>68</v>
      </c>
      <c r="AL18" s="50"/>
      <c r="AM18" s="19">
        <v>4</v>
      </c>
      <c r="AN18" s="20" t="str">
        <f>IF(Q23="","tbd",Q23)</f>
        <v>Seattle Seahawks</v>
      </c>
      <c r="AO18" s="21">
        <v>20</v>
      </c>
      <c r="AP18" s="14" t="str">
        <f>IF(AO18&gt;AO17,AM18,"")</f>
        <v/>
      </c>
      <c r="AR18" s="50"/>
      <c r="AS18" s="19">
        <v>2</v>
      </c>
      <c r="AT18" s="20" t="str">
        <f>IF(Q21="","tbd",Q21)</f>
        <v>Atlanta Falcons</v>
      </c>
      <c r="AU18" s="21">
        <v>47</v>
      </c>
      <c r="AV18" s="14">
        <f>IF(AU18&gt;AU17,AS18,"")</f>
        <v>2</v>
      </c>
      <c r="AX18" s="63"/>
    </row>
    <row r="19" spans="1:50" x14ac:dyDescent="0.25">
      <c r="A19" s="3" t="s">
        <v>7</v>
      </c>
      <c r="B19" s="3" t="s">
        <v>41</v>
      </c>
      <c r="C19" s="3" t="s">
        <v>72</v>
      </c>
      <c r="D19" s="3" t="s">
        <v>75</v>
      </c>
      <c r="F19" s="56"/>
      <c r="G19" s="3" t="s">
        <v>10</v>
      </c>
      <c r="H19" s="3">
        <v>4</v>
      </c>
      <c r="I19" s="12">
        <f t="shared" si="6"/>
        <v>12</v>
      </c>
      <c r="J19" s="3">
        <v>0</v>
      </c>
      <c r="L19" s="13">
        <f t="shared" si="7"/>
        <v>31</v>
      </c>
      <c r="M19" s="14" t="str">
        <f t="shared" si="8"/>
        <v>an</v>
      </c>
      <c r="N19" s="14">
        <f>IF(M19="","",COUNTIF($M$4:M19,M19))</f>
        <v>4</v>
      </c>
      <c r="O19" s="14" t="str">
        <f t="shared" si="0"/>
        <v>an4</v>
      </c>
      <c r="P19" s="15"/>
      <c r="Q19" s="2" t="str">
        <f t="shared" si="1"/>
        <v>Cleveland Browns</v>
      </c>
      <c r="R19" s="5">
        <f t="shared" si="2"/>
        <v>0.25017</v>
      </c>
      <c r="T19" s="2">
        <v>16</v>
      </c>
      <c r="U19" s="14">
        <f t="shared" ca="1" si="9"/>
        <v>6</v>
      </c>
      <c r="V19" s="2" t="str">
        <f t="shared" ca="1" si="3"/>
        <v>Minnesota Vikings</v>
      </c>
      <c r="W19" s="5">
        <f t="shared" ca="1" si="4"/>
        <v>0.50011000000000005</v>
      </c>
      <c r="X19" s="14" t="str">
        <f t="shared" ca="1" si="5"/>
        <v>n</v>
      </c>
      <c r="Z19" s="61"/>
      <c r="AA19" s="14" t="s">
        <v>91</v>
      </c>
      <c r="AB19" s="14">
        <f ca="1">IF(COUNTIF($O$4:$O$35,AA19)=0,"",OFFSET($P$3,MATCH(AA19,$O$4:$O$35,0),0))</f>
        <v>3</v>
      </c>
      <c r="AC19" s="2" t="str">
        <f ca="1">IF(COUNTIF($O$4:$O$35,AA19)=0,"",OFFSET($Q$3,MATCH(AA19,$O$4:$O$35,0),0))</f>
        <v>Indianapolis Colts</v>
      </c>
      <c r="AD19" s="5">
        <f ca="1">IF(COUNTIF($O$4:$O$35,AA19)=0,"",OFFSET($R$3,MATCH(AA19,$O$4:$O$35,0),0))</f>
        <v>0.75029999999999997</v>
      </c>
      <c r="AF19" s="63"/>
      <c r="AG19" s="14" t="s">
        <v>107</v>
      </c>
      <c r="AH19" s="14">
        <f ca="1">IF(COUNTIF($O$4:$O$35,AG19)=0,"",OFFSET($P$3,MATCH(AG19,$O$4:$O$35,0),0))</f>
        <v>2</v>
      </c>
      <c r="AI19" s="2" t="str">
        <f ca="1">IF(COUNTIF($O$4:$O$35,AG19)=0,"",OFFSET($Q$3,MATCH(AG19,$O$4:$O$35,0),0))</f>
        <v>Atlanta Falcons</v>
      </c>
      <c r="AJ19" s="5">
        <f ca="1">IF(COUNTIF($O$4:$O$35,AG19)=0,"",OFFSET($R$3,MATCH(AG19,$O$4:$O$35,0),0))</f>
        <v>0.68814999999999993</v>
      </c>
      <c r="AL19" s="64"/>
      <c r="AR19" s="64"/>
      <c r="AX19" s="64"/>
    </row>
    <row r="20" spans="1:50" x14ac:dyDescent="0.25">
      <c r="A20" s="3" t="s">
        <v>24</v>
      </c>
      <c r="B20" s="3" t="s">
        <v>57</v>
      </c>
      <c r="C20" s="3" t="s">
        <v>74</v>
      </c>
      <c r="D20" s="3" t="s">
        <v>78</v>
      </c>
      <c r="F20" s="49" t="s">
        <v>116</v>
      </c>
      <c r="G20" s="3" t="s">
        <v>1</v>
      </c>
      <c r="H20" s="3">
        <v>13</v>
      </c>
      <c r="I20" s="12">
        <f t="shared" si="6"/>
        <v>3</v>
      </c>
      <c r="J20" s="3">
        <v>0</v>
      </c>
      <c r="L20" s="13">
        <f t="shared" si="7"/>
        <v>3</v>
      </c>
      <c r="M20" s="14" t="str">
        <f t="shared" si="8"/>
        <v>ne</v>
      </c>
      <c r="N20" s="14">
        <f>IF(M20="","",COUNTIF($M$4:M20,M20))</f>
        <v>1</v>
      </c>
      <c r="O20" s="14" t="str">
        <f t="shared" si="0"/>
        <v>ne1</v>
      </c>
      <c r="P20" s="14">
        <v>1</v>
      </c>
      <c r="Q20" s="2" t="str">
        <f t="shared" si="1"/>
        <v>Philadelphia Eagles</v>
      </c>
      <c r="R20" s="5">
        <f t="shared" si="2"/>
        <v>0.81315999999999999</v>
      </c>
      <c r="T20" s="2">
        <v>17</v>
      </c>
      <c r="U20" s="14">
        <f t="shared" ca="1" si="9"/>
        <v>0</v>
      </c>
      <c r="V20" s="2" t="str">
        <f t="shared" ca="1" si="3"/>
        <v>New Orleans Saints</v>
      </c>
      <c r="W20" s="5">
        <f t="shared" ca="1" si="4"/>
        <v>0.50009999999999999</v>
      </c>
      <c r="X20" s="14" t="str">
        <f t="shared" ca="1" si="5"/>
        <v>n</v>
      </c>
      <c r="Z20" s="61"/>
      <c r="AA20" s="14" t="s">
        <v>92</v>
      </c>
      <c r="AB20" s="14">
        <f t="shared" ref="AB20:AB22" ca="1" si="22">IF(COUNTIF($O$4:$O$35,AA20)=0,"",OFFSET($P$3,MATCH(AA20,$O$4:$O$35,0),0))</f>
        <v>0</v>
      </c>
      <c r="AC20" s="2" t="str">
        <f t="shared" ref="AC20:AC22" ca="1" si="23">IF(COUNTIF($O$4:$O$35,AA20)=0,"",OFFSET($Q$3,MATCH(AA20,$O$4:$O$35,0),0))</f>
        <v>Jacksonville Jaguars</v>
      </c>
      <c r="AD20" s="5">
        <f t="shared" ref="AD20:AD22" ca="1" si="24">IF(COUNTIF($O$4:$O$35,AA20)=0,"",OFFSET($R$3,MATCH(AA20,$O$4:$O$35,0),0))</f>
        <v>0.56325999999999998</v>
      </c>
      <c r="AF20" s="63"/>
      <c r="AG20" s="14" t="s">
        <v>108</v>
      </c>
      <c r="AH20" s="14">
        <f t="shared" ref="AH20:AH22" ca="1" si="25">IF(COUNTIF($O$4:$O$35,AG20)=0,"",OFFSET($P$3,MATCH(AG20,$O$4:$O$35,0),0))</f>
        <v>0</v>
      </c>
      <c r="AI20" s="2" t="str">
        <f t="shared" ref="AI20:AI22" ca="1" si="26">IF(COUNTIF($O$4:$O$35,AG20)=0,"",OFFSET($Q$3,MATCH(AG20,$O$4:$O$35,0),0))</f>
        <v>New Orleans Saints</v>
      </c>
      <c r="AJ20" s="5">
        <f t="shared" ref="AJ20:AJ22" ca="1" si="27">IF(COUNTIF($O$4:$O$35,AG20)=0,"",OFFSET($R$3,MATCH(AG20,$O$4:$O$35,0),0))</f>
        <v>0.50009999999999999</v>
      </c>
      <c r="AL20" s="8"/>
    </row>
    <row r="21" spans="1:50" x14ac:dyDescent="0.25">
      <c r="A21" s="3" t="s">
        <v>15</v>
      </c>
      <c r="B21" s="3" t="s">
        <v>41</v>
      </c>
      <c r="C21" s="3" t="s">
        <v>74</v>
      </c>
      <c r="D21" s="3" t="s">
        <v>75</v>
      </c>
      <c r="F21" s="50"/>
      <c r="G21" s="3" t="s">
        <v>9</v>
      </c>
      <c r="H21" s="3">
        <v>11</v>
      </c>
      <c r="I21" s="12">
        <f t="shared" si="6"/>
        <v>5</v>
      </c>
      <c r="J21" s="3">
        <v>0</v>
      </c>
      <c r="L21" s="13">
        <f t="shared" si="7"/>
        <v>6</v>
      </c>
      <c r="M21" s="14" t="str">
        <f t="shared" si="8"/>
        <v>ns</v>
      </c>
      <c r="N21" s="14">
        <f>IF(M21="","",COUNTIF($M$4:M21,M21))</f>
        <v>1</v>
      </c>
      <c r="O21" s="14" t="str">
        <f t="shared" si="0"/>
        <v>ns1</v>
      </c>
      <c r="P21" s="14">
        <v>2</v>
      </c>
      <c r="Q21" s="2" t="str">
        <f t="shared" si="1"/>
        <v>Atlanta Falcons</v>
      </c>
      <c r="R21" s="5">
        <f t="shared" si="2"/>
        <v>0.68814999999999993</v>
      </c>
      <c r="T21" s="2">
        <v>18</v>
      </c>
      <c r="U21" s="14">
        <f t="shared" ca="1" si="9"/>
        <v>0</v>
      </c>
      <c r="V21" s="2" t="str">
        <f t="shared" ca="1" si="3"/>
        <v>Houston Texans</v>
      </c>
      <c r="W21" s="5">
        <f t="shared" ca="1" si="4"/>
        <v>0.43822</v>
      </c>
      <c r="X21" s="14" t="str">
        <f t="shared" ca="1" si="5"/>
        <v>a</v>
      </c>
      <c r="Z21" s="61"/>
      <c r="AA21" s="14" t="s">
        <v>93</v>
      </c>
      <c r="AB21" s="14">
        <f t="shared" ca="1" si="22"/>
        <v>0</v>
      </c>
      <c r="AC21" s="2" t="str">
        <f t="shared" ca="1" si="23"/>
        <v>Houston Texans</v>
      </c>
      <c r="AD21" s="5">
        <f t="shared" ca="1" si="24"/>
        <v>0.43822</v>
      </c>
      <c r="AF21" s="63"/>
      <c r="AG21" s="14" t="s">
        <v>109</v>
      </c>
      <c r="AH21" s="14">
        <f t="shared" ca="1" si="25"/>
        <v>0</v>
      </c>
      <c r="AI21" s="2" t="str">
        <f t="shared" ca="1" si="26"/>
        <v>Carolina Panthers</v>
      </c>
      <c r="AJ21" s="5">
        <f t="shared" ca="1" si="27"/>
        <v>0.43808999999999998</v>
      </c>
      <c r="AL21" s="7"/>
    </row>
    <row r="22" spans="1:50" x14ac:dyDescent="0.25">
      <c r="A22" s="3" t="s">
        <v>30</v>
      </c>
      <c r="B22" s="3" t="s">
        <v>63</v>
      </c>
      <c r="C22" s="3" t="s">
        <v>72</v>
      </c>
      <c r="D22" s="3" t="s">
        <v>77</v>
      </c>
      <c r="F22" s="50"/>
      <c r="G22" s="6" t="s">
        <v>0</v>
      </c>
      <c r="H22" s="3">
        <v>10</v>
      </c>
      <c r="I22" s="12">
        <f t="shared" si="6"/>
        <v>6</v>
      </c>
      <c r="J22" s="3">
        <v>0</v>
      </c>
      <c r="L22" s="13">
        <f t="shared" si="7"/>
        <v>9</v>
      </c>
      <c r="M22" s="14" t="str">
        <f t="shared" si="8"/>
        <v>nn</v>
      </c>
      <c r="N22" s="14">
        <f>IF(M22="","",COUNTIF($M$4:M22,M22))</f>
        <v>1</v>
      </c>
      <c r="O22" s="14" t="str">
        <f t="shared" si="0"/>
        <v>nn1</v>
      </c>
      <c r="P22" s="14">
        <v>3</v>
      </c>
      <c r="Q22" s="2" t="str">
        <f t="shared" si="1"/>
        <v>Green Bay Packers</v>
      </c>
      <c r="R22" s="5">
        <f t="shared" si="2"/>
        <v>0.62514000000000003</v>
      </c>
      <c r="T22" s="2">
        <v>19</v>
      </c>
      <c r="U22" s="14">
        <f t="shared" ca="1" si="9"/>
        <v>0</v>
      </c>
      <c r="V22" s="2" t="str">
        <f t="shared" ca="1" si="3"/>
        <v>Kansas City Chiefs</v>
      </c>
      <c r="W22" s="5">
        <f t="shared" ca="1" si="4"/>
        <v>0.43820999999999999</v>
      </c>
      <c r="X22" s="14" t="str">
        <f t="shared" ca="1" si="5"/>
        <v>a</v>
      </c>
      <c r="Z22" s="61"/>
      <c r="AA22" s="14" t="s">
        <v>94</v>
      </c>
      <c r="AB22" s="14">
        <f t="shared" ca="1" si="22"/>
        <v>0</v>
      </c>
      <c r="AC22" s="2" t="str">
        <f t="shared" ca="1" si="23"/>
        <v>Tennessee Titans</v>
      </c>
      <c r="AD22" s="5">
        <f t="shared" ca="1" si="24"/>
        <v>0.31319000000000002</v>
      </c>
      <c r="AF22" s="63"/>
      <c r="AG22" s="14" t="s">
        <v>110</v>
      </c>
      <c r="AH22" s="14">
        <f t="shared" ca="1" si="25"/>
        <v>0</v>
      </c>
      <c r="AI22" s="2" t="str">
        <f t="shared" ca="1" si="26"/>
        <v>Tampa Bay Buccaneers</v>
      </c>
      <c r="AJ22" s="5">
        <f t="shared" ca="1" si="27"/>
        <v>0.31302999999999997</v>
      </c>
      <c r="AL22" s="7"/>
    </row>
    <row r="23" spans="1:50" x14ac:dyDescent="0.25">
      <c r="A23" s="3" t="s">
        <v>0</v>
      </c>
      <c r="B23" s="3" t="s">
        <v>34</v>
      </c>
      <c r="C23" s="3" t="s">
        <v>72</v>
      </c>
      <c r="D23" s="3" t="s">
        <v>77</v>
      </c>
      <c r="F23" s="50"/>
      <c r="G23" s="3" t="s">
        <v>21</v>
      </c>
      <c r="H23" s="3">
        <v>9</v>
      </c>
      <c r="I23" s="12">
        <f t="shared" si="6"/>
        <v>7</v>
      </c>
      <c r="J23" s="3">
        <v>0</v>
      </c>
      <c r="L23" s="13">
        <f t="shared" si="7"/>
        <v>13</v>
      </c>
      <c r="M23" s="14" t="str">
        <f t="shared" si="8"/>
        <v>nw</v>
      </c>
      <c r="N23" s="14">
        <f>IF(M23="","",COUNTIF($M$4:M23,M23))</f>
        <v>1</v>
      </c>
      <c r="O23" s="14" t="str">
        <f t="shared" si="0"/>
        <v>nw1</v>
      </c>
      <c r="P23" s="14">
        <v>4</v>
      </c>
      <c r="Q23" s="2" t="str">
        <f t="shared" si="1"/>
        <v>Seattle Seahawks</v>
      </c>
      <c r="R23" s="5">
        <f t="shared" si="2"/>
        <v>0.56312999999999991</v>
      </c>
      <c r="T23" s="2">
        <v>20</v>
      </c>
      <c r="U23" s="14">
        <f t="shared" ca="1" si="9"/>
        <v>0</v>
      </c>
      <c r="V23" s="2" t="str">
        <f t="shared" ca="1" si="3"/>
        <v>Carolina Panthers</v>
      </c>
      <c r="W23" s="5">
        <f t="shared" ca="1" si="4"/>
        <v>0.43808999999999998</v>
      </c>
      <c r="X23" s="14" t="str">
        <f t="shared" ca="1" si="5"/>
        <v>n</v>
      </c>
      <c r="Z23" s="61"/>
      <c r="AF23" s="63"/>
      <c r="AL23" s="7"/>
    </row>
    <row r="24" spans="1:50" x14ac:dyDescent="0.25">
      <c r="A24" s="3" t="s">
        <v>20</v>
      </c>
      <c r="B24" s="3" t="s">
        <v>53</v>
      </c>
      <c r="C24" s="3" t="s">
        <v>72</v>
      </c>
      <c r="D24" s="3" t="s">
        <v>78</v>
      </c>
      <c r="F24" s="50"/>
      <c r="G24" s="3" t="s">
        <v>22</v>
      </c>
      <c r="H24" s="3">
        <v>8</v>
      </c>
      <c r="I24" s="12">
        <f t="shared" si="6"/>
        <v>8</v>
      </c>
      <c r="J24" s="3">
        <v>0</v>
      </c>
      <c r="L24" s="13">
        <f t="shared" si="7"/>
        <v>15</v>
      </c>
      <c r="M24" s="14" t="str">
        <f t="shared" si="8"/>
        <v>nw</v>
      </c>
      <c r="N24" s="14">
        <f>IF(M24="","",COUNTIF($M$4:M24,M24))</f>
        <v>2</v>
      </c>
      <c r="O24" s="14" t="str">
        <f t="shared" si="0"/>
        <v>nw2</v>
      </c>
      <c r="P24" s="14">
        <v>5</v>
      </c>
      <c r="Q24" s="2" t="str">
        <f t="shared" si="1"/>
        <v>St. Louis Rams</v>
      </c>
      <c r="R24" s="5">
        <f t="shared" si="2"/>
        <v>0.50012000000000001</v>
      </c>
      <c r="T24" s="2">
        <v>21</v>
      </c>
      <c r="U24" s="14">
        <f t="shared" ca="1" si="9"/>
        <v>0</v>
      </c>
      <c r="V24" s="2" t="str">
        <f t="shared" ca="1" si="3"/>
        <v>Detroit Lions</v>
      </c>
      <c r="W24" s="5">
        <f t="shared" ca="1" si="4"/>
        <v>0.37508000000000002</v>
      </c>
      <c r="X24" s="14" t="str">
        <f t="shared" ca="1" si="5"/>
        <v>n</v>
      </c>
      <c r="Z24" s="55"/>
      <c r="AA24" s="52" t="s">
        <v>73</v>
      </c>
      <c r="AB24" s="52"/>
      <c r="AC24" s="52"/>
      <c r="AD24" s="53"/>
      <c r="AF24" s="50"/>
      <c r="AG24" s="47" t="s">
        <v>73</v>
      </c>
      <c r="AH24" s="47"/>
      <c r="AI24" s="47"/>
      <c r="AJ24" s="48"/>
    </row>
    <row r="25" spans="1:50" x14ac:dyDescent="0.25">
      <c r="A25" s="3" t="s">
        <v>13</v>
      </c>
      <c r="B25" s="3" t="s">
        <v>47</v>
      </c>
      <c r="C25" s="3" t="s">
        <v>74</v>
      </c>
      <c r="D25" s="3" t="s">
        <v>75</v>
      </c>
      <c r="F25" s="50"/>
      <c r="G25" s="3" t="s">
        <v>25</v>
      </c>
      <c r="H25" s="3">
        <v>8</v>
      </c>
      <c r="I25" s="12">
        <f t="shared" si="6"/>
        <v>8</v>
      </c>
      <c r="J25" s="3">
        <v>0</v>
      </c>
      <c r="L25" s="13">
        <f t="shared" si="7"/>
        <v>16</v>
      </c>
      <c r="M25" s="14" t="str">
        <f t="shared" si="8"/>
        <v>nn</v>
      </c>
      <c r="N25" s="14">
        <f>IF(M25="","",COUNTIF($M$4:M25,M25))</f>
        <v>2</v>
      </c>
      <c r="O25" s="14" t="str">
        <f t="shared" si="0"/>
        <v>nn2</v>
      </c>
      <c r="P25" s="14">
        <v>6</v>
      </c>
      <c r="Q25" s="2" t="str">
        <f t="shared" si="1"/>
        <v>Minnesota Vikings</v>
      </c>
      <c r="R25" s="5">
        <f t="shared" si="2"/>
        <v>0.50011000000000005</v>
      </c>
      <c r="T25" s="2">
        <v>22</v>
      </c>
      <c r="U25" s="14">
        <f t="shared" ca="1" si="9"/>
        <v>0</v>
      </c>
      <c r="V25" s="2" t="str">
        <f t="shared" ca="1" si="3"/>
        <v>Arizona Cardinals</v>
      </c>
      <c r="W25" s="5">
        <f t="shared" ca="1" si="4"/>
        <v>0.37507000000000001</v>
      </c>
      <c r="X25" s="14" t="str">
        <f t="shared" ca="1" si="5"/>
        <v>n</v>
      </c>
      <c r="Z25" s="61"/>
      <c r="AA25" s="1"/>
      <c r="AB25" s="1"/>
      <c r="AC25" s="4" t="s">
        <v>79</v>
      </c>
      <c r="AD25" s="4" t="s">
        <v>68</v>
      </c>
      <c r="AF25" s="63"/>
      <c r="AG25" s="1"/>
      <c r="AH25" s="1"/>
      <c r="AI25" s="4" t="s">
        <v>79</v>
      </c>
      <c r="AJ25" s="4" t="s">
        <v>68</v>
      </c>
    </row>
    <row r="26" spans="1:50" x14ac:dyDescent="0.25">
      <c r="A26" s="3" t="s">
        <v>3</v>
      </c>
      <c r="B26" s="3" t="s">
        <v>37</v>
      </c>
      <c r="C26" s="3" t="s">
        <v>74</v>
      </c>
      <c r="D26" s="3" t="s">
        <v>73</v>
      </c>
      <c r="F26" s="50"/>
      <c r="G26" s="3" t="s">
        <v>14</v>
      </c>
      <c r="H26" s="3">
        <v>8</v>
      </c>
      <c r="I26" s="12">
        <f t="shared" si="6"/>
        <v>8</v>
      </c>
      <c r="J26" s="3">
        <v>0</v>
      </c>
      <c r="L26" s="13">
        <f t="shared" si="7"/>
        <v>17</v>
      </c>
      <c r="M26" s="14" t="str">
        <f t="shared" si="8"/>
        <v>ns</v>
      </c>
      <c r="N26" s="14">
        <f>IF(M26="","",COUNTIF($M$4:M26,M26))</f>
        <v>2</v>
      </c>
      <c r="O26" s="14" t="str">
        <f t="shared" si="0"/>
        <v>ns2</v>
      </c>
      <c r="P26" s="15"/>
      <c r="Q26" s="2" t="str">
        <f t="shared" si="1"/>
        <v>New Orleans Saints</v>
      </c>
      <c r="R26" s="5">
        <f t="shared" si="2"/>
        <v>0.50009999999999999</v>
      </c>
      <c r="T26" s="2">
        <v>23</v>
      </c>
      <c r="U26" s="14">
        <f t="shared" ca="1" si="9"/>
        <v>0</v>
      </c>
      <c r="V26" s="2" t="str">
        <f t="shared" ca="1" si="3"/>
        <v>New York Giants</v>
      </c>
      <c r="W26" s="5">
        <f t="shared" ca="1" si="4"/>
        <v>0.37506</v>
      </c>
      <c r="X26" s="14" t="str">
        <f t="shared" ca="1" si="5"/>
        <v>n</v>
      </c>
      <c r="Z26" s="61"/>
      <c r="AA26" s="14" t="s">
        <v>95</v>
      </c>
      <c r="AB26" s="14">
        <f ca="1">IF(COUNTIF($O$4:$O$35,AA26)=0,"",OFFSET($P$3,MATCH(AA26,$O$4:$O$35,0),0))</f>
        <v>4</v>
      </c>
      <c r="AC26" s="2" t="str">
        <f ca="1">IF(COUNTIF($O$4:$O$35,AA26)=0,"",OFFSET($Q$3,MATCH(AA26,$O$4:$O$35,0),0))</f>
        <v>San Diego Chargers</v>
      </c>
      <c r="AD26" s="5">
        <f ca="1">IF(COUNTIF($O$4:$O$35,AA26)=0,"",OFFSET($R$3,MATCH(AA26,$O$4:$O$35,0),0))</f>
        <v>0.75029000000000001</v>
      </c>
      <c r="AF26" s="63"/>
      <c r="AG26" s="14" t="s">
        <v>111</v>
      </c>
      <c r="AH26" s="14">
        <f ca="1">IF(COUNTIF($O$4:$O$35,AG26)=0,"",OFFSET($P$3,MATCH(AG26,$O$4:$O$35,0),0))</f>
        <v>4</v>
      </c>
      <c r="AI26" s="2" t="str">
        <f ca="1">IF(COUNTIF($O$4:$O$35,AG26)=0,"",OFFSET($Q$3,MATCH(AG26,$O$4:$O$35,0),0))</f>
        <v>Seattle Seahawks</v>
      </c>
      <c r="AJ26" s="5">
        <f ca="1">IF(COUNTIF($O$4:$O$35,AG26)=0,"",OFFSET($R$3,MATCH(AG26,$O$4:$O$35,0),0))</f>
        <v>0.56312999999999991</v>
      </c>
    </row>
    <row r="27" spans="1:50" x14ac:dyDescent="0.25">
      <c r="A27" s="3" t="s">
        <v>22</v>
      </c>
      <c r="B27" s="3" t="s">
        <v>55</v>
      </c>
      <c r="C27" s="3" t="s">
        <v>72</v>
      </c>
      <c r="D27" s="3" t="s">
        <v>73</v>
      </c>
      <c r="F27" s="50"/>
      <c r="G27" s="3" t="s">
        <v>20</v>
      </c>
      <c r="H27" s="3">
        <v>7</v>
      </c>
      <c r="I27" s="12">
        <f t="shared" si="6"/>
        <v>9</v>
      </c>
      <c r="J27" s="3">
        <v>0</v>
      </c>
      <c r="L27" s="13">
        <f t="shared" si="7"/>
        <v>20</v>
      </c>
      <c r="M27" s="14" t="str">
        <f t="shared" si="8"/>
        <v>ns</v>
      </c>
      <c r="N27" s="14">
        <f>IF(M27="","",COUNTIF($M$4:M27,M27))</f>
        <v>3</v>
      </c>
      <c r="O27" s="14" t="str">
        <f t="shared" si="0"/>
        <v>ns3</v>
      </c>
      <c r="P27" s="15"/>
      <c r="Q27" s="2" t="str">
        <f t="shared" si="1"/>
        <v>Carolina Panthers</v>
      </c>
      <c r="R27" s="5">
        <f t="shared" si="2"/>
        <v>0.43808999999999998</v>
      </c>
      <c r="T27" s="2">
        <v>24</v>
      </c>
      <c r="U27" s="14">
        <f t="shared" ca="1" si="9"/>
        <v>0</v>
      </c>
      <c r="V27" s="2" t="str">
        <f t="shared" ca="1" si="3"/>
        <v>Dallas Cowboys</v>
      </c>
      <c r="W27" s="5">
        <f t="shared" ca="1" si="4"/>
        <v>0.37504999999999999</v>
      </c>
      <c r="X27" s="14" t="str">
        <f t="shared" ca="1" si="5"/>
        <v>n</v>
      </c>
      <c r="Z27" s="61"/>
      <c r="AA27" s="14" t="s">
        <v>96</v>
      </c>
      <c r="AB27" s="14">
        <f t="shared" ref="AB27:AB29" ca="1" si="28">IF(COUNTIF($O$4:$O$35,AA27)=0,"",OFFSET($P$3,MATCH(AA27,$O$4:$O$35,0),0))</f>
        <v>6</v>
      </c>
      <c r="AC27" s="2" t="str">
        <f t="shared" ref="AC27:AC29" ca="1" si="29">IF(COUNTIF($O$4:$O$35,AA27)=0,"",OFFSET($Q$3,MATCH(AA27,$O$4:$O$35,0),0))</f>
        <v>Denver Broncos</v>
      </c>
      <c r="AD27" s="5">
        <f t="shared" ref="AD27:AD29" ca="1" si="30">IF(COUNTIF($O$4:$O$35,AA27)=0,"",OFFSET($R$3,MATCH(AA27,$O$4:$O$35,0),0))</f>
        <v>0.62526999999999999</v>
      </c>
      <c r="AF27" s="63"/>
      <c r="AG27" s="14" t="s">
        <v>112</v>
      </c>
      <c r="AH27" s="14">
        <f t="shared" ref="AH27:AH29" ca="1" si="31">IF(COUNTIF($O$4:$O$35,AG27)=0,"",OFFSET($P$3,MATCH(AG27,$O$4:$O$35,0),0))</f>
        <v>5</v>
      </c>
      <c r="AI27" s="2" t="str">
        <f t="shared" ref="AI27:AI29" ca="1" si="32">IF(COUNTIF($O$4:$O$35,AG27)=0,"",OFFSET($Q$3,MATCH(AG27,$O$4:$O$35,0),0))</f>
        <v>St. Louis Rams</v>
      </c>
      <c r="AJ27" s="5">
        <f t="shared" ref="AJ27:AJ29" ca="1" si="33">IF(COUNTIF($O$4:$O$35,AG27)=0,"",OFFSET($R$3,MATCH(AG27,$O$4:$O$35,0),0))</f>
        <v>0.50012000000000001</v>
      </c>
    </row>
    <row r="28" spans="1:50" x14ac:dyDescent="0.25">
      <c r="A28" s="3" t="s">
        <v>19</v>
      </c>
      <c r="B28" s="3" t="s">
        <v>52</v>
      </c>
      <c r="C28" s="3" t="s">
        <v>74</v>
      </c>
      <c r="D28" s="3" t="s">
        <v>77</v>
      </c>
      <c r="F28" s="50"/>
      <c r="G28" s="3" t="s">
        <v>30</v>
      </c>
      <c r="H28" s="3">
        <v>6</v>
      </c>
      <c r="I28" s="12">
        <f t="shared" si="6"/>
        <v>10</v>
      </c>
      <c r="J28" s="3">
        <v>0</v>
      </c>
      <c r="L28" s="13">
        <f t="shared" si="7"/>
        <v>21</v>
      </c>
      <c r="M28" s="14" t="str">
        <f t="shared" si="8"/>
        <v>nn</v>
      </c>
      <c r="N28" s="14">
        <f>IF(M28="","",COUNTIF($M$4:M28,M28))</f>
        <v>3</v>
      </c>
      <c r="O28" s="14" t="str">
        <f t="shared" si="0"/>
        <v>nn3</v>
      </c>
      <c r="P28" s="15"/>
      <c r="Q28" s="2" t="str">
        <f t="shared" si="1"/>
        <v>Detroit Lions</v>
      </c>
      <c r="R28" s="5">
        <f t="shared" si="2"/>
        <v>0.37508000000000002</v>
      </c>
      <c r="T28" s="2">
        <v>25</v>
      </c>
      <c r="U28" s="14">
        <f t="shared" ca="1" si="9"/>
        <v>0</v>
      </c>
      <c r="V28" s="2" t="str">
        <f t="shared" ca="1" si="3"/>
        <v>Washington Redskins</v>
      </c>
      <c r="W28" s="5">
        <f t="shared" ca="1" si="4"/>
        <v>0.37503999999999998</v>
      </c>
      <c r="X28" s="14" t="str">
        <f t="shared" ca="1" si="5"/>
        <v>n</v>
      </c>
      <c r="Z28" s="61"/>
      <c r="AA28" s="14" t="s">
        <v>97</v>
      </c>
      <c r="AB28" s="14">
        <f t="shared" ca="1" si="28"/>
        <v>0</v>
      </c>
      <c r="AC28" s="2" t="str">
        <f t="shared" ca="1" si="29"/>
        <v>Kansas City Chiefs</v>
      </c>
      <c r="AD28" s="5">
        <f t="shared" ca="1" si="30"/>
        <v>0.43820999999999999</v>
      </c>
      <c r="AF28" s="63"/>
      <c r="AG28" s="14" t="s">
        <v>113</v>
      </c>
      <c r="AH28" s="14">
        <f t="shared" ca="1" si="31"/>
        <v>0</v>
      </c>
      <c r="AI28" s="2" t="str">
        <f t="shared" ca="1" si="32"/>
        <v>Arizona Cardinals</v>
      </c>
      <c r="AJ28" s="5">
        <f t="shared" ca="1" si="33"/>
        <v>0.37507000000000001</v>
      </c>
    </row>
    <row r="29" spans="1:50" x14ac:dyDescent="0.25">
      <c r="A29" s="3" t="s">
        <v>23</v>
      </c>
      <c r="B29" s="3" t="s">
        <v>56</v>
      </c>
      <c r="C29" s="3" t="s">
        <v>72</v>
      </c>
      <c r="D29" s="3" t="s">
        <v>75</v>
      </c>
      <c r="F29" s="50"/>
      <c r="G29" s="3" t="s">
        <v>26</v>
      </c>
      <c r="H29" s="3">
        <v>6</v>
      </c>
      <c r="I29" s="12">
        <f t="shared" si="6"/>
        <v>10</v>
      </c>
      <c r="J29" s="3">
        <v>0</v>
      </c>
      <c r="L29" s="13">
        <f t="shared" si="7"/>
        <v>22</v>
      </c>
      <c r="M29" s="14" t="str">
        <f t="shared" si="8"/>
        <v>nw</v>
      </c>
      <c r="N29" s="14">
        <f>IF(M29="","",COUNTIF($M$4:M29,M29))</f>
        <v>3</v>
      </c>
      <c r="O29" s="14" t="str">
        <f t="shared" si="0"/>
        <v>nw3</v>
      </c>
      <c r="P29" s="15"/>
      <c r="Q29" s="2" t="str">
        <f t="shared" si="1"/>
        <v>Arizona Cardinals</v>
      </c>
      <c r="R29" s="5">
        <f t="shared" si="2"/>
        <v>0.37507000000000001</v>
      </c>
      <c r="T29" s="2">
        <v>26</v>
      </c>
      <c r="U29" s="14">
        <f t="shared" ca="1" si="9"/>
        <v>0</v>
      </c>
      <c r="V29" s="2" t="str">
        <f t="shared" ca="1" si="3"/>
        <v>Oakland Raiders</v>
      </c>
      <c r="W29" s="5">
        <f t="shared" ca="1" si="4"/>
        <v>0.31319999999999998</v>
      </c>
      <c r="X29" s="14" t="str">
        <f t="shared" ca="1" si="5"/>
        <v>a</v>
      </c>
      <c r="Z29" s="62"/>
      <c r="AA29" s="14" t="s">
        <v>98</v>
      </c>
      <c r="AB29" s="14">
        <f t="shared" ca="1" si="28"/>
        <v>0</v>
      </c>
      <c r="AC29" s="2" t="str">
        <f t="shared" ca="1" si="29"/>
        <v>Oakland Raiders</v>
      </c>
      <c r="AD29" s="5">
        <f t="shared" ca="1" si="30"/>
        <v>0.31319999999999998</v>
      </c>
      <c r="AF29" s="64"/>
      <c r="AG29" s="14" t="s">
        <v>114</v>
      </c>
      <c r="AH29" s="14">
        <f t="shared" ca="1" si="31"/>
        <v>0</v>
      </c>
      <c r="AI29" s="2" t="str">
        <f t="shared" ca="1" si="32"/>
        <v>San Francisco 49ers</v>
      </c>
      <c r="AJ29" s="5">
        <f t="shared" ca="1" si="33"/>
        <v>0.12501000000000001</v>
      </c>
    </row>
    <row r="30" spans="1:50" x14ac:dyDescent="0.25">
      <c r="A30" s="3" t="s">
        <v>14</v>
      </c>
      <c r="B30" s="3" t="s">
        <v>48</v>
      </c>
      <c r="C30" s="3" t="s">
        <v>72</v>
      </c>
      <c r="D30" s="3" t="s">
        <v>78</v>
      </c>
      <c r="F30" s="50"/>
      <c r="G30" s="3" t="s">
        <v>7</v>
      </c>
      <c r="H30" s="3">
        <v>6</v>
      </c>
      <c r="I30" s="12">
        <f t="shared" si="6"/>
        <v>10</v>
      </c>
      <c r="J30" s="3">
        <v>0</v>
      </c>
      <c r="L30" s="13">
        <f t="shared" si="7"/>
        <v>23</v>
      </c>
      <c r="M30" s="14" t="str">
        <f t="shared" si="8"/>
        <v>ne</v>
      </c>
      <c r="N30" s="14">
        <f>IF(M30="","",COUNTIF($M$4:M30,M30))</f>
        <v>2</v>
      </c>
      <c r="O30" s="14" t="str">
        <f t="shared" si="0"/>
        <v>ne2</v>
      </c>
      <c r="P30" s="15"/>
      <c r="Q30" s="2" t="str">
        <f t="shared" si="1"/>
        <v>New York Giants</v>
      </c>
      <c r="R30" s="5">
        <f t="shared" si="2"/>
        <v>0.37506</v>
      </c>
      <c r="T30" s="2">
        <v>27</v>
      </c>
      <c r="U30" s="14">
        <f t="shared" ca="1" si="9"/>
        <v>0</v>
      </c>
      <c r="V30" s="2" t="str">
        <f t="shared" ca="1" si="3"/>
        <v>Tennessee Titans</v>
      </c>
      <c r="W30" s="5">
        <f t="shared" ca="1" si="4"/>
        <v>0.31319000000000002</v>
      </c>
      <c r="X30" s="14" t="str">
        <f t="shared" ca="1" si="5"/>
        <v>a</v>
      </c>
    </row>
    <row r="31" spans="1:50" x14ac:dyDescent="0.25">
      <c r="A31" s="3" t="s">
        <v>21</v>
      </c>
      <c r="B31" s="3" t="s">
        <v>54</v>
      </c>
      <c r="C31" s="3" t="s">
        <v>72</v>
      </c>
      <c r="D31" s="3" t="s">
        <v>73</v>
      </c>
      <c r="F31" s="50"/>
      <c r="G31" s="3" t="s">
        <v>27</v>
      </c>
      <c r="H31" s="3">
        <v>6</v>
      </c>
      <c r="I31" s="12">
        <f t="shared" si="6"/>
        <v>10</v>
      </c>
      <c r="J31" s="3">
        <v>0</v>
      </c>
      <c r="L31" s="13">
        <f t="shared" si="7"/>
        <v>24</v>
      </c>
      <c r="M31" s="14" t="str">
        <f t="shared" si="8"/>
        <v>ne</v>
      </c>
      <c r="N31" s="14">
        <f>IF(M31="","",COUNTIF($M$4:M31,M31))</f>
        <v>3</v>
      </c>
      <c r="O31" s="14" t="str">
        <f t="shared" si="0"/>
        <v>ne3</v>
      </c>
      <c r="P31" s="15"/>
      <c r="Q31" s="2" t="str">
        <f t="shared" si="1"/>
        <v>Dallas Cowboys</v>
      </c>
      <c r="R31" s="5">
        <f t="shared" si="2"/>
        <v>0.37504999999999999</v>
      </c>
      <c r="T31" s="2">
        <v>28</v>
      </c>
      <c r="U31" s="14">
        <f t="shared" ca="1" si="9"/>
        <v>0</v>
      </c>
      <c r="V31" s="2" t="str">
        <f t="shared" ca="1" si="3"/>
        <v>Tampa Bay Buccaneers</v>
      </c>
      <c r="W31" s="5">
        <f t="shared" ca="1" si="4"/>
        <v>0.31302999999999997</v>
      </c>
      <c r="X31" s="14" t="str">
        <f t="shared" ca="1" si="5"/>
        <v>n</v>
      </c>
    </row>
    <row r="32" spans="1:50" x14ac:dyDescent="0.25">
      <c r="A32" s="3" t="s">
        <v>5</v>
      </c>
      <c r="B32" s="3" t="s">
        <v>39</v>
      </c>
      <c r="C32" s="3" t="s">
        <v>74</v>
      </c>
      <c r="D32" s="3" t="s">
        <v>77</v>
      </c>
      <c r="F32" s="50"/>
      <c r="G32" s="3" t="s">
        <v>23</v>
      </c>
      <c r="H32" s="3">
        <v>6</v>
      </c>
      <c r="I32" s="12">
        <f t="shared" si="6"/>
        <v>10</v>
      </c>
      <c r="J32" s="3">
        <v>0</v>
      </c>
      <c r="L32" s="13">
        <f t="shared" si="7"/>
        <v>25</v>
      </c>
      <c r="M32" s="14" t="str">
        <f t="shared" si="8"/>
        <v>ne</v>
      </c>
      <c r="N32" s="14">
        <f>IF(M32="","",COUNTIF($M$4:M32,M32))</f>
        <v>4</v>
      </c>
      <c r="O32" s="14" t="str">
        <f t="shared" si="0"/>
        <v>ne4</v>
      </c>
      <c r="P32" s="15"/>
      <c r="Q32" s="2" t="str">
        <f t="shared" si="1"/>
        <v>Washington Redskins</v>
      </c>
      <c r="R32" s="5">
        <f t="shared" si="2"/>
        <v>0.37503999999999998</v>
      </c>
      <c r="T32" s="2">
        <v>29</v>
      </c>
      <c r="U32" s="14">
        <f t="shared" ca="1" si="9"/>
        <v>0</v>
      </c>
      <c r="V32" s="2" t="str">
        <f t="shared" ca="1" si="3"/>
        <v>Chicago Bears</v>
      </c>
      <c r="W32" s="5">
        <f t="shared" ca="1" si="4"/>
        <v>0.31302000000000002</v>
      </c>
      <c r="X32" s="14" t="str">
        <f t="shared" ca="1" si="5"/>
        <v>n</v>
      </c>
    </row>
    <row r="33" spans="1:24" x14ac:dyDescent="0.25">
      <c r="A33" s="3" t="s">
        <v>29</v>
      </c>
      <c r="B33" s="3" t="s">
        <v>62</v>
      </c>
      <c r="C33" s="3" t="s">
        <v>74</v>
      </c>
      <c r="D33" s="3" t="s">
        <v>78</v>
      </c>
      <c r="F33" s="50"/>
      <c r="G33" s="3" t="s">
        <v>2</v>
      </c>
      <c r="H33" s="3">
        <v>5</v>
      </c>
      <c r="I33" s="12">
        <f t="shared" si="6"/>
        <v>11</v>
      </c>
      <c r="J33" s="3">
        <v>0</v>
      </c>
      <c r="L33" s="13">
        <f t="shared" si="7"/>
        <v>28</v>
      </c>
      <c r="M33" s="14" t="str">
        <f t="shared" si="8"/>
        <v>ns</v>
      </c>
      <c r="N33" s="14">
        <f>IF(M33="","",COUNTIF($M$4:M33,M33))</f>
        <v>4</v>
      </c>
      <c r="O33" s="14" t="str">
        <f t="shared" si="0"/>
        <v>ns4</v>
      </c>
      <c r="P33" s="15"/>
      <c r="Q33" s="2" t="str">
        <f t="shared" si="1"/>
        <v>Tampa Bay Buccaneers</v>
      </c>
      <c r="R33" s="5">
        <f t="shared" si="2"/>
        <v>0.31302999999999997</v>
      </c>
      <c r="T33" s="2">
        <v>30</v>
      </c>
      <c r="U33" s="14">
        <f t="shared" ca="1" si="9"/>
        <v>0</v>
      </c>
      <c r="V33" s="2" t="str">
        <f t="shared" ca="1" si="3"/>
        <v>Miami Dolphins</v>
      </c>
      <c r="W33" s="5">
        <f t="shared" ca="1" si="4"/>
        <v>0.25018000000000001</v>
      </c>
      <c r="X33" s="14" t="str">
        <f t="shared" ca="1" si="5"/>
        <v>a</v>
      </c>
    </row>
    <row r="34" spans="1:24" x14ac:dyDescent="0.25">
      <c r="A34" s="3" t="s">
        <v>4</v>
      </c>
      <c r="B34" s="3" t="s">
        <v>38</v>
      </c>
      <c r="C34" s="3" t="s">
        <v>74</v>
      </c>
      <c r="D34" s="3" t="s">
        <v>78</v>
      </c>
      <c r="F34" s="50"/>
      <c r="G34" s="3" t="s">
        <v>28</v>
      </c>
      <c r="H34" s="3">
        <v>5</v>
      </c>
      <c r="I34" s="12">
        <f t="shared" si="6"/>
        <v>11</v>
      </c>
      <c r="J34" s="3">
        <v>0</v>
      </c>
      <c r="L34" s="13">
        <f t="shared" si="7"/>
        <v>29</v>
      </c>
      <c r="M34" s="14" t="str">
        <f t="shared" si="8"/>
        <v>nn</v>
      </c>
      <c r="N34" s="14">
        <f>IF(M34="","",COUNTIF($M$4:M34,M34))</f>
        <v>4</v>
      </c>
      <c r="O34" s="14" t="str">
        <f t="shared" si="0"/>
        <v>nn4</v>
      </c>
      <c r="P34" s="15"/>
      <c r="Q34" s="2" t="str">
        <f t="shared" si="1"/>
        <v>Chicago Bears</v>
      </c>
      <c r="R34" s="5">
        <f t="shared" si="2"/>
        <v>0.31302000000000002</v>
      </c>
      <c r="T34" s="2">
        <v>31</v>
      </c>
      <c r="U34" s="14">
        <f t="shared" ca="1" si="9"/>
        <v>0</v>
      </c>
      <c r="V34" s="2" t="str">
        <f t="shared" ca="1" si="3"/>
        <v>Cleveland Browns</v>
      </c>
      <c r="W34" s="5">
        <f t="shared" ca="1" si="4"/>
        <v>0.25017</v>
      </c>
      <c r="X34" s="14" t="str">
        <f t="shared" ca="1" si="5"/>
        <v>a</v>
      </c>
    </row>
    <row r="35" spans="1:24" x14ac:dyDescent="0.25">
      <c r="A35" s="3" t="s">
        <v>25</v>
      </c>
      <c r="B35" s="3" t="s">
        <v>58</v>
      </c>
      <c r="C35" s="3" t="s">
        <v>72</v>
      </c>
      <c r="D35" s="3" t="s">
        <v>77</v>
      </c>
      <c r="F35" s="51"/>
      <c r="G35" s="3" t="s">
        <v>8</v>
      </c>
      <c r="H35" s="3">
        <v>2</v>
      </c>
      <c r="I35" s="12">
        <f t="shared" si="6"/>
        <v>14</v>
      </c>
      <c r="J35" s="3">
        <v>0</v>
      </c>
      <c r="L35" s="13">
        <f t="shared" si="7"/>
        <v>32</v>
      </c>
      <c r="M35" s="14" t="str">
        <f t="shared" si="8"/>
        <v>nw</v>
      </c>
      <c r="N35" s="14">
        <f>IF(M35="","",COUNTIF($M$4:M35,M35))</f>
        <v>4</v>
      </c>
      <c r="O35" s="14" t="str">
        <f t="shared" si="0"/>
        <v>nw4</v>
      </c>
      <c r="P35" s="15"/>
      <c r="Q35" s="2" t="str">
        <f t="shared" si="1"/>
        <v>San Francisco 49ers</v>
      </c>
      <c r="R35" s="5">
        <f t="shared" si="2"/>
        <v>0.12501000000000001</v>
      </c>
      <c r="T35" s="2">
        <v>32</v>
      </c>
      <c r="U35" s="14">
        <f t="shared" ca="1" si="9"/>
        <v>0</v>
      </c>
      <c r="V35" s="2" t="str">
        <f t="shared" ca="1" si="3"/>
        <v>San Francisco 49ers</v>
      </c>
      <c r="W35" s="5">
        <f t="shared" ca="1" si="4"/>
        <v>0.12501000000000001</v>
      </c>
      <c r="X35" s="14" t="str">
        <f t="shared" ca="1" si="5"/>
        <v>n</v>
      </c>
    </row>
  </sheetData>
  <mergeCells count="27">
    <mergeCell ref="A1:D1"/>
    <mergeCell ref="G1:J1"/>
    <mergeCell ref="L1:R1"/>
    <mergeCell ref="T1:W1"/>
    <mergeCell ref="Z1:AJ1"/>
    <mergeCell ref="AR13:AR19"/>
    <mergeCell ref="AX13:AX19"/>
    <mergeCell ref="BD1:BG1"/>
    <mergeCell ref="Z3:Z29"/>
    <mergeCell ref="AA3:AD3"/>
    <mergeCell ref="AF3:AF29"/>
    <mergeCell ref="AG3:AJ3"/>
    <mergeCell ref="AL3:BB3"/>
    <mergeCell ref="AA17:AD17"/>
    <mergeCell ref="AG17:AJ17"/>
    <mergeCell ref="AL1:BB1"/>
    <mergeCell ref="AR4:AR10"/>
    <mergeCell ref="AX4:AX10"/>
    <mergeCell ref="AA10:AD10"/>
    <mergeCell ref="AG10:AJ10"/>
    <mergeCell ref="AL12:BB12"/>
    <mergeCell ref="F20:F35"/>
    <mergeCell ref="AA24:AD24"/>
    <mergeCell ref="AG24:AJ24"/>
    <mergeCell ref="F4:F19"/>
    <mergeCell ref="AL4:AL10"/>
    <mergeCell ref="AL13:AL19"/>
  </mergeCells>
  <conditionalFormatting sqref="U4:X35">
    <cfRule type="expression" dxfId="41" priority="13">
      <formula>AND($U4&gt;=5,$U4&lt;=6)</formula>
    </cfRule>
    <cfRule type="expression" dxfId="40" priority="14">
      <formula>AND($U4&gt;=1,$U4&lt;=4)</formula>
    </cfRule>
  </conditionalFormatting>
  <conditionalFormatting sqref="X4:X35">
    <cfRule type="expression" dxfId="39" priority="1">
      <formula>X4="n"</formula>
    </cfRule>
    <cfRule type="expression" dxfId="38" priority="2">
      <formula>X4="a"</formula>
    </cfRule>
  </conditionalFormatting>
  <conditionalFormatting sqref="AB4:AD35">
    <cfRule type="expression" dxfId="37" priority="11">
      <formula>AND($AB4&gt;=5,$AB4&lt;=6)</formula>
    </cfRule>
    <cfRule type="expression" dxfId="36" priority="12">
      <formula>AND($AB4&gt;=1,$AB4&lt;=4)</formula>
    </cfRule>
  </conditionalFormatting>
  <conditionalFormatting sqref="AH4:AJ29">
    <cfRule type="expression" dxfId="35" priority="7">
      <formula>AND($AG4&gt;=5,$AG4&lt;=6)</formula>
    </cfRule>
    <cfRule type="expression" dxfId="34" priority="8">
      <formula>AND($AG4&gt;=1,$AG4&lt;=4)</formula>
    </cfRule>
    <cfRule type="expression" dxfId="33" priority="9">
      <formula>AND($AH4&gt;=5,$AH4&lt;=6)</formula>
    </cfRule>
    <cfRule type="expression" dxfId="32" priority="10">
      <formula>AND($AH4&gt;=1,$AH4&lt;=4)</formula>
    </cfRule>
  </conditionalFormatting>
  <conditionalFormatting sqref="AM5:AO18">
    <cfRule type="expression" dxfId="31" priority="6">
      <formula>$AP5&lt;&gt;""</formula>
    </cfRule>
  </conditionalFormatting>
  <conditionalFormatting sqref="AS5:AU18">
    <cfRule type="expression" dxfId="30" priority="5">
      <formula>$AV5&lt;&gt;""</formula>
    </cfRule>
  </conditionalFormatting>
  <conditionalFormatting sqref="AY6:BA16">
    <cfRule type="expression" dxfId="29" priority="4">
      <formula>$BB6&lt;&gt;""</formula>
    </cfRule>
  </conditionalFormatting>
  <conditionalFormatting sqref="BD10:BF11">
    <cfRule type="expression" dxfId="28" priority="3">
      <formula>$BG10&lt;&gt;""</formula>
    </cfRule>
  </conditionalFormatting>
  <pageMargins left="0.7" right="0.7" top="0.78740157499999996" bottom="0.78740157499999996" header="0.3" footer="0.3"/>
  <pageSetup paperSize="9" orientation="portrait" horizontalDpi="4294967294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G35"/>
  <sheetViews>
    <sheetView topLeftCell="Z1" workbookViewId="0">
      <selection activeCell="BG11" sqref="BG11"/>
    </sheetView>
  </sheetViews>
  <sheetFormatPr baseColWidth="10" defaultColWidth="11.42578125" defaultRowHeight="15" outlineLevelCol="1" x14ac:dyDescent="0.25"/>
  <cols>
    <col min="1" max="4" width="12.7109375" style="2" hidden="1" customWidth="1" outlineLevel="1"/>
    <col min="5" max="5" width="6.7109375" style="2" customWidth="1" collapsed="1"/>
    <col min="6" max="6" width="2.7109375" style="2" customWidth="1" outlineLevel="1"/>
    <col min="7" max="7" width="12.7109375" style="2" customWidth="1" outlineLevel="1"/>
    <col min="8" max="10" width="3.7109375" style="2" customWidth="1" outlineLevel="1"/>
    <col min="11" max="11" width="6.7109375" style="2" customWidth="1"/>
    <col min="12" max="14" width="3.7109375" style="2" hidden="1" customWidth="1" outlineLevel="1"/>
    <col min="15" max="15" width="4.7109375" style="2" hidden="1" customWidth="1" outlineLevel="1"/>
    <col min="16" max="16" width="2.7109375" style="2" hidden="1" customWidth="1" outlineLevel="1"/>
    <col min="17" max="17" width="24.7109375" style="2" hidden="1" customWidth="1" outlineLevel="1"/>
    <col min="18" max="18" width="6.7109375" style="2" hidden="1" customWidth="1" outlineLevel="1"/>
    <col min="19" max="19" width="6.7109375" style="2" customWidth="1" collapsed="1"/>
    <col min="20" max="20" width="3.7109375" style="2" customWidth="1" outlineLevel="1"/>
    <col min="21" max="21" width="2.7109375" style="2" customWidth="1" outlineLevel="1"/>
    <col min="22" max="22" width="24.7109375" style="2" customWidth="1" outlineLevel="1"/>
    <col min="23" max="23" width="6.7109375" style="2" customWidth="1" outlineLevel="1"/>
    <col min="24" max="24" width="2.7109375" style="2" customWidth="1" outlineLevel="1"/>
    <col min="25" max="25" width="6.7109375" style="2" customWidth="1"/>
    <col min="26" max="26" width="2.7109375" style="2" customWidth="1" outlineLevel="1"/>
    <col min="27" max="27" width="4.7109375" style="2" customWidth="1" outlineLevel="1"/>
    <col min="28" max="28" width="2.7109375" style="2" customWidth="1" outlineLevel="1"/>
    <col min="29" max="29" width="24.7109375" style="2" customWidth="1" outlineLevel="1"/>
    <col min="30" max="30" width="6.7109375" style="2" customWidth="1" outlineLevel="1"/>
    <col min="31" max="31" width="3.7109375" style="2" customWidth="1" outlineLevel="1"/>
    <col min="32" max="32" width="2.7109375" style="2" customWidth="1" outlineLevel="1"/>
    <col min="33" max="33" width="4.7109375" style="2" customWidth="1" outlineLevel="1"/>
    <col min="34" max="34" width="2.7109375" style="2" customWidth="1" outlineLevel="1"/>
    <col min="35" max="35" width="24.7109375" style="2" customWidth="1" outlineLevel="1"/>
    <col min="36" max="36" width="6.7109375" style="2" customWidth="1" outlineLevel="1"/>
    <col min="37" max="37" width="6.7109375" style="2" customWidth="1"/>
    <col min="38" max="39" width="2.7109375" style="2" customWidth="1"/>
    <col min="40" max="40" width="24.7109375" style="2" customWidth="1"/>
    <col min="41" max="41" width="4.7109375" style="2" customWidth="1"/>
    <col min="42" max="42" width="2.7109375" style="2" customWidth="1"/>
    <col min="43" max="43" width="3.7109375" style="2" customWidth="1"/>
    <col min="44" max="45" width="2.7109375" style="2" customWidth="1"/>
    <col min="46" max="46" width="24.7109375" style="2" customWidth="1"/>
    <col min="47" max="47" width="4.7109375" style="2" customWidth="1"/>
    <col min="48" max="48" width="2.7109375" style="2" customWidth="1"/>
    <col min="49" max="49" width="3.7109375" style="2" customWidth="1"/>
    <col min="50" max="51" width="2.7109375" style="2" customWidth="1"/>
    <col min="52" max="52" width="24.7109375" style="2" customWidth="1"/>
    <col min="53" max="53" width="4.7109375" style="2" customWidth="1"/>
    <col min="54" max="54" width="2.7109375" style="2" customWidth="1"/>
    <col min="55" max="55" width="3.7109375" style="2" customWidth="1"/>
    <col min="56" max="56" width="2.7109375" style="2" customWidth="1"/>
    <col min="57" max="57" width="24.7109375" style="2" customWidth="1"/>
    <col min="58" max="58" width="4.7109375" style="2" customWidth="1"/>
    <col min="59" max="59" width="12.7109375" style="2" customWidth="1"/>
    <col min="60" max="16384" width="11.42578125" style="2"/>
  </cols>
  <sheetData>
    <row r="1" spans="1:59" s="11" customFormat="1" ht="21" x14ac:dyDescent="0.25">
      <c r="A1" s="60" t="s">
        <v>80</v>
      </c>
      <c r="B1" s="60"/>
      <c r="C1" s="60"/>
      <c r="D1" s="60"/>
      <c r="G1" s="60" t="s">
        <v>118</v>
      </c>
      <c r="H1" s="60"/>
      <c r="I1" s="60"/>
      <c r="J1" s="60"/>
      <c r="L1" s="60" t="s">
        <v>82</v>
      </c>
      <c r="M1" s="60"/>
      <c r="N1" s="60"/>
      <c r="O1" s="60"/>
      <c r="P1" s="60"/>
      <c r="Q1" s="60"/>
      <c r="R1" s="60"/>
      <c r="T1" s="60" t="s">
        <v>81</v>
      </c>
      <c r="U1" s="60"/>
      <c r="V1" s="60"/>
      <c r="W1" s="60"/>
      <c r="X1" s="10"/>
      <c r="Z1" s="60" t="s">
        <v>127</v>
      </c>
      <c r="AA1" s="60"/>
      <c r="AB1" s="60"/>
      <c r="AC1" s="60"/>
      <c r="AD1" s="60"/>
      <c r="AE1" s="60"/>
      <c r="AF1" s="60"/>
      <c r="AG1" s="60"/>
      <c r="AH1" s="60"/>
      <c r="AI1" s="60"/>
      <c r="AJ1" s="60"/>
      <c r="AL1" s="60" t="s">
        <v>129</v>
      </c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D1" s="60" t="s">
        <v>125</v>
      </c>
      <c r="BE1" s="60"/>
      <c r="BF1" s="60"/>
      <c r="BG1" s="60"/>
    </row>
    <row r="2" spans="1:59" x14ac:dyDescent="0.25">
      <c r="A2" s="3">
        <v>16</v>
      </c>
      <c r="BD2" s="6" t="s">
        <v>126</v>
      </c>
    </row>
    <row r="3" spans="1:59" ht="15" customHeight="1" x14ac:dyDescent="0.25">
      <c r="A3" s="1" t="s">
        <v>32</v>
      </c>
      <c r="B3" s="1" t="s">
        <v>33</v>
      </c>
      <c r="C3" s="1" t="s">
        <v>70</v>
      </c>
      <c r="D3" s="1" t="s">
        <v>71</v>
      </c>
      <c r="G3" s="1" t="s">
        <v>32</v>
      </c>
      <c r="H3" s="4" t="s">
        <v>65</v>
      </c>
      <c r="I3" s="4" t="s">
        <v>66</v>
      </c>
      <c r="J3" s="4" t="s">
        <v>67</v>
      </c>
      <c r="L3" s="4" t="s">
        <v>119</v>
      </c>
      <c r="M3" s="4" t="s">
        <v>76</v>
      </c>
      <c r="N3" s="4" t="s">
        <v>120</v>
      </c>
      <c r="O3" s="4" t="s">
        <v>69</v>
      </c>
      <c r="P3" s="4"/>
      <c r="Q3" s="4" t="s">
        <v>79</v>
      </c>
      <c r="R3" s="4" t="s">
        <v>68</v>
      </c>
      <c r="T3" s="1"/>
      <c r="U3" s="1"/>
      <c r="V3" s="4" t="s">
        <v>79</v>
      </c>
      <c r="W3" s="4" t="s">
        <v>68</v>
      </c>
      <c r="X3" s="1"/>
      <c r="Z3" s="54" t="s">
        <v>115</v>
      </c>
      <c r="AA3" s="52" t="s">
        <v>75</v>
      </c>
      <c r="AB3" s="52"/>
      <c r="AC3" s="52"/>
      <c r="AD3" s="53"/>
      <c r="AF3" s="49" t="s">
        <v>116</v>
      </c>
      <c r="AG3" s="47" t="s">
        <v>75</v>
      </c>
      <c r="AH3" s="47"/>
      <c r="AI3" s="47"/>
      <c r="AJ3" s="48"/>
      <c r="AL3" s="70" t="s">
        <v>115</v>
      </c>
      <c r="AM3" s="74"/>
      <c r="AN3" s="74"/>
      <c r="AO3" s="74"/>
      <c r="AP3" s="74"/>
      <c r="AQ3" s="74"/>
      <c r="AR3" s="71"/>
      <c r="AS3" s="74"/>
      <c r="AT3" s="74"/>
      <c r="AU3" s="74"/>
      <c r="AV3" s="74"/>
      <c r="AW3" s="74"/>
      <c r="AX3" s="71"/>
      <c r="AY3" s="74"/>
      <c r="AZ3" s="74"/>
      <c r="BA3" s="74"/>
      <c r="BB3" s="75"/>
    </row>
    <row r="4" spans="1:59" ht="15" customHeight="1" x14ac:dyDescent="0.25">
      <c r="A4" s="3" t="s">
        <v>8</v>
      </c>
      <c r="B4" s="3" t="s">
        <v>42</v>
      </c>
      <c r="C4" s="3" t="s">
        <v>72</v>
      </c>
      <c r="D4" s="3" t="s">
        <v>73</v>
      </c>
      <c r="F4" s="54" t="s">
        <v>115</v>
      </c>
      <c r="G4" s="3" t="s">
        <v>13</v>
      </c>
      <c r="H4" s="3">
        <v>14</v>
      </c>
      <c r="I4" s="12">
        <f>$A$2-H4-J4</f>
        <v>2</v>
      </c>
      <c r="J4" s="3">
        <v>0</v>
      </c>
      <c r="L4" s="13">
        <f>IF(G4="","",_xlfn.RANK.EQ(R4,$R$4:$R$35,0))</f>
        <v>1</v>
      </c>
      <c r="M4" s="14" t="str">
        <f>IF(G4="","",LOWER(LEFT(VLOOKUP(G4,$A$4:$D$35,3),1))&amp;LOWER(LEFT(VLOOKUP(G4,$A$4:$D$35,4),1)))</f>
        <v>ae</v>
      </c>
      <c r="N4" s="14">
        <f>IF(M4="","",COUNTIF($M$4:M4,M4))</f>
        <v>1</v>
      </c>
      <c r="O4" s="14" t="str">
        <f t="shared" ref="O4:O35" si="0">M4&amp;N4</f>
        <v>ae1</v>
      </c>
      <c r="P4" s="2">
        <v>1</v>
      </c>
      <c r="Q4" s="2" t="str">
        <f t="shared" ref="Q4:Q35" si="1">IF(G4="","",VLOOKUP(G4,$A$4:$D$35,2)&amp;" "&amp;G4)</f>
        <v>New England Patriots</v>
      </c>
      <c r="R4" s="5">
        <f t="shared" ref="R4:R35" si="2">IF(G4="","",ROUND((H4+J4/2)/SUM(H4:J4),3)+(36-ROW())/100000)</f>
        <v>0.87531999999999999</v>
      </c>
      <c r="T4" s="2">
        <v>1</v>
      </c>
      <c r="U4" s="2">
        <f ca="1">IF(L4="","",OFFSET($P$3,MATCH(T4,$L$4:$L$35,0),0))</f>
        <v>1</v>
      </c>
      <c r="V4" s="2" t="str">
        <f t="shared" ref="V4:V35" ca="1" si="3">IF(L4="","",OFFSET($Q$3,MATCH(T4,$L$4:$L$35,0),0))</f>
        <v>New England Patriots</v>
      </c>
      <c r="W4" s="5">
        <f t="shared" ref="W4:W35" ca="1" si="4">IF(L4="","",OFFSET($R$3,MATCH(T4,$L$4:$L$35,0),0))</f>
        <v>0.87531999999999999</v>
      </c>
      <c r="X4" s="14" t="str">
        <f t="shared" ref="X4:X35" ca="1" si="5">IF(L4="","",LEFT(OFFSET($M$3,MATCH(T4,$L$4:$L$35,0),0),1))</f>
        <v>a</v>
      </c>
      <c r="Z4" s="61"/>
      <c r="AA4" s="1"/>
      <c r="AB4" s="1"/>
      <c r="AC4" s="4" t="s">
        <v>79</v>
      </c>
      <c r="AD4" s="4" t="s">
        <v>68</v>
      </c>
      <c r="AF4" s="63"/>
      <c r="AG4" s="1"/>
      <c r="AH4" s="1"/>
      <c r="AI4" s="4" t="s">
        <v>79</v>
      </c>
      <c r="AJ4" s="4" t="s">
        <v>68</v>
      </c>
      <c r="AL4" s="61" t="s">
        <v>121</v>
      </c>
      <c r="AR4" s="61" t="s">
        <v>122</v>
      </c>
      <c r="AX4" s="61" t="s">
        <v>124</v>
      </c>
    </row>
    <row r="5" spans="1:59" x14ac:dyDescent="0.25">
      <c r="A5" s="3" t="s">
        <v>28</v>
      </c>
      <c r="B5" s="3" t="s">
        <v>61</v>
      </c>
      <c r="C5" s="3" t="s">
        <v>72</v>
      </c>
      <c r="D5" s="3" t="s">
        <v>77</v>
      </c>
      <c r="F5" s="55"/>
      <c r="G5" s="3" t="s">
        <v>17</v>
      </c>
      <c r="H5" s="3">
        <v>13</v>
      </c>
      <c r="I5" s="12">
        <f t="shared" ref="I5:I35" si="6">$A$2-H5-J5</f>
        <v>3</v>
      </c>
      <c r="J5" s="3">
        <v>0</v>
      </c>
      <c r="L5" s="13">
        <f t="shared" ref="L5:L35" si="7">IF(G5="","",_xlfn.RANK.EQ(R5,$R$4:$R$35,0))</f>
        <v>2</v>
      </c>
      <c r="M5" s="14" t="str">
        <f t="shared" ref="M5:M35" si="8">IF(G5="","",LOWER(LEFT(VLOOKUP(G5,$A$4:$D$35,3),1))&amp;LOWER(LEFT(VLOOKUP(G5,$A$4:$D$35,4),1)))</f>
        <v>aw</v>
      </c>
      <c r="N5" s="14">
        <f>IF(M5="","",COUNTIF($M$4:M5,M5))</f>
        <v>1</v>
      </c>
      <c r="O5" s="14" t="str">
        <f t="shared" si="0"/>
        <v>aw1</v>
      </c>
      <c r="P5" s="2">
        <v>2</v>
      </c>
      <c r="Q5" s="2" t="str">
        <f t="shared" si="1"/>
        <v>Kansas City Chiefs</v>
      </c>
      <c r="R5" s="5">
        <f t="shared" si="2"/>
        <v>0.81330999999999998</v>
      </c>
      <c r="T5" s="2">
        <v>2</v>
      </c>
      <c r="U5" s="2">
        <f t="shared" ref="U5:U35" ca="1" si="9">IF(L5="","",OFFSET($P$3,MATCH(T5,$L$4:$L$35,0),0))</f>
        <v>2</v>
      </c>
      <c r="V5" s="2" t="str">
        <f t="shared" ca="1" si="3"/>
        <v>Kansas City Chiefs</v>
      </c>
      <c r="W5" s="5">
        <f t="shared" ca="1" si="4"/>
        <v>0.81330999999999998</v>
      </c>
      <c r="X5" s="14" t="str">
        <f t="shared" ca="1" si="5"/>
        <v>a</v>
      </c>
      <c r="Z5" s="61"/>
      <c r="AA5" s="14" t="s">
        <v>87</v>
      </c>
      <c r="AB5" s="2">
        <f ca="1">IF(COUNTIF($O$4:$O$35,AA5)=0,"",OFFSET($P$3,MATCH(AA5,$O$4:$O$35,0),0))</f>
        <v>1</v>
      </c>
      <c r="AC5" s="2" t="str">
        <f ca="1">IF(COUNTIF($O$4:$O$35,AA5)=0,"",OFFSET($Q$3,MATCH(AA5,$O$4:$O$35,0),0))</f>
        <v>New England Patriots</v>
      </c>
      <c r="AD5" s="5">
        <f ca="1">IF(COUNTIF($O$4:$O$35,AA5)=0,"",OFFSET($R$3,MATCH(AA5,$O$4:$O$35,0),0))</f>
        <v>0.87531999999999999</v>
      </c>
      <c r="AF5" s="63"/>
      <c r="AG5" s="14" t="s">
        <v>99</v>
      </c>
      <c r="AH5" s="2">
        <f ca="1">IF(COUNTIF($O$4:$O$35,AG5)=0,"",OFFSET($P$3,MATCH(AG5,$O$4:$O$35,0),0))</f>
        <v>1</v>
      </c>
      <c r="AI5" s="2" t="str">
        <f ca="1">IF(COUNTIF($O$4:$O$35,AG5)=0,"",OFFSET($Q$3,MATCH(AG5,$O$4:$O$35,0),0))</f>
        <v>Philadelphia Eagles</v>
      </c>
      <c r="AJ5" s="5">
        <f ca="1">IF(COUNTIF($O$4:$O$35,AG5)=0,"",OFFSET($R$3,MATCH(AG5,$O$4:$O$35,0),0))</f>
        <v>0.75016000000000005</v>
      </c>
      <c r="AL5" s="55"/>
      <c r="AM5" s="16">
        <v>5</v>
      </c>
      <c r="AN5" s="17" t="str">
        <f>IF(Q8="","tbd",Q8)</f>
        <v>Tennessee Titans</v>
      </c>
      <c r="AO5" s="18">
        <v>20</v>
      </c>
      <c r="AP5" s="14">
        <f>IF(AO5&gt;AO6,AM5,"")</f>
        <v>5</v>
      </c>
      <c r="AR5" s="55"/>
      <c r="AS5" s="16">
        <f>IF(COUNT(AP5:AP9)&lt;&gt;2,"",MIN(AP5:AP9))</f>
        <v>3</v>
      </c>
      <c r="AT5" s="17" t="str">
        <f ca="1">IF(AS5="","tbd",OFFSET($Q$3,AS5,0))</f>
        <v>Indianapolis Colts</v>
      </c>
      <c r="AU5" s="18">
        <v>38</v>
      </c>
      <c r="AV5" s="14">
        <f>IF(AU5&gt;AU6,AS5,"")</f>
        <v>3</v>
      </c>
      <c r="AX5" s="61"/>
    </row>
    <row r="6" spans="1:59" x14ac:dyDescent="0.25">
      <c r="A6" s="3" t="s">
        <v>31</v>
      </c>
      <c r="B6" s="3" t="s">
        <v>64</v>
      </c>
      <c r="C6" s="3" t="s">
        <v>74</v>
      </c>
      <c r="D6" s="3" t="s">
        <v>77</v>
      </c>
      <c r="F6" s="55"/>
      <c r="G6" s="3" t="s">
        <v>6</v>
      </c>
      <c r="H6" s="3">
        <v>12</v>
      </c>
      <c r="I6" s="12">
        <f t="shared" si="6"/>
        <v>4</v>
      </c>
      <c r="J6" s="3">
        <v>0</v>
      </c>
      <c r="L6" s="13">
        <f t="shared" si="7"/>
        <v>3</v>
      </c>
      <c r="M6" s="14" t="str">
        <f t="shared" si="8"/>
        <v>as</v>
      </c>
      <c r="N6" s="14">
        <f>IF(M6="","",COUNTIF($M$4:M6,M6))</f>
        <v>1</v>
      </c>
      <c r="O6" s="14" t="str">
        <f t="shared" si="0"/>
        <v>as1</v>
      </c>
      <c r="P6" s="2">
        <v>3</v>
      </c>
      <c r="Q6" s="2" t="str">
        <f t="shared" si="1"/>
        <v>Indianapolis Colts</v>
      </c>
      <c r="R6" s="5">
        <f t="shared" si="2"/>
        <v>0.75029999999999997</v>
      </c>
      <c r="T6" s="2">
        <v>3</v>
      </c>
      <c r="U6" s="2">
        <f t="shared" ca="1" si="9"/>
        <v>3</v>
      </c>
      <c r="V6" s="2" t="str">
        <f t="shared" ca="1" si="3"/>
        <v>Indianapolis Colts</v>
      </c>
      <c r="W6" s="5">
        <f t="shared" ca="1" si="4"/>
        <v>0.75029999999999997</v>
      </c>
      <c r="X6" s="14" t="str">
        <f t="shared" ca="1" si="5"/>
        <v>a</v>
      </c>
      <c r="Z6" s="61"/>
      <c r="AA6" s="14" t="s">
        <v>88</v>
      </c>
      <c r="AB6" s="2">
        <f t="shared" ref="AB6:AB8" ca="1" si="10">IF(COUNTIF($O$4:$O$35,AA6)=0,"",OFFSET($P$3,MATCH(AA6,$O$4:$O$35,0),0))</f>
        <v>0</v>
      </c>
      <c r="AC6" s="2" t="str">
        <f t="shared" ref="AC6:AC8" ca="1" si="11">IF(COUNTIF($O$4:$O$35,AA6)=0,"",OFFSET($Q$3,MATCH(AA6,$O$4:$O$35,0),0))</f>
        <v>Miami Dolphins</v>
      </c>
      <c r="AD6" s="5">
        <f t="shared" ref="AD6:AD8" ca="1" si="12">IF(COUNTIF($O$4:$O$35,AA6)=0,"",OFFSET($R$3,MATCH(AA6,$O$4:$O$35,0),0))</f>
        <v>0.62526000000000004</v>
      </c>
      <c r="AF6" s="63"/>
      <c r="AG6" s="14" t="s">
        <v>100</v>
      </c>
      <c r="AH6" s="2">
        <f t="shared" ref="AH6:AH8" ca="1" si="13">IF(COUNTIF($O$4:$O$35,AG6)=0,"",OFFSET($P$3,MATCH(AG6,$O$4:$O$35,0),0))</f>
        <v>6</v>
      </c>
      <c r="AI6" s="2" t="str">
        <f t="shared" ref="AI6:AI8" ca="1" si="14">IF(COUNTIF($O$4:$O$35,AG6)=0,"",OFFSET($Q$3,MATCH(AG6,$O$4:$O$35,0),0))</f>
        <v>Dallas Cowboys</v>
      </c>
      <c r="AJ6" s="5">
        <f t="shared" ref="AJ6:AJ8" ca="1" si="15">IF(COUNTIF($O$4:$O$35,AG6)=0,"",OFFSET($R$3,MATCH(AG6,$O$4:$O$35,0),0))</f>
        <v>0.62511000000000005</v>
      </c>
      <c r="AL6" s="55"/>
      <c r="AM6" s="19">
        <v>4</v>
      </c>
      <c r="AN6" s="20" t="str">
        <f>IF(Q7="","tbd",Q7)</f>
        <v>Baltimore Ravens</v>
      </c>
      <c r="AO6" s="21">
        <v>17</v>
      </c>
      <c r="AP6" s="14" t="str">
        <f>IF(AO6&gt;AO5,AM6,"")</f>
        <v/>
      </c>
      <c r="AR6" s="55"/>
      <c r="AS6" s="19">
        <v>2</v>
      </c>
      <c r="AT6" s="20" t="str">
        <f>IF(Q5="","tbd",Q5)</f>
        <v>Kansas City Chiefs</v>
      </c>
      <c r="AU6" s="21">
        <v>31</v>
      </c>
      <c r="AV6" s="14" t="str">
        <f>IF(AU6&gt;AU5,AS6,"")</f>
        <v/>
      </c>
      <c r="AX6" s="55"/>
      <c r="AY6" s="16">
        <f>IF(COUNT(AV5:AV9)&lt;&gt;2,"",MAX(AV5:AV9))</f>
        <v>3</v>
      </c>
      <c r="AZ6" s="17" t="str">
        <f ca="1">IF(AY6="","tbd",OFFSET($Q$3,AY6,0))</f>
        <v>Indianapolis Colts</v>
      </c>
      <c r="BA6" s="18">
        <v>14</v>
      </c>
      <c r="BB6" s="14" t="str">
        <f>IF(BA6&gt;BA7,AY6,"")</f>
        <v/>
      </c>
    </row>
    <row r="7" spans="1:59" x14ac:dyDescent="0.25">
      <c r="A7" s="3" t="s">
        <v>16</v>
      </c>
      <c r="B7" s="3" t="s">
        <v>49</v>
      </c>
      <c r="C7" s="3" t="s">
        <v>74</v>
      </c>
      <c r="D7" s="3" t="s">
        <v>75</v>
      </c>
      <c r="F7" s="55"/>
      <c r="G7" s="3" t="s">
        <v>19</v>
      </c>
      <c r="H7" s="3">
        <v>10</v>
      </c>
      <c r="I7" s="12">
        <f t="shared" si="6"/>
        <v>6</v>
      </c>
      <c r="J7" s="3">
        <v>0</v>
      </c>
      <c r="L7" s="13">
        <f t="shared" si="7"/>
        <v>8</v>
      </c>
      <c r="M7" s="14" t="str">
        <f t="shared" si="8"/>
        <v>an</v>
      </c>
      <c r="N7" s="14">
        <f>IF(M7="","",COUNTIF($M$4:M7,M7))</f>
        <v>1</v>
      </c>
      <c r="O7" s="14" t="str">
        <f t="shared" si="0"/>
        <v>an1</v>
      </c>
      <c r="P7" s="2">
        <v>4</v>
      </c>
      <c r="Q7" s="2" t="str">
        <f t="shared" si="1"/>
        <v>Baltimore Ravens</v>
      </c>
      <c r="R7" s="5">
        <f t="shared" si="2"/>
        <v>0.62529000000000001</v>
      </c>
      <c r="T7" s="2">
        <v>4</v>
      </c>
      <c r="U7" s="2">
        <f t="shared" ca="1" si="9"/>
        <v>5</v>
      </c>
      <c r="V7" s="2" t="str">
        <f t="shared" ca="1" si="3"/>
        <v>Tennessee Titans</v>
      </c>
      <c r="W7" s="5">
        <f t="shared" ca="1" si="4"/>
        <v>0.75027999999999995</v>
      </c>
      <c r="X7" s="14" t="str">
        <f t="shared" ca="1" si="5"/>
        <v>a</v>
      </c>
      <c r="Z7" s="61"/>
      <c r="AA7" s="14" t="s">
        <v>89</v>
      </c>
      <c r="AB7" s="2">
        <f t="shared" ca="1" si="10"/>
        <v>0</v>
      </c>
      <c r="AC7" s="2" t="str">
        <f t="shared" ca="1" si="11"/>
        <v>Buffalo Bills</v>
      </c>
      <c r="AD7" s="5">
        <f t="shared" ca="1" si="12"/>
        <v>0.37523000000000001</v>
      </c>
      <c r="AF7" s="63"/>
      <c r="AG7" s="14" t="s">
        <v>101</v>
      </c>
      <c r="AH7" s="2">
        <f t="shared" ca="1" si="13"/>
        <v>0</v>
      </c>
      <c r="AI7" s="2" t="str">
        <f t="shared" ca="1" si="14"/>
        <v>Washington redskins</v>
      </c>
      <c r="AJ7" s="5">
        <f t="shared" ca="1" si="15"/>
        <v>0.31302999999999997</v>
      </c>
      <c r="AL7" s="61"/>
      <c r="AR7" s="61"/>
      <c r="AX7" s="55"/>
      <c r="AY7" s="19">
        <f>IF(COUNT(AV5:AV9)&lt;&gt;2,"",MIN(AV5:AV9))</f>
        <v>1</v>
      </c>
      <c r="AZ7" s="20" t="str">
        <f ca="1">IF(AY7="","tbd",OFFSET($Q$3,AY7,0))</f>
        <v>New England Patriots</v>
      </c>
      <c r="BA7" s="21">
        <v>24</v>
      </c>
      <c r="BB7" s="14">
        <f>IF(BA7&gt;BA6,AY7,"")</f>
        <v>1</v>
      </c>
    </row>
    <row r="8" spans="1:59" x14ac:dyDescent="0.25">
      <c r="A8" s="3" t="s">
        <v>11</v>
      </c>
      <c r="B8" s="3" t="s">
        <v>45</v>
      </c>
      <c r="C8" s="3" t="s">
        <v>74</v>
      </c>
      <c r="D8" s="3" t="s">
        <v>73</v>
      </c>
      <c r="F8" s="55"/>
      <c r="G8" s="3" t="s">
        <v>4</v>
      </c>
      <c r="H8" s="3">
        <v>12</v>
      </c>
      <c r="I8" s="12">
        <f t="shared" si="6"/>
        <v>4</v>
      </c>
      <c r="J8" s="3">
        <v>0</v>
      </c>
      <c r="L8" s="13">
        <f t="shared" si="7"/>
        <v>4</v>
      </c>
      <c r="M8" s="14" t="str">
        <f t="shared" si="8"/>
        <v>as</v>
      </c>
      <c r="N8" s="14">
        <f>IF(M8="","",COUNTIF($M$4:M8,M8))</f>
        <v>2</v>
      </c>
      <c r="O8" s="14" t="str">
        <f t="shared" si="0"/>
        <v>as2</v>
      </c>
      <c r="P8" s="2">
        <v>5</v>
      </c>
      <c r="Q8" s="2" t="str">
        <f t="shared" si="1"/>
        <v>Tennessee Titans</v>
      </c>
      <c r="R8" s="5">
        <f t="shared" si="2"/>
        <v>0.75027999999999995</v>
      </c>
      <c r="T8" s="2">
        <v>5</v>
      </c>
      <c r="U8" s="2">
        <f t="shared" ca="1" si="9"/>
        <v>1</v>
      </c>
      <c r="V8" s="2" t="str">
        <f t="shared" ca="1" si="3"/>
        <v>Philadelphia Eagles</v>
      </c>
      <c r="W8" s="5">
        <f t="shared" ca="1" si="4"/>
        <v>0.75016000000000005</v>
      </c>
      <c r="X8" s="14" t="str">
        <f t="shared" ca="1" si="5"/>
        <v>n</v>
      </c>
      <c r="Z8" s="61"/>
      <c r="AA8" s="14" t="s">
        <v>90</v>
      </c>
      <c r="AB8" s="2">
        <f t="shared" ca="1" si="10"/>
        <v>0</v>
      </c>
      <c r="AC8" s="2" t="str">
        <f t="shared" ca="1" si="11"/>
        <v>New York Jets</v>
      </c>
      <c r="AD8" s="5">
        <f t="shared" ca="1" si="12"/>
        <v>0.37522</v>
      </c>
      <c r="AF8" s="63"/>
      <c r="AG8" s="14" t="s">
        <v>102</v>
      </c>
      <c r="AH8" s="2">
        <f t="shared" ca="1" si="13"/>
        <v>0</v>
      </c>
      <c r="AI8" s="2" t="str">
        <f t="shared" ca="1" si="14"/>
        <v>New York Giants</v>
      </c>
      <c r="AJ8" s="5">
        <f t="shared" ca="1" si="15"/>
        <v>0.25002000000000002</v>
      </c>
      <c r="AL8" s="55"/>
      <c r="AM8" s="16">
        <v>6</v>
      </c>
      <c r="AN8" s="17" t="str">
        <f>IF(Q9="","tbd",Q9)</f>
        <v>Denver Broncos</v>
      </c>
      <c r="AO8" s="18">
        <v>10</v>
      </c>
      <c r="AP8" s="14" t="str">
        <f>IF(AO8&gt;AO9,AM8,"")</f>
        <v/>
      </c>
      <c r="AR8" s="55"/>
      <c r="AS8" s="16">
        <f>IF(COUNT(AP5:AP9)&lt;&gt;2,"",MAX(AP5:AP9))</f>
        <v>5</v>
      </c>
      <c r="AT8" s="17" t="str">
        <f ca="1">IF(AS8="","tbd",OFFSET($Q$3,AS8,0))</f>
        <v>Tennessee Titans</v>
      </c>
      <c r="AU8" s="18">
        <v>14</v>
      </c>
      <c r="AV8" s="14" t="str">
        <f>IF(AU8&gt;AU9,AS8,"")</f>
        <v/>
      </c>
      <c r="AX8" s="61"/>
    </row>
    <row r="9" spans="1:59" x14ac:dyDescent="0.25">
      <c r="A9" s="3" t="s">
        <v>10</v>
      </c>
      <c r="B9" s="3" t="s">
        <v>44</v>
      </c>
      <c r="C9" s="3" t="s">
        <v>74</v>
      </c>
      <c r="D9" s="3" t="s">
        <v>77</v>
      </c>
      <c r="F9" s="55"/>
      <c r="G9" s="3" t="s">
        <v>11</v>
      </c>
      <c r="H9" s="3">
        <v>10</v>
      </c>
      <c r="I9" s="12">
        <f t="shared" si="6"/>
        <v>6</v>
      </c>
      <c r="J9" s="3">
        <v>0</v>
      </c>
      <c r="L9" s="13">
        <f t="shared" si="7"/>
        <v>9</v>
      </c>
      <c r="M9" s="14" t="str">
        <f t="shared" si="8"/>
        <v>aw</v>
      </c>
      <c r="N9" s="14">
        <f>IF(M9="","",COUNTIF($M$4:M9,M9))</f>
        <v>2</v>
      </c>
      <c r="O9" s="14" t="str">
        <f t="shared" si="0"/>
        <v>aw2</v>
      </c>
      <c r="P9" s="2">
        <v>6</v>
      </c>
      <c r="Q9" s="2" t="str">
        <f t="shared" si="1"/>
        <v>Denver Broncos</v>
      </c>
      <c r="R9" s="5">
        <f t="shared" si="2"/>
        <v>0.62526999999999999</v>
      </c>
      <c r="T9" s="2">
        <v>6</v>
      </c>
      <c r="U9" s="2">
        <f t="shared" ca="1" si="9"/>
        <v>2</v>
      </c>
      <c r="V9" s="2" t="str">
        <f t="shared" ca="1" si="3"/>
        <v>St. Louis Rams</v>
      </c>
      <c r="W9" s="5">
        <f t="shared" ca="1" si="4"/>
        <v>0.75014999999999998</v>
      </c>
      <c r="X9" s="14" t="str">
        <f t="shared" ca="1" si="5"/>
        <v>n</v>
      </c>
      <c r="Z9" s="61"/>
      <c r="AF9" s="63"/>
      <c r="AL9" s="55"/>
      <c r="AM9" s="19">
        <v>3</v>
      </c>
      <c r="AN9" s="20" t="str">
        <f>IF(Q6="","tbd",Q6)</f>
        <v>Indianapolis Colts</v>
      </c>
      <c r="AO9" s="21">
        <v>41</v>
      </c>
      <c r="AP9" s="14">
        <f>IF(AO9&gt;AO8,AM9,"")</f>
        <v>3</v>
      </c>
      <c r="AR9" s="55"/>
      <c r="AS9" s="19">
        <v>1</v>
      </c>
      <c r="AT9" s="20" t="str">
        <f>IF(Q4="","tbd",Q4)</f>
        <v>New England Patriots</v>
      </c>
      <c r="AU9" s="21">
        <v>17</v>
      </c>
      <c r="AV9" s="14">
        <f>IF(AU9&gt;AU8,AS9,"")</f>
        <v>1</v>
      </c>
      <c r="AX9" s="61"/>
    </row>
    <row r="10" spans="1:59" x14ac:dyDescent="0.25">
      <c r="A10" s="3" t="s">
        <v>2</v>
      </c>
      <c r="B10" s="3" t="s">
        <v>36</v>
      </c>
      <c r="C10" s="3" t="s">
        <v>72</v>
      </c>
      <c r="D10" s="3" t="s">
        <v>78</v>
      </c>
      <c r="F10" s="55"/>
      <c r="G10" s="3" t="s">
        <v>12</v>
      </c>
      <c r="H10" s="3">
        <v>10</v>
      </c>
      <c r="I10" s="12">
        <f t="shared" si="6"/>
        <v>6</v>
      </c>
      <c r="J10" s="3">
        <v>0</v>
      </c>
      <c r="L10" s="13">
        <f t="shared" si="7"/>
        <v>10</v>
      </c>
      <c r="M10" s="14" t="str">
        <f t="shared" si="8"/>
        <v>ae</v>
      </c>
      <c r="N10" s="14">
        <f>IF(M10="","",COUNTIF($M$4:M10,M10))</f>
        <v>2</v>
      </c>
      <c r="O10" s="14" t="str">
        <f t="shared" si="0"/>
        <v>ae2</v>
      </c>
      <c r="P10" s="24"/>
      <c r="Q10" s="2" t="str">
        <f t="shared" si="1"/>
        <v>Miami Dolphins</v>
      </c>
      <c r="R10" s="5">
        <f t="shared" si="2"/>
        <v>0.62526000000000004</v>
      </c>
      <c r="T10" s="2">
        <v>7</v>
      </c>
      <c r="U10" s="2">
        <f t="shared" ca="1" si="9"/>
        <v>3</v>
      </c>
      <c r="V10" s="2" t="str">
        <f t="shared" ca="1" si="3"/>
        <v>Carolina Panthers</v>
      </c>
      <c r="W10" s="5">
        <f t="shared" ca="1" si="4"/>
        <v>0.68813999999999997</v>
      </c>
      <c r="X10" s="14" t="str">
        <f t="shared" ca="1" si="5"/>
        <v>n</v>
      </c>
      <c r="Z10" s="55"/>
      <c r="AA10" s="52" t="s">
        <v>77</v>
      </c>
      <c r="AB10" s="52"/>
      <c r="AC10" s="52"/>
      <c r="AD10" s="53"/>
      <c r="AF10" s="50"/>
      <c r="AG10" s="47" t="s">
        <v>77</v>
      </c>
      <c r="AH10" s="47"/>
      <c r="AI10" s="47"/>
      <c r="AJ10" s="48"/>
      <c r="AL10" s="62"/>
      <c r="AR10" s="62"/>
      <c r="AX10" s="62"/>
      <c r="BD10" s="22">
        <f>IF(BD2="@AFC",SUM(BB15:BB16),SUM(BB6:BB7))</f>
        <v>3</v>
      </c>
      <c r="BE10" s="17" t="str">
        <f ca="1">IF(BD10=0,"tbd",OFFSET($Q$3,BD10+IF($BD$2="@AFC",16,0),0))</f>
        <v>Carolina Panthers</v>
      </c>
      <c r="BF10" s="18">
        <v>29</v>
      </c>
      <c r="BG10" s="9" t="str">
        <f>IF(BF10&gt;BF11," &lt; CHAMPION","")</f>
        <v/>
      </c>
    </row>
    <row r="11" spans="1:59" x14ac:dyDescent="0.25">
      <c r="A11" s="3" t="s">
        <v>26</v>
      </c>
      <c r="B11" s="3" t="s">
        <v>59</v>
      </c>
      <c r="C11" s="3" t="s">
        <v>72</v>
      </c>
      <c r="D11" s="3" t="s">
        <v>73</v>
      </c>
      <c r="F11" s="55"/>
      <c r="G11" s="3" t="s">
        <v>31</v>
      </c>
      <c r="H11" s="3">
        <v>8</v>
      </c>
      <c r="I11" s="12">
        <f t="shared" si="6"/>
        <v>8</v>
      </c>
      <c r="J11" s="3">
        <v>0</v>
      </c>
      <c r="L11" s="13">
        <f t="shared" si="7"/>
        <v>15</v>
      </c>
      <c r="M11" s="14" t="str">
        <f t="shared" si="8"/>
        <v>an</v>
      </c>
      <c r="N11" s="14">
        <f>IF(M11="","",COUNTIF($M$4:M11,M11))</f>
        <v>2</v>
      </c>
      <c r="O11" s="14" t="str">
        <f t="shared" si="0"/>
        <v>an2</v>
      </c>
      <c r="P11" s="24"/>
      <c r="Q11" s="2" t="str">
        <f t="shared" si="1"/>
        <v>Cincinnati Bengals</v>
      </c>
      <c r="R11" s="5">
        <f t="shared" si="2"/>
        <v>0.50024999999999997</v>
      </c>
      <c r="T11" s="2">
        <v>8</v>
      </c>
      <c r="U11" s="2">
        <f t="shared" ca="1" si="9"/>
        <v>4</v>
      </c>
      <c r="V11" s="2" t="str">
        <f t="shared" ca="1" si="3"/>
        <v>Baltimore Ravens</v>
      </c>
      <c r="W11" s="5">
        <f t="shared" ca="1" si="4"/>
        <v>0.62529000000000001</v>
      </c>
      <c r="X11" s="14" t="str">
        <f t="shared" ca="1" si="5"/>
        <v>a</v>
      </c>
      <c r="Z11" s="61"/>
      <c r="AA11" s="1"/>
      <c r="AB11" s="1"/>
      <c r="AC11" s="4" t="s">
        <v>79</v>
      </c>
      <c r="AD11" s="4" t="s">
        <v>68</v>
      </c>
      <c r="AF11" s="63"/>
      <c r="AG11" s="1"/>
      <c r="AH11" s="1"/>
      <c r="AI11" s="4" t="s">
        <v>79</v>
      </c>
      <c r="AJ11" s="4" t="s">
        <v>68</v>
      </c>
      <c r="AL11" s="7"/>
      <c r="AR11" s="7"/>
      <c r="BD11" s="23">
        <f>IF(BD2="@AFC",SUM(BB6:BB7),SUM(BB15:BB16))</f>
        <v>1</v>
      </c>
      <c r="BE11" s="20" t="str">
        <f ca="1">IF(BD11=0,"tbd",OFFSET($Q$3,BD11+IF($BD$2="@AFC",0,16),0))</f>
        <v>New England Patriots</v>
      </c>
      <c r="BF11" s="21">
        <v>32</v>
      </c>
      <c r="BG11" s="9" t="str">
        <f>IF(BF11&gt;BF10," &lt; CHAMPION","")</f>
        <v xml:space="preserve"> &lt; CHAMPION</v>
      </c>
    </row>
    <row r="12" spans="1:59" x14ac:dyDescent="0.25">
      <c r="A12" s="3" t="s">
        <v>18</v>
      </c>
      <c r="B12" s="3" t="s">
        <v>51</v>
      </c>
      <c r="C12" s="3" t="s">
        <v>74</v>
      </c>
      <c r="D12" s="3" t="s">
        <v>73</v>
      </c>
      <c r="F12" s="55"/>
      <c r="G12" s="3" t="s">
        <v>5</v>
      </c>
      <c r="H12" s="3">
        <v>6</v>
      </c>
      <c r="I12" s="12">
        <f t="shared" si="6"/>
        <v>10</v>
      </c>
      <c r="J12" s="3">
        <v>0</v>
      </c>
      <c r="L12" s="13">
        <f t="shared" si="7"/>
        <v>20</v>
      </c>
      <c r="M12" s="14" t="str">
        <f t="shared" si="8"/>
        <v>an</v>
      </c>
      <c r="N12" s="14">
        <f>IF(M12="","",COUNTIF($M$4:M12,M12))</f>
        <v>3</v>
      </c>
      <c r="O12" s="14" t="str">
        <f t="shared" si="0"/>
        <v>an3</v>
      </c>
      <c r="P12" s="24"/>
      <c r="Q12" s="2" t="str">
        <f t="shared" si="1"/>
        <v>Pittsburgh Steelers</v>
      </c>
      <c r="R12" s="5">
        <f t="shared" si="2"/>
        <v>0.37524000000000002</v>
      </c>
      <c r="T12" s="2">
        <v>9</v>
      </c>
      <c r="U12" s="2">
        <f t="shared" ca="1" si="9"/>
        <v>6</v>
      </c>
      <c r="V12" s="2" t="str">
        <f t="shared" ca="1" si="3"/>
        <v>Denver Broncos</v>
      </c>
      <c r="W12" s="5">
        <f t="shared" ca="1" si="4"/>
        <v>0.62526999999999999</v>
      </c>
      <c r="X12" s="14" t="str">
        <f t="shared" ca="1" si="5"/>
        <v>a</v>
      </c>
      <c r="Z12" s="61"/>
      <c r="AA12" s="14" t="s">
        <v>83</v>
      </c>
      <c r="AB12" s="2">
        <f ca="1">IF(COUNTIF($O$4:$O$35,AA12)=0,"",OFFSET($P$3,MATCH(AA12,$O$4:$O$35,0),0))</f>
        <v>4</v>
      </c>
      <c r="AC12" s="2" t="str">
        <f ca="1">IF(COUNTIF($O$4:$O$35,AA12)=0,"",OFFSET($Q$3,MATCH(AA12,$O$4:$O$35,0),0))</f>
        <v>Baltimore Ravens</v>
      </c>
      <c r="AD12" s="5">
        <f ca="1">IF(COUNTIF($O$4:$O$35,AA12)=0,"",OFFSET($R$3,MATCH(AA12,$O$4:$O$35,0),0))</f>
        <v>0.62529000000000001</v>
      </c>
      <c r="AF12" s="63"/>
      <c r="AG12" s="14" t="s">
        <v>103</v>
      </c>
      <c r="AH12" s="2">
        <f ca="1">IF(COUNTIF($O$4:$O$35,AG12)=0,"",OFFSET($P$3,MATCH(AG12,$O$4:$O$35,0),0))</f>
        <v>4</v>
      </c>
      <c r="AI12" s="2" t="str">
        <f ca="1">IF(COUNTIF($O$4:$O$35,AG12)=0,"",OFFSET($Q$3,MATCH(AG12,$O$4:$O$35,0),0))</f>
        <v>Green Bay Packers</v>
      </c>
      <c r="AJ12" s="5">
        <f ca="1">IF(COUNTIF($O$4:$O$35,AG12)=0,"",OFFSET($R$3,MATCH(AG12,$O$4:$O$35,0),0))</f>
        <v>0.62512999999999996</v>
      </c>
      <c r="AL12" s="76" t="s">
        <v>116</v>
      </c>
      <c r="AM12" s="77"/>
      <c r="AN12" s="77"/>
      <c r="AO12" s="77"/>
      <c r="AP12" s="77"/>
      <c r="AQ12" s="77"/>
      <c r="AR12" s="78"/>
      <c r="AS12" s="77"/>
      <c r="AT12" s="77"/>
      <c r="AU12" s="77"/>
      <c r="AV12" s="77"/>
      <c r="AW12" s="77"/>
      <c r="AX12" s="78"/>
      <c r="AY12" s="77"/>
      <c r="AZ12" s="77"/>
      <c r="BA12" s="77"/>
      <c r="BB12" s="79"/>
    </row>
    <row r="13" spans="1:59" ht="15" customHeight="1" x14ac:dyDescent="0.25">
      <c r="A13" s="3" t="s">
        <v>17</v>
      </c>
      <c r="B13" s="3" t="s">
        <v>50</v>
      </c>
      <c r="C13" s="3" t="s">
        <v>74</v>
      </c>
      <c r="D13" s="3" t="s">
        <v>73</v>
      </c>
      <c r="F13" s="55"/>
      <c r="G13" s="3" t="s">
        <v>16</v>
      </c>
      <c r="H13" s="3">
        <v>6</v>
      </c>
      <c r="I13" s="12">
        <f t="shared" si="6"/>
        <v>10</v>
      </c>
      <c r="J13" s="3">
        <v>0</v>
      </c>
      <c r="L13" s="13">
        <f t="shared" si="7"/>
        <v>21</v>
      </c>
      <c r="M13" s="14" t="str">
        <f t="shared" si="8"/>
        <v>ae</v>
      </c>
      <c r="N13" s="14">
        <f>IF(M13="","",COUNTIF($M$4:M13,M13))</f>
        <v>3</v>
      </c>
      <c r="O13" s="14" t="str">
        <f t="shared" si="0"/>
        <v>ae3</v>
      </c>
      <c r="P13" s="24"/>
      <c r="Q13" s="2" t="str">
        <f t="shared" si="1"/>
        <v>Buffalo Bills</v>
      </c>
      <c r="R13" s="5">
        <f t="shared" si="2"/>
        <v>0.37523000000000001</v>
      </c>
      <c r="T13" s="2">
        <v>10</v>
      </c>
      <c r="U13" s="2">
        <f t="shared" ca="1" si="9"/>
        <v>0</v>
      </c>
      <c r="V13" s="2" t="str">
        <f t="shared" ca="1" si="3"/>
        <v>Miami Dolphins</v>
      </c>
      <c r="W13" s="5">
        <f t="shared" ca="1" si="4"/>
        <v>0.62526000000000004</v>
      </c>
      <c r="X13" s="14" t="str">
        <f t="shared" ca="1" si="5"/>
        <v>a</v>
      </c>
      <c r="Z13" s="61"/>
      <c r="AA13" s="14" t="s">
        <v>84</v>
      </c>
      <c r="AB13" s="2">
        <f t="shared" ref="AB13:AB15" ca="1" si="16">IF(COUNTIF($O$4:$O$35,AA13)=0,"",OFFSET($P$3,MATCH(AA13,$O$4:$O$35,0),0))</f>
        <v>0</v>
      </c>
      <c r="AC13" s="2" t="str">
        <f t="shared" ref="AC13:AC15" ca="1" si="17">IF(COUNTIF($O$4:$O$35,AA13)=0,"",OFFSET($Q$3,MATCH(AA13,$O$4:$O$35,0),0))</f>
        <v>Cincinnati Bengals</v>
      </c>
      <c r="AD13" s="5">
        <f t="shared" ref="AD13:AD15" ca="1" si="18">IF(COUNTIF($O$4:$O$35,AA13)=0,"",OFFSET($R$3,MATCH(AA13,$O$4:$O$35,0),0))</f>
        <v>0.50024999999999997</v>
      </c>
      <c r="AF13" s="63"/>
      <c r="AG13" s="14" t="s">
        <v>104</v>
      </c>
      <c r="AH13" s="2">
        <f t="shared" ref="AH13:AH15" ca="1" si="19">IF(COUNTIF($O$4:$O$35,AG13)=0,"",OFFSET($P$3,MATCH(AG13,$O$4:$O$35,0),0))</f>
        <v>0</v>
      </c>
      <c r="AI13" s="2" t="str">
        <f t="shared" ref="AI13:AI15" ca="1" si="20">IF(COUNTIF($O$4:$O$35,AG13)=0,"",OFFSET($Q$3,MATCH(AG13,$O$4:$O$35,0),0))</f>
        <v>Minnesota Vikings</v>
      </c>
      <c r="AJ13" s="5">
        <f t="shared" ref="AJ13:AJ15" ca="1" si="21">IF(COUNTIF($O$4:$O$35,AG13)=0,"",OFFSET($R$3,MATCH(AG13,$O$4:$O$35,0),0))</f>
        <v>0.56309999999999993</v>
      </c>
      <c r="AL13" s="63" t="s">
        <v>121</v>
      </c>
      <c r="AR13" s="63" t="s">
        <v>122</v>
      </c>
      <c r="AX13" s="63" t="s">
        <v>124</v>
      </c>
    </row>
    <row r="14" spans="1:59" x14ac:dyDescent="0.25">
      <c r="A14" s="3" t="s">
        <v>6</v>
      </c>
      <c r="B14" s="3" t="s">
        <v>40</v>
      </c>
      <c r="C14" s="3" t="s">
        <v>74</v>
      </c>
      <c r="D14" s="3" t="s">
        <v>78</v>
      </c>
      <c r="F14" s="55"/>
      <c r="G14" s="3" t="s">
        <v>15</v>
      </c>
      <c r="H14" s="6">
        <v>6</v>
      </c>
      <c r="I14" s="12">
        <f t="shared" si="6"/>
        <v>10</v>
      </c>
      <c r="J14" s="3">
        <v>0</v>
      </c>
      <c r="L14" s="13">
        <f t="shared" si="7"/>
        <v>22</v>
      </c>
      <c r="M14" s="14" t="str">
        <f t="shared" si="8"/>
        <v>ae</v>
      </c>
      <c r="N14" s="14">
        <f>IF(M14="","",COUNTIF($M$4:M14,M14))</f>
        <v>4</v>
      </c>
      <c r="O14" s="14" t="str">
        <f t="shared" si="0"/>
        <v>ae4</v>
      </c>
      <c r="P14" s="24"/>
      <c r="Q14" s="2" t="str">
        <f t="shared" si="1"/>
        <v>New York Jets</v>
      </c>
      <c r="R14" s="5">
        <f t="shared" si="2"/>
        <v>0.37522</v>
      </c>
      <c r="T14" s="2">
        <v>11</v>
      </c>
      <c r="U14" s="2">
        <f t="shared" ca="1" si="9"/>
        <v>4</v>
      </c>
      <c r="V14" s="2" t="str">
        <f t="shared" ca="1" si="3"/>
        <v>Green Bay Packers</v>
      </c>
      <c r="W14" s="5">
        <f t="shared" ca="1" si="4"/>
        <v>0.62512999999999996</v>
      </c>
      <c r="X14" s="14" t="str">
        <f t="shared" ca="1" si="5"/>
        <v>n</v>
      </c>
      <c r="Z14" s="61"/>
      <c r="AA14" s="14" t="s">
        <v>85</v>
      </c>
      <c r="AB14" s="2">
        <f t="shared" ca="1" si="16"/>
        <v>0</v>
      </c>
      <c r="AC14" s="2" t="str">
        <f t="shared" ca="1" si="17"/>
        <v>Pittsburgh Steelers</v>
      </c>
      <c r="AD14" s="5">
        <f t="shared" ca="1" si="18"/>
        <v>0.37524000000000002</v>
      </c>
      <c r="AF14" s="63"/>
      <c r="AG14" s="14" t="s">
        <v>105</v>
      </c>
      <c r="AH14" s="2">
        <f t="shared" ca="1" si="19"/>
        <v>0</v>
      </c>
      <c r="AI14" s="2" t="str">
        <f t="shared" ca="1" si="20"/>
        <v>Chicago Bears</v>
      </c>
      <c r="AJ14" s="5">
        <f t="shared" ca="1" si="21"/>
        <v>0.43806</v>
      </c>
      <c r="AL14" s="50"/>
      <c r="AM14" s="16">
        <v>6</v>
      </c>
      <c r="AN14" s="17" t="str">
        <f>IF(Q25="","tbd",Q25)</f>
        <v>Dallas Cowboys</v>
      </c>
      <c r="AO14" s="18">
        <v>10</v>
      </c>
      <c r="AP14" s="14" t="str">
        <f>IF(AO14&gt;AO15,AM14,"")</f>
        <v/>
      </c>
      <c r="AR14" s="50"/>
      <c r="AS14" s="16">
        <f>IF(COUNT(AP14:AP18)&lt;&gt;2,"",MAX(AP14:AP18))</f>
        <v>4</v>
      </c>
      <c r="AT14" s="17" t="str">
        <f ca="1">IF(AS14="","tbd",OFFSET($Q$19,AS14,0))</f>
        <v>Green Bay Packers</v>
      </c>
      <c r="AU14" s="18">
        <v>17</v>
      </c>
      <c r="AV14" s="14" t="str">
        <f>IF(AU14&gt;AU15,AS14,"")</f>
        <v/>
      </c>
      <c r="AX14" s="63"/>
    </row>
    <row r="15" spans="1:59" x14ac:dyDescent="0.25">
      <c r="A15" s="3" t="s">
        <v>27</v>
      </c>
      <c r="B15" s="3" t="s">
        <v>60</v>
      </c>
      <c r="C15" s="3" t="s">
        <v>72</v>
      </c>
      <c r="D15" s="3" t="s">
        <v>75</v>
      </c>
      <c r="F15" s="55"/>
      <c r="G15" s="3" t="s">
        <v>24</v>
      </c>
      <c r="H15" s="6">
        <v>5</v>
      </c>
      <c r="I15" s="12">
        <f t="shared" si="6"/>
        <v>11</v>
      </c>
      <c r="J15" s="3">
        <v>0</v>
      </c>
      <c r="L15" s="13">
        <f t="shared" si="7"/>
        <v>23</v>
      </c>
      <c r="M15" s="14" t="str">
        <f t="shared" si="8"/>
        <v>as</v>
      </c>
      <c r="N15" s="14">
        <f>IF(M15="","",COUNTIF($M$4:M15,M15))</f>
        <v>3</v>
      </c>
      <c r="O15" s="14" t="str">
        <f t="shared" si="0"/>
        <v>as3</v>
      </c>
      <c r="P15" s="24"/>
      <c r="Q15" s="2" t="str">
        <f t="shared" si="1"/>
        <v>Jacksonville Jaguars</v>
      </c>
      <c r="R15" s="5">
        <f t="shared" si="2"/>
        <v>0.31320999999999999</v>
      </c>
      <c r="T15" s="2">
        <v>12</v>
      </c>
      <c r="U15" s="2">
        <f t="shared" ca="1" si="9"/>
        <v>5</v>
      </c>
      <c r="V15" s="2" t="str">
        <f t="shared" ca="1" si="3"/>
        <v>Seattle Seahawks</v>
      </c>
      <c r="W15" s="5">
        <f t="shared" ca="1" si="4"/>
        <v>0.62512000000000001</v>
      </c>
      <c r="X15" s="14" t="str">
        <f t="shared" ca="1" si="5"/>
        <v>n</v>
      </c>
      <c r="Z15" s="61"/>
      <c r="AA15" s="14" t="s">
        <v>86</v>
      </c>
      <c r="AB15" s="2">
        <f t="shared" ca="1" si="16"/>
        <v>0</v>
      </c>
      <c r="AC15" s="2" t="str">
        <f t="shared" ca="1" si="17"/>
        <v>Cleveland Browns</v>
      </c>
      <c r="AD15" s="5">
        <f t="shared" ca="1" si="18"/>
        <v>0.31319999999999998</v>
      </c>
      <c r="AF15" s="63"/>
      <c r="AG15" s="14" t="s">
        <v>106</v>
      </c>
      <c r="AH15" s="2">
        <f t="shared" ca="1" si="19"/>
        <v>0</v>
      </c>
      <c r="AI15" s="2" t="str">
        <f t="shared" ca="1" si="20"/>
        <v>Detroit Lions</v>
      </c>
      <c r="AJ15" s="5">
        <f t="shared" ca="1" si="21"/>
        <v>0.31303999999999998</v>
      </c>
      <c r="AL15" s="50"/>
      <c r="AM15" s="19">
        <v>3</v>
      </c>
      <c r="AN15" s="20" t="str">
        <f>IF(Q22="","tbd",Q22)</f>
        <v>Carolina Panthers</v>
      </c>
      <c r="AO15" s="21">
        <v>29</v>
      </c>
      <c r="AP15" s="14">
        <f>IF(AO15&gt;AO14,AM15,"")</f>
        <v>3</v>
      </c>
      <c r="AR15" s="50"/>
      <c r="AS15" s="19">
        <v>1</v>
      </c>
      <c r="AT15" s="20" t="str">
        <f>IF(Q20="","tbd",Q20)</f>
        <v>Philadelphia Eagles</v>
      </c>
      <c r="AU15" s="21">
        <v>20</v>
      </c>
      <c r="AV15" s="14">
        <f>IF(AU15&gt;AU14,AS15,"")</f>
        <v>1</v>
      </c>
      <c r="AX15" s="50"/>
      <c r="AY15" s="16">
        <f>IF(COUNT(AV14:AV18)&lt;&gt;2,"",MAX(AV14:AV18))</f>
        <v>3</v>
      </c>
      <c r="AZ15" s="17" t="str">
        <f ca="1">IF(AY15="","tbd",OFFSET($Q$19,AY15,0))</f>
        <v>Carolina Panthers</v>
      </c>
      <c r="BA15" s="18">
        <v>14</v>
      </c>
      <c r="BB15" s="14">
        <f>IF(BA15&gt;BA16,AY15,"")</f>
        <v>3</v>
      </c>
    </row>
    <row r="16" spans="1:59" ht="15" customHeight="1" x14ac:dyDescent="0.25">
      <c r="A16" s="3" t="s">
        <v>12</v>
      </c>
      <c r="B16" s="3" t="s">
        <v>46</v>
      </c>
      <c r="C16" s="3" t="s">
        <v>74</v>
      </c>
      <c r="D16" s="3" t="s">
        <v>75</v>
      </c>
      <c r="F16" s="55"/>
      <c r="G16" s="3" t="s">
        <v>10</v>
      </c>
      <c r="H16" s="3">
        <v>5</v>
      </c>
      <c r="I16" s="12">
        <f t="shared" si="6"/>
        <v>11</v>
      </c>
      <c r="J16" s="3">
        <v>0</v>
      </c>
      <c r="L16" s="13">
        <f t="shared" si="7"/>
        <v>24</v>
      </c>
      <c r="M16" s="14" t="str">
        <f t="shared" si="8"/>
        <v>an</v>
      </c>
      <c r="N16" s="14">
        <f>IF(M16="","",COUNTIF($M$4:M16,M16))</f>
        <v>4</v>
      </c>
      <c r="O16" s="14" t="str">
        <f t="shared" si="0"/>
        <v>an4</v>
      </c>
      <c r="P16" s="24"/>
      <c r="Q16" s="2" t="str">
        <f t="shared" si="1"/>
        <v>Cleveland Browns</v>
      </c>
      <c r="R16" s="5">
        <f t="shared" si="2"/>
        <v>0.31319999999999998</v>
      </c>
      <c r="T16" s="2">
        <v>13</v>
      </c>
      <c r="U16" s="2">
        <f t="shared" ca="1" si="9"/>
        <v>6</v>
      </c>
      <c r="V16" s="2" t="str">
        <f t="shared" ca="1" si="3"/>
        <v>Dallas Cowboys</v>
      </c>
      <c r="W16" s="5">
        <f t="shared" ca="1" si="4"/>
        <v>0.62511000000000005</v>
      </c>
      <c r="X16" s="14" t="str">
        <f t="shared" ca="1" si="5"/>
        <v>n</v>
      </c>
      <c r="Z16" s="61"/>
      <c r="AF16" s="63"/>
      <c r="AL16" s="63"/>
      <c r="AR16" s="63"/>
      <c r="AX16" s="50"/>
      <c r="AY16" s="19">
        <f>IF(COUNT(AV14:AV18)&lt;&gt;2,"",MIN(AV14:AV18))</f>
        <v>1</v>
      </c>
      <c r="AZ16" s="20" t="str">
        <f ca="1">IF(AY16="","tbd",OFFSET($Q$19,AY16,0))</f>
        <v>Philadelphia Eagles</v>
      </c>
      <c r="BA16" s="21">
        <v>3</v>
      </c>
      <c r="BB16" s="14" t="str">
        <f>IF(BA16&gt;BA15,AY16,"")</f>
        <v/>
      </c>
    </row>
    <row r="17" spans="1:50" x14ac:dyDescent="0.25">
      <c r="A17" s="3" t="s">
        <v>1</v>
      </c>
      <c r="B17" s="3" t="s">
        <v>35</v>
      </c>
      <c r="C17" s="3" t="s">
        <v>72</v>
      </c>
      <c r="D17" s="3" t="s">
        <v>75</v>
      </c>
      <c r="F17" s="55"/>
      <c r="G17" s="3" t="s">
        <v>29</v>
      </c>
      <c r="H17" s="3">
        <v>5</v>
      </c>
      <c r="I17" s="12">
        <f t="shared" si="6"/>
        <v>11</v>
      </c>
      <c r="J17" s="3">
        <v>0</v>
      </c>
      <c r="L17" s="13">
        <f t="shared" si="7"/>
        <v>25</v>
      </c>
      <c r="M17" s="14" t="str">
        <f t="shared" si="8"/>
        <v>as</v>
      </c>
      <c r="N17" s="14">
        <f>IF(M17="","",COUNTIF($M$4:M17,M17))</f>
        <v>4</v>
      </c>
      <c r="O17" s="14" t="str">
        <f t="shared" si="0"/>
        <v>as4</v>
      </c>
      <c r="P17" s="24"/>
      <c r="Q17" s="2" t="str">
        <f t="shared" si="1"/>
        <v>Houston Texans</v>
      </c>
      <c r="R17" s="5">
        <f t="shared" si="2"/>
        <v>0.31319000000000002</v>
      </c>
      <c r="T17" s="2">
        <v>14</v>
      </c>
      <c r="U17" s="2">
        <f t="shared" ca="1" si="9"/>
        <v>0</v>
      </c>
      <c r="V17" s="2" t="str">
        <f t="shared" ca="1" si="3"/>
        <v>Minnesota Vikings</v>
      </c>
      <c r="W17" s="5">
        <f t="shared" ca="1" si="4"/>
        <v>0.56309999999999993</v>
      </c>
      <c r="X17" s="14" t="str">
        <f t="shared" ca="1" si="5"/>
        <v>n</v>
      </c>
      <c r="Z17" s="55"/>
      <c r="AA17" s="52" t="s">
        <v>78</v>
      </c>
      <c r="AB17" s="52"/>
      <c r="AC17" s="52"/>
      <c r="AD17" s="53"/>
      <c r="AF17" s="50"/>
      <c r="AG17" s="47" t="s">
        <v>78</v>
      </c>
      <c r="AH17" s="47"/>
      <c r="AI17" s="47"/>
      <c r="AJ17" s="48"/>
      <c r="AL17" s="50"/>
      <c r="AM17" s="16">
        <v>5</v>
      </c>
      <c r="AN17" s="17" t="str">
        <f>IF(Q24="","tbd",Q24)</f>
        <v>Seattle Seahawks</v>
      </c>
      <c r="AO17" s="18">
        <v>27</v>
      </c>
      <c r="AP17" s="14" t="str">
        <f>IF(AO17&gt;AO18,AM17,"")</f>
        <v/>
      </c>
      <c r="AR17" s="50"/>
      <c r="AS17" s="16">
        <f>IF(COUNT(AP14:AP18)&lt;&gt;2,"",MIN(AP14:AP18))</f>
        <v>3</v>
      </c>
      <c r="AT17" s="17" t="str">
        <f ca="1">IF(AS17="","tbd",OFFSET($Q$19,AS17,0))</f>
        <v>Carolina Panthers</v>
      </c>
      <c r="AU17" s="18">
        <v>29</v>
      </c>
      <c r="AV17" s="14">
        <f>IF(AU17&gt;AU18,AS17,"")</f>
        <v>3</v>
      </c>
      <c r="AX17" s="63"/>
    </row>
    <row r="18" spans="1:50" x14ac:dyDescent="0.25">
      <c r="A18" s="3" t="s">
        <v>9</v>
      </c>
      <c r="B18" s="3" t="s">
        <v>43</v>
      </c>
      <c r="C18" s="3" t="s">
        <v>72</v>
      </c>
      <c r="D18" s="3" t="s">
        <v>78</v>
      </c>
      <c r="F18" s="55"/>
      <c r="G18" s="3" t="s">
        <v>3</v>
      </c>
      <c r="H18" s="3">
        <v>4</v>
      </c>
      <c r="I18" s="12">
        <f t="shared" si="6"/>
        <v>12</v>
      </c>
      <c r="J18" s="3">
        <v>0</v>
      </c>
      <c r="L18" s="13">
        <f t="shared" si="7"/>
        <v>29</v>
      </c>
      <c r="M18" s="14" t="str">
        <f t="shared" si="8"/>
        <v>aw</v>
      </c>
      <c r="N18" s="14">
        <f>IF(M18="","",COUNTIF($M$4:M18,M18))</f>
        <v>3</v>
      </c>
      <c r="O18" s="14" t="str">
        <f t="shared" si="0"/>
        <v>aw3</v>
      </c>
      <c r="P18" s="24"/>
      <c r="Q18" s="2" t="str">
        <f t="shared" si="1"/>
        <v>Oakland Raiders</v>
      </c>
      <c r="R18" s="5">
        <f t="shared" si="2"/>
        <v>0.25018000000000001</v>
      </c>
      <c r="T18" s="2">
        <v>15</v>
      </c>
      <c r="U18" s="2">
        <f t="shared" ca="1" si="9"/>
        <v>0</v>
      </c>
      <c r="V18" s="2" t="str">
        <f t="shared" ca="1" si="3"/>
        <v>Cincinnati Bengals</v>
      </c>
      <c r="W18" s="5">
        <f t="shared" ca="1" si="4"/>
        <v>0.50024999999999997</v>
      </c>
      <c r="X18" s="14" t="str">
        <f t="shared" ca="1" si="5"/>
        <v>a</v>
      </c>
      <c r="Z18" s="61"/>
      <c r="AA18" s="1"/>
      <c r="AB18" s="1"/>
      <c r="AC18" s="4" t="s">
        <v>79</v>
      </c>
      <c r="AD18" s="4" t="s">
        <v>68</v>
      </c>
      <c r="AF18" s="63"/>
      <c r="AG18" s="1"/>
      <c r="AH18" s="1"/>
      <c r="AI18" s="4" t="s">
        <v>79</v>
      </c>
      <c r="AJ18" s="4" t="s">
        <v>68</v>
      </c>
      <c r="AL18" s="50"/>
      <c r="AM18" s="19">
        <v>4</v>
      </c>
      <c r="AN18" s="20" t="str">
        <f>IF(Q23="","tbd",Q23)</f>
        <v>Green Bay Packers</v>
      </c>
      <c r="AO18" s="21">
        <v>33</v>
      </c>
      <c r="AP18" s="14">
        <f>IF(AO18&gt;AO17,AM18,"")</f>
        <v>4</v>
      </c>
      <c r="AR18" s="50"/>
      <c r="AS18" s="19">
        <v>2</v>
      </c>
      <c r="AT18" s="20" t="str">
        <f>IF(Q21="","tbd",Q21)</f>
        <v>St. Louis Rams</v>
      </c>
      <c r="AU18" s="21">
        <v>23</v>
      </c>
      <c r="AV18" s="14" t="str">
        <f>IF(AU18&gt;AU17,AS18,"")</f>
        <v/>
      </c>
      <c r="AX18" s="63"/>
    </row>
    <row r="19" spans="1:50" x14ac:dyDescent="0.25">
      <c r="A19" s="3" t="s">
        <v>7</v>
      </c>
      <c r="B19" s="3" t="s">
        <v>41</v>
      </c>
      <c r="C19" s="3" t="s">
        <v>72</v>
      </c>
      <c r="D19" s="3" t="s">
        <v>75</v>
      </c>
      <c r="F19" s="56"/>
      <c r="G19" s="3" t="s">
        <v>18</v>
      </c>
      <c r="H19" s="3">
        <v>4</v>
      </c>
      <c r="I19" s="12">
        <f t="shared" si="6"/>
        <v>12</v>
      </c>
      <c r="J19" s="3">
        <v>0</v>
      </c>
      <c r="L19" s="13">
        <f t="shared" si="7"/>
        <v>30</v>
      </c>
      <c r="M19" s="14" t="str">
        <f t="shared" si="8"/>
        <v>aw</v>
      </c>
      <c r="N19" s="14">
        <f>IF(M19="","",COUNTIF($M$4:M19,M19))</f>
        <v>4</v>
      </c>
      <c r="O19" s="14" t="str">
        <f t="shared" si="0"/>
        <v>aw4</v>
      </c>
      <c r="P19" s="24"/>
      <c r="Q19" s="2" t="str">
        <f t="shared" si="1"/>
        <v>San Diego Chargers</v>
      </c>
      <c r="R19" s="5">
        <f t="shared" si="2"/>
        <v>0.25017</v>
      </c>
      <c r="T19" s="2">
        <v>16</v>
      </c>
      <c r="U19" s="2">
        <f t="shared" ca="1" si="9"/>
        <v>0</v>
      </c>
      <c r="V19" s="2" t="str">
        <f t="shared" ca="1" si="3"/>
        <v>New Orleans Saints</v>
      </c>
      <c r="W19" s="5">
        <f t="shared" ca="1" si="4"/>
        <v>0.50009000000000003</v>
      </c>
      <c r="X19" s="14" t="str">
        <f t="shared" ca="1" si="5"/>
        <v>n</v>
      </c>
      <c r="Z19" s="61"/>
      <c r="AA19" s="14" t="s">
        <v>91</v>
      </c>
      <c r="AB19" s="2">
        <f ca="1">IF(COUNTIF($O$4:$O$35,AA19)=0,"",OFFSET($P$3,MATCH(AA19,$O$4:$O$35,0),0))</f>
        <v>3</v>
      </c>
      <c r="AC19" s="2" t="str">
        <f ca="1">IF(COUNTIF($O$4:$O$35,AA19)=0,"",OFFSET($Q$3,MATCH(AA19,$O$4:$O$35,0),0))</f>
        <v>Indianapolis Colts</v>
      </c>
      <c r="AD19" s="5">
        <f ca="1">IF(COUNTIF($O$4:$O$35,AA19)=0,"",OFFSET($R$3,MATCH(AA19,$O$4:$O$35,0),0))</f>
        <v>0.75029999999999997</v>
      </c>
      <c r="AF19" s="63"/>
      <c r="AG19" s="14" t="s">
        <v>107</v>
      </c>
      <c r="AH19" s="2">
        <f ca="1">IF(COUNTIF($O$4:$O$35,AG19)=0,"",OFFSET($P$3,MATCH(AG19,$O$4:$O$35,0),0))</f>
        <v>3</v>
      </c>
      <c r="AI19" s="2" t="str">
        <f ca="1">IF(COUNTIF($O$4:$O$35,AG19)=0,"",OFFSET($Q$3,MATCH(AG19,$O$4:$O$35,0),0))</f>
        <v>Carolina Panthers</v>
      </c>
      <c r="AJ19" s="5">
        <f ca="1">IF(COUNTIF($O$4:$O$35,AG19)=0,"",OFFSET($R$3,MATCH(AG19,$O$4:$O$35,0),0))</f>
        <v>0.68813999999999997</v>
      </c>
      <c r="AL19" s="64"/>
      <c r="AR19" s="64"/>
      <c r="AX19" s="64"/>
    </row>
    <row r="20" spans="1:50" x14ac:dyDescent="0.25">
      <c r="A20" s="3" t="s">
        <v>24</v>
      </c>
      <c r="B20" s="3" t="s">
        <v>57</v>
      </c>
      <c r="C20" s="3" t="s">
        <v>74</v>
      </c>
      <c r="D20" s="3" t="s">
        <v>78</v>
      </c>
      <c r="F20" s="49" t="s">
        <v>116</v>
      </c>
      <c r="G20" s="3" t="s">
        <v>1</v>
      </c>
      <c r="H20" s="3">
        <v>12</v>
      </c>
      <c r="I20" s="12">
        <f t="shared" si="6"/>
        <v>4</v>
      </c>
      <c r="J20" s="3">
        <v>0</v>
      </c>
      <c r="L20" s="13">
        <f t="shared" si="7"/>
        <v>5</v>
      </c>
      <c r="M20" s="14" t="str">
        <f t="shared" si="8"/>
        <v>ne</v>
      </c>
      <c r="N20" s="14">
        <f>IF(M20="","",COUNTIF($M$4:M20,M20))</f>
        <v>1</v>
      </c>
      <c r="O20" s="14" t="str">
        <f t="shared" si="0"/>
        <v>ne1</v>
      </c>
      <c r="P20" s="2">
        <v>1</v>
      </c>
      <c r="Q20" s="2" t="str">
        <f t="shared" si="1"/>
        <v>Philadelphia Eagles</v>
      </c>
      <c r="R20" s="5">
        <f t="shared" si="2"/>
        <v>0.75016000000000005</v>
      </c>
      <c r="T20" s="2">
        <v>17</v>
      </c>
      <c r="U20" s="2">
        <f t="shared" ca="1" si="9"/>
        <v>0</v>
      </c>
      <c r="V20" s="2" t="str">
        <f t="shared" ca="1" si="3"/>
        <v>San Francisco 49ers</v>
      </c>
      <c r="W20" s="5">
        <f t="shared" ca="1" si="4"/>
        <v>0.43808000000000002</v>
      </c>
      <c r="X20" s="14" t="str">
        <f t="shared" ca="1" si="5"/>
        <v>n</v>
      </c>
      <c r="Z20" s="61"/>
      <c r="AA20" s="14" t="s">
        <v>92</v>
      </c>
      <c r="AB20" s="2">
        <f t="shared" ref="AB20:AB22" ca="1" si="22">IF(COUNTIF($O$4:$O$35,AA20)=0,"",OFFSET($P$3,MATCH(AA20,$O$4:$O$35,0),0))</f>
        <v>5</v>
      </c>
      <c r="AC20" s="2" t="str">
        <f t="shared" ref="AC20:AC22" ca="1" si="23">IF(COUNTIF($O$4:$O$35,AA20)=0,"",OFFSET($Q$3,MATCH(AA20,$O$4:$O$35,0),0))</f>
        <v>Tennessee Titans</v>
      </c>
      <c r="AD20" s="5">
        <f t="shared" ref="AD20:AD22" ca="1" si="24">IF(COUNTIF($O$4:$O$35,AA20)=0,"",OFFSET($R$3,MATCH(AA20,$O$4:$O$35,0),0))</f>
        <v>0.75027999999999995</v>
      </c>
      <c r="AF20" s="63"/>
      <c r="AG20" s="14" t="s">
        <v>108</v>
      </c>
      <c r="AH20" s="2">
        <f t="shared" ref="AH20:AH22" ca="1" si="25">IF(COUNTIF($O$4:$O$35,AG20)=0,"",OFFSET($P$3,MATCH(AG20,$O$4:$O$35,0),0))</f>
        <v>0</v>
      </c>
      <c r="AI20" s="2" t="str">
        <f t="shared" ref="AI20:AI22" ca="1" si="26">IF(COUNTIF($O$4:$O$35,AG20)=0,"",OFFSET($Q$3,MATCH(AG20,$O$4:$O$35,0),0))</f>
        <v>New Orleans Saints</v>
      </c>
      <c r="AJ20" s="5">
        <f t="shared" ref="AJ20:AJ22" ca="1" si="27">IF(COUNTIF($O$4:$O$35,AG20)=0,"",OFFSET($R$3,MATCH(AG20,$O$4:$O$35,0),0))</f>
        <v>0.50009000000000003</v>
      </c>
      <c r="AL20" s="8"/>
    </row>
    <row r="21" spans="1:50" x14ac:dyDescent="0.25">
      <c r="A21" s="3" t="s">
        <v>15</v>
      </c>
      <c r="B21" s="3" t="s">
        <v>41</v>
      </c>
      <c r="C21" s="3" t="s">
        <v>74</v>
      </c>
      <c r="D21" s="3" t="s">
        <v>75</v>
      </c>
      <c r="F21" s="50"/>
      <c r="G21" s="3" t="s">
        <v>22</v>
      </c>
      <c r="H21" s="3">
        <v>12</v>
      </c>
      <c r="I21" s="12">
        <f t="shared" si="6"/>
        <v>4</v>
      </c>
      <c r="J21" s="3">
        <v>0</v>
      </c>
      <c r="L21" s="13">
        <f t="shared" si="7"/>
        <v>6</v>
      </c>
      <c r="M21" s="14" t="str">
        <f t="shared" si="8"/>
        <v>nw</v>
      </c>
      <c r="N21" s="14">
        <f>IF(M21="","",COUNTIF($M$4:M21,M21))</f>
        <v>1</v>
      </c>
      <c r="O21" s="14" t="str">
        <f t="shared" si="0"/>
        <v>nw1</v>
      </c>
      <c r="P21" s="2">
        <v>2</v>
      </c>
      <c r="Q21" s="2" t="str">
        <f t="shared" si="1"/>
        <v>St. Louis Rams</v>
      </c>
      <c r="R21" s="5">
        <f t="shared" si="2"/>
        <v>0.75014999999999998</v>
      </c>
      <c r="T21" s="2">
        <v>18</v>
      </c>
      <c r="U21" s="2">
        <f t="shared" ca="1" si="9"/>
        <v>0</v>
      </c>
      <c r="V21" s="2" t="str">
        <f t="shared" ca="1" si="3"/>
        <v>Tampa Bay Buccaneers</v>
      </c>
      <c r="W21" s="5">
        <f t="shared" ca="1" si="4"/>
        <v>0.43807000000000001</v>
      </c>
      <c r="X21" s="14" t="str">
        <f t="shared" ca="1" si="5"/>
        <v>n</v>
      </c>
      <c r="Z21" s="61"/>
      <c r="AA21" s="14" t="s">
        <v>93</v>
      </c>
      <c r="AB21" s="2">
        <f t="shared" ca="1" si="22"/>
        <v>0</v>
      </c>
      <c r="AC21" s="2" t="str">
        <f t="shared" ca="1" si="23"/>
        <v>Jacksonville Jaguars</v>
      </c>
      <c r="AD21" s="5">
        <f t="shared" ca="1" si="24"/>
        <v>0.31320999999999999</v>
      </c>
      <c r="AF21" s="63"/>
      <c r="AG21" s="14" t="s">
        <v>109</v>
      </c>
      <c r="AH21" s="2">
        <f t="shared" ca="1" si="25"/>
        <v>0</v>
      </c>
      <c r="AI21" s="2" t="str">
        <f t="shared" ca="1" si="26"/>
        <v>Tampa Bay Buccaneers</v>
      </c>
      <c r="AJ21" s="5">
        <f t="shared" ca="1" si="27"/>
        <v>0.43807000000000001</v>
      </c>
      <c r="AL21" s="7"/>
    </row>
    <row r="22" spans="1:50" x14ac:dyDescent="0.25">
      <c r="A22" s="3" t="s">
        <v>30</v>
      </c>
      <c r="B22" s="3" t="s">
        <v>63</v>
      </c>
      <c r="C22" s="3" t="s">
        <v>72</v>
      </c>
      <c r="D22" s="3" t="s">
        <v>77</v>
      </c>
      <c r="F22" s="50"/>
      <c r="G22" s="6" t="s">
        <v>20</v>
      </c>
      <c r="H22" s="3">
        <v>11</v>
      </c>
      <c r="I22" s="12">
        <f t="shared" si="6"/>
        <v>5</v>
      </c>
      <c r="J22" s="3">
        <v>0</v>
      </c>
      <c r="L22" s="13">
        <f t="shared" si="7"/>
        <v>7</v>
      </c>
      <c r="M22" s="14" t="str">
        <f t="shared" si="8"/>
        <v>ns</v>
      </c>
      <c r="N22" s="14">
        <f>IF(M22="","",COUNTIF($M$4:M22,M22))</f>
        <v>1</v>
      </c>
      <c r="O22" s="14" t="str">
        <f t="shared" si="0"/>
        <v>ns1</v>
      </c>
      <c r="P22" s="2">
        <v>3</v>
      </c>
      <c r="Q22" s="2" t="str">
        <f t="shared" si="1"/>
        <v>Carolina Panthers</v>
      </c>
      <c r="R22" s="5">
        <f t="shared" si="2"/>
        <v>0.68813999999999997</v>
      </c>
      <c r="T22" s="2">
        <v>19</v>
      </c>
      <c r="U22" s="2">
        <f t="shared" ca="1" si="9"/>
        <v>0</v>
      </c>
      <c r="V22" s="2" t="str">
        <f t="shared" ca="1" si="3"/>
        <v>Chicago Bears</v>
      </c>
      <c r="W22" s="5">
        <f t="shared" ca="1" si="4"/>
        <v>0.43806</v>
      </c>
      <c r="X22" s="14" t="str">
        <f t="shared" ca="1" si="5"/>
        <v>n</v>
      </c>
      <c r="Z22" s="61"/>
      <c r="AA22" s="14" t="s">
        <v>94</v>
      </c>
      <c r="AB22" s="2">
        <f t="shared" ca="1" si="22"/>
        <v>0</v>
      </c>
      <c r="AC22" s="2" t="str">
        <f t="shared" ca="1" si="23"/>
        <v>Houston Texans</v>
      </c>
      <c r="AD22" s="5">
        <f t="shared" ca="1" si="24"/>
        <v>0.31319000000000002</v>
      </c>
      <c r="AF22" s="63"/>
      <c r="AG22" s="14" t="s">
        <v>110</v>
      </c>
      <c r="AH22" s="2">
        <f t="shared" ca="1" si="25"/>
        <v>0</v>
      </c>
      <c r="AI22" s="2" t="str">
        <f t="shared" ca="1" si="26"/>
        <v>Atlanta Falcons</v>
      </c>
      <c r="AJ22" s="5">
        <f t="shared" ca="1" si="27"/>
        <v>0.31304999999999999</v>
      </c>
      <c r="AL22" s="7"/>
    </row>
    <row r="23" spans="1:50" x14ac:dyDescent="0.25">
      <c r="A23" s="3" t="s">
        <v>0</v>
      </c>
      <c r="B23" s="3" t="s">
        <v>34</v>
      </c>
      <c r="C23" s="3" t="s">
        <v>72</v>
      </c>
      <c r="D23" s="3" t="s">
        <v>77</v>
      </c>
      <c r="F23" s="50"/>
      <c r="G23" s="3" t="s">
        <v>0</v>
      </c>
      <c r="H23" s="3">
        <v>10</v>
      </c>
      <c r="I23" s="12">
        <f t="shared" si="6"/>
        <v>6</v>
      </c>
      <c r="J23" s="3">
        <v>0</v>
      </c>
      <c r="L23" s="13">
        <f t="shared" si="7"/>
        <v>11</v>
      </c>
      <c r="M23" s="14" t="str">
        <f t="shared" si="8"/>
        <v>nn</v>
      </c>
      <c r="N23" s="14">
        <f>IF(M23="","",COUNTIF($M$4:M23,M23))</f>
        <v>1</v>
      </c>
      <c r="O23" s="14" t="str">
        <f t="shared" si="0"/>
        <v>nn1</v>
      </c>
      <c r="P23" s="2">
        <v>4</v>
      </c>
      <c r="Q23" s="2" t="str">
        <f t="shared" si="1"/>
        <v>Green Bay Packers</v>
      </c>
      <c r="R23" s="5">
        <f t="shared" si="2"/>
        <v>0.62512999999999996</v>
      </c>
      <c r="T23" s="2">
        <v>20</v>
      </c>
      <c r="U23" s="2">
        <f t="shared" ca="1" si="9"/>
        <v>0</v>
      </c>
      <c r="V23" s="2" t="str">
        <f t="shared" ca="1" si="3"/>
        <v>Pittsburgh Steelers</v>
      </c>
      <c r="W23" s="5">
        <f t="shared" ca="1" si="4"/>
        <v>0.37524000000000002</v>
      </c>
      <c r="X23" s="14" t="str">
        <f t="shared" ca="1" si="5"/>
        <v>a</v>
      </c>
      <c r="Z23" s="61"/>
      <c r="AF23" s="63"/>
      <c r="AL23" s="7"/>
    </row>
    <row r="24" spans="1:50" x14ac:dyDescent="0.25">
      <c r="A24" s="3" t="s">
        <v>20</v>
      </c>
      <c r="B24" s="3" t="s">
        <v>53</v>
      </c>
      <c r="C24" s="3" t="s">
        <v>72</v>
      </c>
      <c r="D24" s="3" t="s">
        <v>78</v>
      </c>
      <c r="F24" s="50"/>
      <c r="G24" s="3" t="s">
        <v>21</v>
      </c>
      <c r="H24" s="3">
        <v>10</v>
      </c>
      <c r="I24" s="12">
        <f t="shared" si="6"/>
        <v>6</v>
      </c>
      <c r="J24" s="3">
        <v>0</v>
      </c>
      <c r="L24" s="13">
        <f t="shared" si="7"/>
        <v>12</v>
      </c>
      <c r="M24" s="14" t="str">
        <f t="shared" si="8"/>
        <v>nw</v>
      </c>
      <c r="N24" s="14">
        <f>IF(M24="","",COUNTIF($M$4:M24,M24))</f>
        <v>2</v>
      </c>
      <c r="O24" s="14" t="str">
        <f t="shared" si="0"/>
        <v>nw2</v>
      </c>
      <c r="P24" s="2">
        <v>5</v>
      </c>
      <c r="Q24" s="2" t="str">
        <f t="shared" si="1"/>
        <v>Seattle Seahawks</v>
      </c>
      <c r="R24" s="5">
        <f t="shared" si="2"/>
        <v>0.62512000000000001</v>
      </c>
      <c r="T24" s="2">
        <v>21</v>
      </c>
      <c r="U24" s="2">
        <f t="shared" ca="1" si="9"/>
        <v>0</v>
      </c>
      <c r="V24" s="2" t="str">
        <f t="shared" ca="1" si="3"/>
        <v>Buffalo Bills</v>
      </c>
      <c r="W24" s="5">
        <f t="shared" ca="1" si="4"/>
        <v>0.37523000000000001</v>
      </c>
      <c r="X24" s="14" t="str">
        <f t="shared" ca="1" si="5"/>
        <v>a</v>
      </c>
      <c r="Z24" s="55"/>
      <c r="AA24" s="52" t="s">
        <v>73</v>
      </c>
      <c r="AB24" s="52"/>
      <c r="AC24" s="52"/>
      <c r="AD24" s="53"/>
      <c r="AF24" s="50"/>
      <c r="AG24" s="47" t="s">
        <v>73</v>
      </c>
      <c r="AH24" s="47"/>
      <c r="AI24" s="47"/>
      <c r="AJ24" s="48"/>
    </row>
    <row r="25" spans="1:50" x14ac:dyDescent="0.25">
      <c r="A25" s="3" t="s">
        <v>13</v>
      </c>
      <c r="B25" s="3" t="s">
        <v>47</v>
      </c>
      <c r="C25" s="3" t="s">
        <v>74</v>
      </c>
      <c r="D25" s="3" t="s">
        <v>75</v>
      </c>
      <c r="F25" s="50"/>
      <c r="G25" s="3" t="s">
        <v>27</v>
      </c>
      <c r="H25" s="3">
        <v>10</v>
      </c>
      <c r="I25" s="12">
        <f t="shared" si="6"/>
        <v>6</v>
      </c>
      <c r="J25" s="3">
        <v>0</v>
      </c>
      <c r="L25" s="13">
        <f t="shared" si="7"/>
        <v>13</v>
      </c>
      <c r="M25" s="14" t="str">
        <f t="shared" si="8"/>
        <v>ne</v>
      </c>
      <c r="N25" s="14">
        <f>IF(M25="","",COUNTIF($M$4:M25,M25))</f>
        <v>2</v>
      </c>
      <c r="O25" s="14" t="str">
        <f t="shared" si="0"/>
        <v>ne2</v>
      </c>
      <c r="P25" s="2">
        <v>6</v>
      </c>
      <c r="Q25" s="2" t="str">
        <f t="shared" si="1"/>
        <v>Dallas Cowboys</v>
      </c>
      <c r="R25" s="5">
        <f t="shared" si="2"/>
        <v>0.62511000000000005</v>
      </c>
      <c r="T25" s="2">
        <v>22</v>
      </c>
      <c r="U25" s="2">
        <f t="shared" ca="1" si="9"/>
        <v>0</v>
      </c>
      <c r="V25" s="2" t="str">
        <f t="shared" ca="1" si="3"/>
        <v>New York Jets</v>
      </c>
      <c r="W25" s="5">
        <f t="shared" ca="1" si="4"/>
        <v>0.37522</v>
      </c>
      <c r="X25" s="14" t="str">
        <f t="shared" ca="1" si="5"/>
        <v>a</v>
      </c>
      <c r="Z25" s="61"/>
      <c r="AA25" s="1"/>
      <c r="AB25" s="1"/>
      <c r="AC25" s="4" t="s">
        <v>79</v>
      </c>
      <c r="AD25" s="4" t="s">
        <v>68</v>
      </c>
      <c r="AF25" s="63"/>
      <c r="AG25" s="1"/>
      <c r="AH25" s="1"/>
      <c r="AI25" s="4" t="s">
        <v>79</v>
      </c>
      <c r="AJ25" s="4" t="s">
        <v>68</v>
      </c>
    </row>
    <row r="26" spans="1:50" x14ac:dyDescent="0.25">
      <c r="A26" s="3" t="s">
        <v>3</v>
      </c>
      <c r="B26" s="3" t="s">
        <v>37</v>
      </c>
      <c r="C26" s="3" t="s">
        <v>74</v>
      </c>
      <c r="D26" s="3" t="s">
        <v>73</v>
      </c>
      <c r="F26" s="50"/>
      <c r="G26" s="3" t="s">
        <v>25</v>
      </c>
      <c r="H26" s="3">
        <v>9</v>
      </c>
      <c r="I26" s="12">
        <f t="shared" si="6"/>
        <v>7</v>
      </c>
      <c r="J26" s="3">
        <v>0</v>
      </c>
      <c r="L26" s="13">
        <f t="shared" si="7"/>
        <v>14</v>
      </c>
      <c r="M26" s="14" t="str">
        <f t="shared" si="8"/>
        <v>nn</v>
      </c>
      <c r="N26" s="14">
        <f>IF(M26="","",COUNTIF($M$4:M26,M26))</f>
        <v>2</v>
      </c>
      <c r="O26" s="14" t="str">
        <f t="shared" si="0"/>
        <v>nn2</v>
      </c>
      <c r="P26" s="24"/>
      <c r="Q26" s="2" t="str">
        <f t="shared" si="1"/>
        <v>Minnesota Vikings</v>
      </c>
      <c r="R26" s="5">
        <f t="shared" si="2"/>
        <v>0.56309999999999993</v>
      </c>
      <c r="T26" s="2">
        <v>23</v>
      </c>
      <c r="U26" s="2">
        <f t="shared" ca="1" si="9"/>
        <v>0</v>
      </c>
      <c r="V26" s="2" t="str">
        <f t="shared" ca="1" si="3"/>
        <v>Jacksonville Jaguars</v>
      </c>
      <c r="W26" s="5">
        <f t="shared" ca="1" si="4"/>
        <v>0.31320999999999999</v>
      </c>
      <c r="X26" s="14" t="str">
        <f t="shared" ca="1" si="5"/>
        <v>a</v>
      </c>
      <c r="Z26" s="61"/>
      <c r="AA26" s="14" t="s">
        <v>95</v>
      </c>
      <c r="AB26" s="2">
        <f ca="1">IF(COUNTIF($O$4:$O$35,AA26)=0,"",OFFSET($P$3,MATCH(AA26,$O$4:$O$35,0),0))</f>
        <v>2</v>
      </c>
      <c r="AC26" s="2" t="str">
        <f ca="1">IF(COUNTIF($O$4:$O$35,AA26)=0,"",OFFSET($Q$3,MATCH(AA26,$O$4:$O$35,0),0))</f>
        <v>Kansas City Chiefs</v>
      </c>
      <c r="AD26" s="5">
        <f ca="1">IF(COUNTIF($O$4:$O$35,AA26)=0,"",OFFSET($R$3,MATCH(AA26,$O$4:$O$35,0),0))</f>
        <v>0.81330999999999998</v>
      </c>
      <c r="AF26" s="63"/>
      <c r="AG26" s="14" t="s">
        <v>111</v>
      </c>
      <c r="AH26" s="2">
        <f ca="1">IF(COUNTIF($O$4:$O$35,AG26)=0,"",OFFSET($P$3,MATCH(AG26,$O$4:$O$35,0),0))</f>
        <v>2</v>
      </c>
      <c r="AI26" s="2" t="str">
        <f ca="1">IF(COUNTIF($O$4:$O$35,AG26)=0,"",OFFSET($Q$3,MATCH(AG26,$O$4:$O$35,0),0))</f>
        <v>St. Louis Rams</v>
      </c>
      <c r="AJ26" s="5">
        <f ca="1">IF(COUNTIF($O$4:$O$35,AG26)=0,"",OFFSET($R$3,MATCH(AG26,$O$4:$O$35,0),0))</f>
        <v>0.75014999999999998</v>
      </c>
    </row>
    <row r="27" spans="1:50" x14ac:dyDescent="0.25">
      <c r="A27" s="3" t="s">
        <v>22</v>
      </c>
      <c r="B27" s="3" t="s">
        <v>55</v>
      </c>
      <c r="C27" s="3" t="s">
        <v>72</v>
      </c>
      <c r="D27" s="3" t="s">
        <v>73</v>
      </c>
      <c r="F27" s="50"/>
      <c r="G27" s="3" t="s">
        <v>14</v>
      </c>
      <c r="H27" s="3">
        <v>8</v>
      </c>
      <c r="I27" s="12">
        <f t="shared" si="6"/>
        <v>8</v>
      </c>
      <c r="J27" s="3">
        <v>0</v>
      </c>
      <c r="L27" s="13">
        <f t="shared" si="7"/>
        <v>16</v>
      </c>
      <c r="M27" s="14" t="str">
        <f t="shared" si="8"/>
        <v>ns</v>
      </c>
      <c r="N27" s="14">
        <f>IF(M27="","",COUNTIF($M$4:M27,M27))</f>
        <v>2</v>
      </c>
      <c r="O27" s="14" t="str">
        <f t="shared" si="0"/>
        <v>ns2</v>
      </c>
      <c r="P27" s="24"/>
      <c r="Q27" s="2" t="str">
        <f t="shared" si="1"/>
        <v>New Orleans Saints</v>
      </c>
      <c r="R27" s="5">
        <f t="shared" si="2"/>
        <v>0.50009000000000003</v>
      </c>
      <c r="T27" s="2">
        <v>24</v>
      </c>
      <c r="U27" s="2">
        <f t="shared" ca="1" si="9"/>
        <v>0</v>
      </c>
      <c r="V27" s="2" t="str">
        <f t="shared" ca="1" si="3"/>
        <v>Cleveland Browns</v>
      </c>
      <c r="W27" s="5">
        <f t="shared" ca="1" si="4"/>
        <v>0.31319999999999998</v>
      </c>
      <c r="X27" s="14" t="str">
        <f t="shared" ca="1" si="5"/>
        <v>a</v>
      </c>
      <c r="Z27" s="61"/>
      <c r="AA27" s="14" t="s">
        <v>96</v>
      </c>
      <c r="AB27" s="2">
        <f t="shared" ref="AB27:AB29" ca="1" si="28">IF(COUNTIF($O$4:$O$35,AA27)=0,"",OFFSET($P$3,MATCH(AA27,$O$4:$O$35,0),0))</f>
        <v>6</v>
      </c>
      <c r="AC27" s="2" t="str">
        <f t="shared" ref="AC27:AC29" ca="1" si="29">IF(COUNTIF($O$4:$O$35,AA27)=0,"",OFFSET($Q$3,MATCH(AA27,$O$4:$O$35,0),0))</f>
        <v>Denver Broncos</v>
      </c>
      <c r="AD27" s="5">
        <f t="shared" ref="AD27:AD29" ca="1" si="30">IF(COUNTIF($O$4:$O$35,AA27)=0,"",OFFSET($R$3,MATCH(AA27,$O$4:$O$35,0),0))</f>
        <v>0.62526999999999999</v>
      </c>
      <c r="AF27" s="63"/>
      <c r="AG27" s="14" t="s">
        <v>112</v>
      </c>
      <c r="AH27" s="2">
        <f t="shared" ref="AH27:AH29" ca="1" si="31">IF(COUNTIF($O$4:$O$35,AG27)=0,"",OFFSET($P$3,MATCH(AG27,$O$4:$O$35,0),0))</f>
        <v>5</v>
      </c>
      <c r="AI27" s="2" t="str">
        <f t="shared" ref="AI27:AI29" ca="1" si="32">IF(COUNTIF($O$4:$O$35,AG27)=0,"",OFFSET($Q$3,MATCH(AG27,$O$4:$O$35,0),0))</f>
        <v>Seattle Seahawks</v>
      </c>
      <c r="AJ27" s="5">
        <f t="shared" ref="AJ27:AJ29" ca="1" si="33">IF(COUNTIF($O$4:$O$35,AG27)=0,"",OFFSET($R$3,MATCH(AG27,$O$4:$O$35,0),0))</f>
        <v>0.62512000000000001</v>
      </c>
    </row>
    <row r="28" spans="1:50" x14ac:dyDescent="0.25">
      <c r="A28" s="3" t="s">
        <v>19</v>
      </c>
      <c r="B28" s="3" t="s">
        <v>52</v>
      </c>
      <c r="C28" s="3" t="s">
        <v>74</v>
      </c>
      <c r="D28" s="3" t="s">
        <v>77</v>
      </c>
      <c r="F28" s="50"/>
      <c r="G28" s="3" t="s">
        <v>8</v>
      </c>
      <c r="H28" s="3">
        <v>7</v>
      </c>
      <c r="I28" s="12">
        <f t="shared" si="6"/>
        <v>9</v>
      </c>
      <c r="J28" s="3">
        <v>0</v>
      </c>
      <c r="L28" s="13">
        <f t="shared" si="7"/>
        <v>17</v>
      </c>
      <c r="M28" s="14" t="str">
        <f t="shared" si="8"/>
        <v>nw</v>
      </c>
      <c r="N28" s="14">
        <f>IF(M28="","",COUNTIF($M$4:M28,M28))</f>
        <v>3</v>
      </c>
      <c r="O28" s="14" t="str">
        <f t="shared" si="0"/>
        <v>nw3</v>
      </c>
      <c r="P28" s="24"/>
      <c r="Q28" s="2" t="str">
        <f t="shared" si="1"/>
        <v>San Francisco 49ers</v>
      </c>
      <c r="R28" s="5">
        <f t="shared" si="2"/>
        <v>0.43808000000000002</v>
      </c>
      <c r="T28" s="2">
        <v>25</v>
      </c>
      <c r="U28" s="2">
        <f t="shared" ca="1" si="9"/>
        <v>0</v>
      </c>
      <c r="V28" s="2" t="str">
        <f t="shared" ca="1" si="3"/>
        <v>Houston Texans</v>
      </c>
      <c r="W28" s="5">
        <f t="shared" ca="1" si="4"/>
        <v>0.31319000000000002</v>
      </c>
      <c r="X28" s="14" t="str">
        <f t="shared" ca="1" si="5"/>
        <v>a</v>
      </c>
      <c r="Z28" s="61"/>
      <c r="AA28" s="14" t="s">
        <v>97</v>
      </c>
      <c r="AB28" s="2">
        <f t="shared" ca="1" si="28"/>
        <v>0</v>
      </c>
      <c r="AC28" s="2" t="str">
        <f t="shared" ca="1" si="29"/>
        <v>Oakland Raiders</v>
      </c>
      <c r="AD28" s="5">
        <f t="shared" ca="1" si="30"/>
        <v>0.25018000000000001</v>
      </c>
      <c r="AF28" s="63"/>
      <c r="AG28" s="14" t="s">
        <v>113</v>
      </c>
      <c r="AH28" s="2">
        <f t="shared" ca="1" si="31"/>
        <v>0</v>
      </c>
      <c r="AI28" s="2" t="str">
        <f t="shared" ca="1" si="32"/>
        <v>San Francisco 49ers</v>
      </c>
      <c r="AJ28" s="5">
        <f t="shared" ca="1" si="33"/>
        <v>0.43808000000000002</v>
      </c>
    </row>
    <row r="29" spans="1:50" x14ac:dyDescent="0.25">
      <c r="A29" s="3" t="s">
        <v>23</v>
      </c>
      <c r="B29" s="3" t="s">
        <v>56</v>
      </c>
      <c r="C29" s="3" t="s">
        <v>72</v>
      </c>
      <c r="D29" s="3" t="s">
        <v>75</v>
      </c>
      <c r="F29" s="50"/>
      <c r="G29" s="3" t="s">
        <v>2</v>
      </c>
      <c r="H29" s="3">
        <v>7</v>
      </c>
      <c r="I29" s="12">
        <f t="shared" si="6"/>
        <v>9</v>
      </c>
      <c r="J29" s="3">
        <v>0</v>
      </c>
      <c r="L29" s="13">
        <f t="shared" si="7"/>
        <v>18</v>
      </c>
      <c r="M29" s="14" t="str">
        <f t="shared" si="8"/>
        <v>ns</v>
      </c>
      <c r="N29" s="14">
        <f>IF(M29="","",COUNTIF($M$4:M29,M29))</f>
        <v>3</v>
      </c>
      <c r="O29" s="14" t="str">
        <f t="shared" si="0"/>
        <v>ns3</v>
      </c>
      <c r="P29" s="24"/>
      <c r="Q29" s="2" t="str">
        <f t="shared" si="1"/>
        <v>Tampa Bay Buccaneers</v>
      </c>
      <c r="R29" s="5">
        <f t="shared" si="2"/>
        <v>0.43807000000000001</v>
      </c>
      <c r="T29" s="2">
        <v>26</v>
      </c>
      <c r="U29" s="2">
        <f t="shared" ca="1" si="9"/>
        <v>0</v>
      </c>
      <c r="V29" s="2" t="str">
        <f t="shared" ca="1" si="3"/>
        <v>Atlanta Falcons</v>
      </c>
      <c r="W29" s="5">
        <f t="shared" ca="1" si="4"/>
        <v>0.31304999999999999</v>
      </c>
      <c r="X29" s="14" t="str">
        <f t="shared" ca="1" si="5"/>
        <v>n</v>
      </c>
      <c r="Z29" s="62"/>
      <c r="AA29" s="14" t="s">
        <v>98</v>
      </c>
      <c r="AB29" s="2">
        <f t="shared" ca="1" si="28"/>
        <v>0</v>
      </c>
      <c r="AC29" s="2" t="str">
        <f t="shared" ca="1" si="29"/>
        <v>San Diego Chargers</v>
      </c>
      <c r="AD29" s="5">
        <f t="shared" ca="1" si="30"/>
        <v>0.25017</v>
      </c>
      <c r="AF29" s="64"/>
      <c r="AG29" s="14" t="s">
        <v>114</v>
      </c>
      <c r="AH29" s="2">
        <f t="shared" ca="1" si="31"/>
        <v>0</v>
      </c>
      <c r="AI29" s="2" t="str">
        <f t="shared" ca="1" si="32"/>
        <v>Arizona Cardinals</v>
      </c>
      <c r="AJ29" s="5">
        <f t="shared" ca="1" si="33"/>
        <v>0.25001000000000001</v>
      </c>
    </row>
    <row r="30" spans="1:50" x14ac:dyDescent="0.25">
      <c r="A30" s="3" t="s">
        <v>14</v>
      </c>
      <c r="B30" s="3" t="s">
        <v>48</v>
      </c>
      <c r="C30" s="3" t="s">
        <v>72</v>
      </c>
      <c r="D30" s="3" t="s">
        <v>78</v>
      </c>
      <c r="F30" s="50"/>
      <c r="G30" s="3" t="s">
        <v>28</v>
      </c>
      <c r="H30" s="3">
        <v>7</v>
      </c>
      <c r="I30" s="12">
        <f t="shared" si="6"/>
        <v>9</v>
      </c>
      <c r="J30" s="3">
        <v>0</v>
      </c>
      <c r="L30" s="13">
        <f t="shared" si="7"/>
        <v>19</v>
      </c>
      <c r="M30" s="14" t="str">
        <f t="shared" si="8"/>
        <v>nn</v>
      </c>
      <c r="N30" s="14">
        <f>IF(M30="","",COUNTIF($M$4:M30,M30))</f>
        <v>3</v>
      </c>
      <c r="O30" s="14" t="str">
        <f t="shared" si="0"/>
        <v>nn3</v>
      </c>
      <c r="P30" s="24"/>
      <c r="Q30" s="2" t="str">
        <f t="shared" si="1"/>
        <v>Chicago Bears</v>
      </c>
      <c r="R30" s="5">
        <f t="shared" si="2"/>
        <v>0.43806</v>
      </c>
      <c r="T30" s="2">
        <v>27</v>
      </c>
      <c r="U30" s="2">
        <f t="shared" ca="1" si="9"/>
        <v>0</v>
      </c>
      <c r="V30" s="2" t="str">
        <f t="shared" ca="1" si="3"/>
        <v>Detroit Lions</v>
      </c>
      <c r="W30" s="5">
        <f t="shared" ca="1" si="4"/>
        <v>0.31303999999999998</v>
      </c>
      <c r="X30" s="14" t="str">
        <f t="shared" ca="1" si="5"/>
        <v>n</v>
      </c>
    </row>
    <row r="31" spans="1:50" x14ac:dyDescent="0.25">
      <c r="A31" s="3" t="s">
        <v>21</v>
      </c>
      <c r="B31" s="3" t="s">
        <v>54</v>
      </c>
      <c r="C31" s="3" t="s">
        <v>72</v>
      </c>
      <c r="D31" s="3" t="s">
        <v>73</v>
      </c>
      <c r="F31" s="50"/>
      <c r="G31" s="3" t="s">
        <v>9</v>
      </c>
      <c r="H31" s="3">
        <v>5</v>
      </c>
      <c r="I31" s="12">
        <f t="shared" si="6"/>
        <v>11</v>
      </c>
      <c r="J31" s="3">
        <v>0</v>
      </c>
      <c r="L31" s="13">
        <f t="shared" si="7"/>
        <v>26</v>
      </c>
      <c r="M31" s="14" t="str">
        <f t="shared" si="8"/>
        <v>ns</v>
      </c>
      <c r="N31" s="14">
        <f>IF(M31="","",COUNTIF($M$4:M31,M31))</f>
        <v>4</v>
      </c>
      <c r="O31" s="14" t="str">
        <f t="shared" si="0"/>
        <v>ns4</v>
      </c>
      <c r="P31" s="24"/>
      <c r="Q31" s="2" t="str">
        <f t="shared" si="1"/>
        <v>Atlanta Falcons</v>
      </c>
      <c r="R31" s="5">
        <f t="shared" si="2"/>
        <v>0.31304999999999999</v>
      </c>
      <c r="T31" s="2">
        <v>28</v>
      </c>
      <c r="U31" s="2">
        <f t="shared" ca="1" si="9"/>
        <v>0</v>
      </c>
      <c r="V31" s="2" t="str">
        <f t="shared" ca="1" si="3"/>
        <v>Washington redskins</v>
      </c>
      <c r="W31" s="5">
        <f t="shared" ca="1" si="4"/>
        <v>0.31302999999999997</v>
      </c>
      <c r="X31" s="14" t="str">
        <f t="shared" ca="1" si="5"/>
        <v>n</v>
      </c>
    </row>
    <row r="32" spans="1:50" x14ac:dyDescent="0.25">
      <c r="A32" s="3" t="s">
        <v>5</v>
      </c>
      <c r="B32" s="3" t="s">
        <v>39</v>
      </c>
      <c r="C32" s="3" t="s">
        <v>74</v>
      </c>
      <c r="D32" s="3" t="s">
        <v>77</v>
      </c>
      <c r="F32" s="50"/>
      <c r="G32" s="3" t="s">
        <v>30</v>
      </c>
      <c r="H32" s="3">
        <v>5</v>
      </c>
      <c r="I32" s="12">
        <f t="shared" si="6"/>
        <v>11</v>
      </c>
      <c r="J32" s="3">
        <v>0</v>
      </c>
      <c r="L32" s="13">
        <f t="shared" si="7"/>
        <v>27</v>
      </c>
      <c r="M32" s="14" t="str">
        <f t="shared" si="8"/>
        <v>nn</v>
      </c>
      <c r="N32" s="14">
        <f>IF(M32="","",COUNTIF($M$4:M32,M32))</f>
        <v>4</v>
      </c>
      <c r="O32" s="14" t="str">
        <f t="shared" si="0"/>
        <v>nn4</v>
      </c>
      <c r="P32" s="24"/>
      <c r="Q32" s="2" t="str">
        <f t="shared" si="1"/>
        <v>Detroit Lions</v>
      </c>
      <c r="R32" s="5">
        <f t="shared" si="2"/>
        <v>0.31303999999999998</v>
      </c>
      <c r="T32" s="2">
        <v>29</v>
      </c>
      <c r="U32" s="2">
        <f t="shared" ca="1" si="9"/>
        <v>0</v>
      </c>
      <c r="V32" s="2" t="str">
        <f t="shared" ca="1" si="3"/>
        <v>Oakland Raiders</v>
      </c>
      <c r="W32" s="5">
        <f t="shared" ca="1" si="4"/>
        <v>0.25018000000000001</v>
      </c>
      <c r="X32" s="14" t="str">
        <f t="shared" ca="1" si="5"/>
        <v>a</v>
      </c>
    </row>
    <row r="33" spans="1:24" x14ac:dyDescent="0.25">
      <c r="A33" s="3" t="s">
        <v>29</v>
      </c>
      <c r="B33" s="3" t="s">
        <v>62</v>
      </c>
      <c r="C33" s="3" t="s">
        <v>74</v>
      </c>
      <c r="D33" s="3" t="s">
        <v>78</v>
      </c>
      <c r="F33" s="50"/>
      <c r="G33" s="3" t="s">
        <v>131</v>
      </c>
      <c r="H33" s="3">
        <v>5</v>
      </c>
      <c r="I33" s="12">
        <f t="shared" si="6"/>
        <v>11</v>
      </c>
      <c r="J33" s="3">
        <v>0</v>
      </c>
      <c r="L33" s="13">
        <f t="shared" si="7"/>
        <v>28</v>
      </c>
      <c r="M33" s="14" t="str">
        <f t="shared" si="8"/>
        <v>ne</v>
      </c>
      <c r="N33" s="14">
        <f>IF(M33="","",COUNTIF($M$4:M33,M33))</f>
        <v>3</v>
      </c>
      <c r="O33" s="14" t="str">
        <f t="shared" si="0"/>
        <v>ne3</v>
      </c>
      <c r="P33" s="24"/>
      <c r="Q33" s="2" t="str">
        <f t="shared" si="1"/>
        <v>Washington redskins</v>
      </c>
      <c r="R33" s="5">
        <f t="shared" si="2"/>
        <v>0.31302999999999997</v>
      </c>
      <c r="T33" s="2">
        <v>30</v>
      </c>
      <c r="U33" s="2">
        <f t="shared" ca="1" si="9"/>
        <v>0</v>
      </c>
      <c r="V33" s="2" t="str">
        <f t="shared" ca="1" si="3"/>
        <v>San Diego Chargers</v>
      </c>
      <c r="W33" s="5">
        <f t="shared" ca="1" si="4"/>
        <v>0.25017</v>
      </c>
      <c r="X33" s="14" t="str">
        <f t="shared" ca="1" si="5"/>
        <v>a</v>
      </c>
    </row>
    <row r="34" spans="1:24" x14ac:dyDescent="0.25">
      <c r="A34" s="3" t="s">
        <v>4</v>
      </c>
      <c r="B34" s="3" t="s">
        <v>38</v>
      </c>
      <c r="C34" s="3" t="s">
        <v>74</v>
      </c>
      <c r="D34" s="3" t="s">
        <v>78</v>
      </c>
      <c r="F34" s="50"/>
      <c r="G34" s="3" t="s">
        <v>7</v>
      </c>
      <c r="H34" s="3">
        <v>4</v>
      </c>
      <c r="I34" s="12">
        <f t="shared" si="6"/>
        <v>12</v>
      </c>
      <c r="J34" s="3">
        <v>0</v>
      </c>
      <c r="L34" s="13">
        <f t="shared" si="7"/>
        <v>31</v>
      </c>
      <c r="M34" s="14" t="str">
        <f t="shared" si="8"/>
        <v>ne</v>
      </c>
      <c r="N34" s="14">
        <f>IF(M34="","",COUNTIF($M$4:M34,M34))</f>
        <v>4</v>
      </c>
      <c r="O34" s="14" t="str">
        <f t="shared" si="0"/>
        <v>ne4</v>
      </c>
      <c r="P34" s="24"/>
      <c r="Q34" s="2" t="str">
        <f t="shared" si="1"/>
        <v>New York Giants</v>
      </c>
      <c r="R34" s="5">
        <f t="shared" si="2"/>
        <v>0.25002000000000002</v>
      </c>
      <c r="T34" s="2">
        <v>31</v>
      </c>
      <c r="U34" s="2">
        <f t="shared" ca="1" si="9"/>
        <v>0</v>
      </c>
      <c r="V34" s="2" t="str">
        <f t="shared" ca="1" si="3"/>
        <v>New York Giants</v>
      </c>
      <c r="W34" s="5">
        <f t="shared" ca="1" si="4"/>
        <v>0.25002000000000002</v>
      </c>
      <c r="X34" s="14" t="str">
        <f t="shared" ca="1" si="5"/>
        <v>n</v>
      </c>
    </row>
    <row r="35" spans="1:24" x14ac:dyDescent="0.25">
      <c r="A35" s="3" t="s">
        <v>25</v>
      </c>
      <c r="B35" s="3" t="s">
        <v>58</v>
      </c>
      <c r="C35" s="3" t="s">
        <v>72</v>
      </c>
      <c r="D35" s="3" t="s">
        <v>77</v>
      </c>
      <c r="F35" s="51"/>
      <c r="G35" s="3" t="s">
        <v>26</v>
      </c>
      <c r="H35" s="3">
        <v>4</v>
      </c>
      <c r="I35" s="12">
        <f t="shared" si="6"/>
        <v>12</v>
      </c>
      <c r="J35" s="3">
        <v>0</v>
      </c>
      <c r="L35" s="13">
        <f t="shared" si="7"/>
        <v>32</v>
      </c>
      <c r="M35" s="14" t="str">
        <f t="shared" si="8"/>
        <v>nw</v>
      </c>
      <c r="N35" s="14">
        <f>IF(M35="","",COUNTIF($M$4:M35,M35))</f>
        <v>4</v>
      </c>
      <c r="O35" s="14" t="str">
        <f t="shared" si="0"/>
        <v>nw4</v>
      </c>
      <c r="P35" s="24"/>
      <c r="Q35" s="2" t="str">
        <f t="shared" si="1"/>
        <v>Arizona Cardinals</v>
      </c>
      <c r="R35" s="5">
        <f t="shared" si="2"/>
        <v>0.25001000000000001</v>
      </c>
      <c r="T35" s="2">
        <v>32</v>
      </c>
      <c r="U35" s="2">
        <f t="shared" ca="1" si="9"/>
        <v>0</v>
      </c>
      <c r="V35" s="2" t="str">
        <f t="shared" ca="1" si="3"/>
        <v>Arizona Cardinals</v>
      </c>
      <c r="W35" s="5">
        <f t="shared" ca="1" si="4"/>
        <v>0.25001000000000001</v>
      </c>
      <c r="X35" s="14" t="str">
        <f t="shared" ca="1" si="5"/>
        <v>n</v>
      </c>
    </row>
  </sheetData>
  <mergeCells count="27">
    <mergeCell ref="A1:D1"/>
    <mergeCell ref="G1:J1"/>
    <mergeCell ref="L1:R1"/>
    <mergeCell ref="T1:W1"/>
    <mergeCell ref="Z1:AJ1"/>
    <mergeCell ref="AR13:AR19"/>
    <mergeCell ref="AX13:AX19"/>
    <mergeCell ref="BD1:BG1"/>
    <mergeCell ref="Z3:Z29"/>
    <mergeCell ref="AA3:AD3"/>
    <mergeCell ref="AF3:AF29"/>
    <mergeCell ref="AG3:AJ3"/>
    <mergeCell ref="AL3:BB3"/>
    <mergeCell ref="AA17:AD17"/>
    <mergeCell ref="AG17:AJ17"/>
    <mergeCell ref="AL1:BB1"/>
    <mergeCell ref="AR4:AR10"/>
    <mergeCell ref="AX4:AX10"/>
    <mergeCell ref="AA10:AD10"/>
    <mergeCell ref="AG10:AJ10"/>
    <mergeCell ref="AL12:BB12"/>
    <mergeCell ref="F20:F35"/>
    <mergeCell ref="AA24:AD24"/>
    <mergeCell ref="AG24:AJ24"/>
    <mergeCell ref="F4:F19"/>
    <mergeCell ref="AL4:AL10"/>
    <mergeCell ref="AL13:AL19"/>
  </mergeCells>
  <conditionalFormatting sqref="U4:X35">
    <cfRule type="expression" dxfId="27" priority="13">
      <formula>AND($U4&gt;=5,$U4&lt;=6)</formula>
    </cfRule>
    <cfRule type="expression" dxfId="26" priority="14">
      <formula>AND($U4&gt;=1,$U4&lt;=4)</formula>
    </cfRule>
  </conditionalFormatting>
  <conditionalFormatting sqref="X4:X35">
    <cfRule type="expression" dxfId="25" priority="1">
      <formula>X4="n"</formula>
    </cfRule>
    <cfRule type="expression" dxfId="24" priority="2">
      <formula>X4="a"</formula>
    </cfRule>
  </conditionalFormatting>
  <conditionalFormatting sqref="AB4:AD35">
    <cfRule type="expression" dxfId="23" priority="11">
      <formula>AND($AB4&gt;=5,$AB4&lt;=6)</formula>
    </cfRule>
    <cfRule type="expression" dxfId="22" priority="12">
      <formula>AND($AB4&gt;=1,$AB4&lt;=4)</formula>
    </cfRule>
  </conditionalFormatting>
  <conditionalFormatting sqref="AH4:AJ29">
    <cfRule type="expression" dxfId="21" priority="7">
      <formula>AND($AG4&gt;=5,$AG4&lt;=6)</formula>
    </cfRule>
    <cfRule type="expression" dxfId="20" priority="8">
      <formula>AND($AG4&gt;=1,$AG4&lt;=4)</formula>
    </cfRule>
    <cfRule type="expression" dxfId="19" priority="9">
      <formula>AND($AH4&gt;=5,$AH4&lt;=6)</formula>
    </cfRule>
    <cfRule type="expression" dxfId="18" priority="10">
      <formula>AND($AH4&gt;=1,$AH4&lt;=4)</formula>
    </cfRule>
  </conditionalFormatting>
  <conditionalFormatting sqref="AM5:AO18">
    <cfRule type="expression" dxfId="17" priority="6">
      <formula>$AP5&lt;&gt;""</formula>
    </cfRule>
  </conditionalFormatting>
  <conditionalFormatting sqref="AS5:AU18">
    <cfRule type="expression" dxfId="16" priority="5">
      <formula>$AV5&lt;&gt;""</formula>
    </cfRule>
  </conditionalFormatting>
  <conditionalFormatting sqref="AY6:BA16">
    <cfRule type="expression" dxfId="15" priority="4">
      <formula>$BB6&lt;&gt;""</formula>
    </cfRule>
  </conditionalFormatting>
  <conditionalFormatting sqref="BD10:BF11">
    <cfRule type="expression" dxfId="14" priority="3">
      <formula>$BG10&lt;&gt;""</formula>
    </cfRule>
  </conditionalFormatting>
  <pageMargins left="0.7" right="0.7" top="0.78740157499999996" bottom="0.78740157499999996" header="0.3" footer="0.3"/>
  <pageSetup paperSize="9" orientation="portrait" horizontalDpi="4294967294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G35"/>
  <sheetViews>
    <sheetView topLeftCell="Z1" workbookViewId="0">
      <selection activeCell="BG11" sqref="BG11"/>
    </sheetView>
  </sheetViews>
  <sheetFormatPr baseColWidth="10" defaultColWidth="11.42578125" defaultRowHeight="15" outlineLevelCol="1" x14ac:dyDescent="0.25"/>
  <cols>
    <col min="1" max="4" width="12.7109375" style="2" hidden="1" customWidth="1" outlineLevel="1"/>
    <col min="5" max="5" width="6.7109375" style="2" customWidth="1" collapsed="1"/>
    <col min="6" max="6" width="2.7109375" style="2" customWidth="1" outlineLevel="1"/>
    <col min="7" max="7" width="12.7109375" style="2" customWidth="1" outlineLevel="1"/>
    <col min="8" max="10" width="3.7109375" style="2" customWidth="1" outlineLevel="1"/>
    <col min="11" max="11" width="6.7109375" style="2" customWidth="1"/>
    <col min="12" max="14" width="3.7109375" style="2" hidden="1" customWidth="1" outlineLevel="1"/>
    <col min="15" max="15" width="4.7109375" style="2" hidden="1" customWidth="1" outlineLevel="1"/>
    <col min="16" max="16" width="2.7109375" style="2" hidden="1" customWidth="1" outlineLevel="1"/>
    <col min="17" max="17" width="24.7109375" style="2" hidden="1" customWidth="1" outlineLevel="1"/>
    <col min="18" max="18" width="6.7109375" style="2" hidden="1" customWidth="1" outlineLevel="1"/>
    <col min="19" max="19" width="6.7109375" style="2" customWidth="1" collapsed="1"/>
    <col min="20" max="20" width="3.7109375" style="2" customWidth="1" outlineLevel="1"/>
    <col min="21" max="21" width="2.7109375" style="2" customWidth="1" outlineLevel="1"/>
    <col min="22" max="22" width="24.7109375" style="2" customWidth="1" outlineLevel="1"/>
    <col min="23" max="23" width="6.7109375" style="2" customWidth="1" outlineLevel="1"/>
    <col min="24" max="24" width="2.7109375" style="2" customWidth="1" outlineLevel="1"/>
    <col min="25" max="25" width="6.7109375" style="2" customWidth="1"/>
    <col min="26" max="26" width="2.7109375" style="2" customWidth="1" outlineLevel="1"/>
    <col min="27" max="27" width="4.7109375" style="2" customWidth="1" outlineLevel="1"/>
    <col min="28" max="28" width="2.7109375" style="2" customWidth="1" outlineLevel="1"/>
    <col min="29" max="29" width="24.7109375" style="2" customWidth="1" outlineLevel="1"/>
    <col min="30" max="30" width="6.7109375" style="2" customWidth="1" outlineLevel="1"/>
    <col min="31" max="31" width="3.7109375" style="2" customWidth="1" outlineLevel="1"/>
    <col min="32" max="32" width="2.7109375" style="2" customWidth="1" outlineLevel="1"/>
    <col min="33" max="33" width="4.7109375" style="2" customWidth="1" outlineLevel="1"/>
    <col min="34" max="34" width="2.7109375" style="2" customWidth="1" outlineLevel="1"/>
    <col min="35" max="35" width="24.7109375" style="2" customWidth="1" outlineLevel="1"/>
    <col min="36" max="36" width="6.7109375" style="2" customWidth="1" outlineLevel="1"/>
    <col min="37" max="37" width="6.7109375" style="2" customWidth="1"/>
    <col min="38" max="39" width="2.7109375" style="2" customWidth="1"/>
    <col min="40" max="40" width="24.7109375" style="2" customWidth="1"/>
    <col min="41" max="41" width="4.7109375" style="2" customWidth="1"/>
    <col min="42" max="42" width="2.7109375" style="2" customWidth="1"/>
    <col min="43" max="43" width="3.7109375" style="2" customWidth="1"/>
    <col min="44" max="45" width="2.7109375" style="2" customWidth="1"/>
    <col min="46" max="46" width="24.7109375" style="2" customWidth="1"/>
    <col min="47" max="47" width="4.7109375" style="2" customWidth="1"/>
    <col min="48" max="48" width="2.7109375" style="2" customWidth="1"/>
    <col min="49" max="49" width="3.7109375" style="2" customWidth="1"/>
    <col min="50" max="51" width="2.7109375" style="2" customWidth="1"/>
    <col min="52" max="52" width="24.7109375" style="2" customWidth="1"/>
    <col min="53" max="53" width="4.7109375" style="2" customWidth="1"/>
    <col min="54" max="54" width="2.7109375" style="2" customWidth="1"/>
    <col min="55" max="55" width="3.7109375" style="2" customWidth="1"/>
    <col min="56" max="56" width="2.7109375" style="2" customWidth="1"/>
    <col min="57" max="57" width="24.7109375" style="2" customWidth="1"/>
    <col min="58" max="58" width="4.7109375" style="2" customWidth="1"/>
    <col min="59" max="59" width="12.7109375" style="2" customWidth="1"/>
    <col min="60" max="16384" width="11.42578125" style="2"/>
  </cols>
  <sheetData>
    <row r="1" spans="1:59" s="11" customFormat="1" ht="21" x14ac:dyDescent="0.25">
      <c r="A1" s="60" t="s">
        <v>80</v>
      </c>
      <c r="B1" s="60"/>
      <c r="C1" s="60"/>
      <c r="D1" s="60"/>
      <c r="G1" s="60" t="s">
        <v>118</v>
      </c>
      <c r="H1" s="60"/>
      <c r="I1" s="60"/>
      <c r="J1" s="60"/>
      <c r="L1" s="60" t="s">
        <v>82</v>
      </c>
      <c r="M1" s="60"/>
      <c r="N1" s="60"/>
      <c r="O1" s="60"/>
      <c r="P1" s="60"/>
      <c r="Q1" s="60"/>
      <c r="R1" s="60"/>
      <c r="T1" s="60" t="s">
        <v>81</v>
      </c>
      <c r="U1" s="60"/>
      <c r="V1" s="60"/>
      <c r="W1" s="60"/>
      <c r="X1" s="10"/>
      <c r="Z1" s="60" t="s">
        <v>127</v>
      </c>
      <c r="AA1" s="60"/>
      <c r="AB1" s="60"/>
      <c r="AC1" s="60"/>
      <c r="AD1" s="60"/>
      <c r="AE1" s="60"/>
      <c r="AF1" s="60"/>
      <c r="AG1" s="60"/>
      <c r="AH1" s="60"/>
      <c r="AI1" s="60"/>
      <c r="AJ1" s="60"/>
      <c r="AL1" s="60" t="s">
        <v>129</v>
      </c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D1" s="60" t="s">
        <v>125</v>
      </c>
      <c r="BE1" s="60"/>
      <c r="BF1" s="60"/>
      <c r="BG1" s="60"/>
    </row>
    <row r="2" spans="1:59" x14ac:dyDescent="0.25">
      <c r="A2" s="3">
        <v>16</v>
      </c>
      <c r="BD2" s="6" t="s">
        <v>130</v>
      </c>
    </row>
    <row r="3" spans="1:59" ht="15" customHeight="1" x14ac:dyDescent="0.25">
      <c r="A3" s="1" t="s">
        <v>32</v>
      </c>
      <c r="B3" s="1" t="s">
        <v>33</v>
      </c>
      <c r="C3" s="1" t="s">
        <v>70</v>
      </c>
      <c r="D3" s="1" t="s">
        <v>71</v>
      </c>
      <c r="G3" s="1" t="s">
        <v>32</v>
      </c>
      <c r="H3" s="4" t="s">
        <v>65</v>
      </c>
      <c r="I3" s="4" t="s">
        <v>66</v>
      </c>
      <c r="J3" s="4" t="s">
        <v>67</v>
      </c>
      <c r="L3" s="4" t="s">
        <v>119</v>
      </c>
      <c r="M3" s="4" t="s">
        <v>76</v>
      </c>
      <c r="N3" s="4" t="s">
        <v>120</v>
      </c>
      <c r="O3" s="4" t="s">
        <v>69</v>
      </c>
      <c r="P3" s="4"/>
      <c r="Q3" s="4" t="s">
        <v>79</v>
      </c>
      <c r="R3" s="4" t="s">
        <v>68</v>
      </c>
      <c r="T3" s="1"/>
      <c r="U3" s="1"/>
      <c r="V3" s="4" t="s">
        <v>79</v>
      </c>
      <c r="W3" s="4" t="s">
        <v>68</v>
      </c>
      <c r="X3" s="1"/>
      <c r="Z3" s="54" t="s">
        <v>115</v>
      </c>
      <c r="AA3" s="52" t="s">
        <v>75</v>
      </c>
      <c r="AB3" s="52"/>
      <c r="AC3" s="52"/>
      <c r="AD3" s="53"/>
      <c r="AF3" s="49" t="s">
        <v>116</v>
      </c>
      <c r="AG3" s="47" t="s">
        <v>75</v>
      </c>
      <c r="AH3" s="47"/>
      <c r="AI3" s="47"/>
      <c r="AJ3" s="48"/>
      <c r="AL3" s="70" t="s">
        <v>115</v>
      </c>
      <c r="AM3" s="74"/>
      <c r="AN3" s="74"/>
      <c r="AO3" s="74"/>
      <c r="AP3" s="74"/>
      <c r="AQ3" s="74"/>
      <c r="AR3" s="71"/>
      <c r="AS3" s="74"/>
      <c r="AT3" s="74"/>
      <c r="AU3" s="74"/>
      <c r="AV3" s="74"/>
      <c r="AW3" s="74"/>
      <c r="AX3" s="71"/>
      <c r="AY3" s="74"/>
      <c r="AZ3" s="74"/>
      <c r="BA3" s="74"/>
      <c r="BB3" s="75"/>
    </row>
    <row r="4" spans="1:59" ht="15" customHeight="1" x14ac:dyDescent="0.25">
      <c r="A4" s="3" t="s">
        <v>8</v>
      </c>
      <c r="B4" s="3" t="s">
        <v>42</v>
      </c>
      <c r="C4" s="3" t="s">
        <v>72</v>
      </c>
      <c r="D4" s="3" t="s">
        <v>73</v>
      </c>
      <c r="F4" s="54" t="s">
        <v>115</v>
      </c>
      <c r="G4" s="3" t="s">
        <v>3</v>
      </c>
      <c r="H4" s="3">
        <v>11</v>
      </c>
      <c r="I4" s="12">
        <f>$A$2-H4-J4</f>
        <v>5</v>
      </c>
      <c r="J4" s="3">
        <v>0</v>
      </c>
      <c r="L4" s="13">
        <f>IF(G4="","",_xlfn.RANK.EQ(R4,$R$4:$R$35,0))</f>
        <v>4</v>
      </c>
      <c r="M4" s="14" t="str">
        <f>IF(G4="","",LOWER(LEFT(VLOOKUP(G4,$A$4:$D$35,3),1))&amp;LOWER(LEFT(VLOOKUP(G4,$A$4:$D$35,4),1)))</f>
        <v>aw</v>
      </c>
      <c r="N4" s="14">
        <f>IF(M4="","",COUNTIF($M$4:M4,M4))</f>
        <v>1</v>
      </c>
      <c r="O4" s="14" t="str">
        <f t="shared" ref="O4:O35" si="0">M4&amp;N4</f>
        <v>aw1</v>
      </c>
      <c r="P4" s="2">
        <v>1</v>
      </c>
      <c r="Q4" s="2" t="str">
        <f t="shared" ref="Q4:Q35" si="1">IF(G4="","",VLOOKUP(G4,$A$4:$D$35,2)&amp;" "&amp;G4)</f>
        <v>Oakland Raiders</v>
      </c>
      <c r="R4" s="5">
        <f t="shared" ref="R4:R35" si="2">IF(G4="","",ROUND((H4+J4/2)/SUM(H4:J4),3)+(36-ROW())/100000)</f>
        <v>0.68831999999999993</v>
      </c>
      <c r="T4" s="2">
        <v>1</v>
      </c>
      <c r="U4" s="2">
        <f ca="1">IF(L4="","",OFFSET($P$3,MATCH(T4,$L$4:$L$35,0),0))</f>
        <v>1</v>
      </c>
      <c r="V4" s="2" t="str">
        <f t="shared" ref="V4:V35" ca="1" si="3">IF(L4="","",OFFSET($Q$3,MATCH(T4,$L$4:$L$35,0),0))</f>
        <v>Philadelphia Eagles</v>
      </c>
      <c r="W4" s="5">
        <f t="shared" ref="W4:W35" ca="1" si="4">IF(L4="","",OFFSET($R$3,MATCH(T4,$L$4:$L$35,0),0))</f>
        <v>0.75016000000000005</v>
      </c>
      <c r="X4" s="14" t="str">
        <f t="shared" ref="X4:X35" ca="1" si="5">IF(L4="","",LEFT(OFFSET($M$3,MATCH(T4,$L$4:$L$35,0),0),1))</f>
        <v>n</v>
      </c>
      <c r="Z4" s="61"/>
      <c r="AA4" s="1"/>
      <c r="AB4" s="1"/>
      <c r="AC4" s="4" t="s">
        <v>79</v>
      </c>
      <c r="AD4" s="4" t="s">
        <v>68</v>
      </c>
      <c r="AF4" s="63"/>
      <c r="AG4" s="1"/>
      <c r="AH4" s="1"/>
      <c r="AI4" s="4" t="s">
        <v>79</v>
      </c>
      <c r="AJ4" s="4" t="s">
        <v>68</v>
      </c>
      <c r="AL4" s="61" t="s">
        <v>121</v>
      </c>
      <c r="AR4" s="61" t="s">
        <v>122</v>
      </c>
      <c r="AX4" s="61" t="s">
        <v>124</v>
      </c>
    </row>
    <row r="5" spans="1:59" x14ac:dyDescent="0.25">
      <c r="A5" s="3" t="s">
        <v>28</v>
      </c>
      <c r="B5" s="3" t="s">
        <v>61</v>
      </c>
      <c r="C5" s="3" t="s">
        <v>72</v>
      </c>
      <c r="D5" s="3" t="s">
        <v>77</v>
      </c>
      <c r="F5" s="55"/>
      <c r="G5" s="3" t="s">
        <v>4</v>
      </c>
      <c r="H5" s="3">
        <v>11</v>
      </c>
      <c r="I5" s="12">
        <f t="shared" ref="I5:I35" si="6">$A$2-H5-J5</f>
        <v>5</v>
      </c>
      <c r="J5" s="3">
        <v>0</v>
      </c>
      <c r="L5" s="13">
        <f t="shared" ref="L5:L35" si="7">IF(G5="","",_xlfn.RANK.EQ(R5,$R$4:$R$35,0))</f>
        <v>5</v>
      </c>
      <c r="M5" s="14" t="str">
        <f t="shared" ref="M5:M35" si="8">IF(G5="","",LOWER(LEFT(VLOOKUP(G5,$A$4:$D$35,3),1))&amp;LOWER(LEFT(VLOOKUP(G5,$A$4:$D$35,4),1)))</f>
        <v>as</v>
      </c>
      <c r="N5" s="14">
        <f>IF(M5="","",COUNTIF($M$4:M5,M5))</f>
        <v>1</v>
      </c>
      <c r="O5" s="14" t="str">
        <f t="shared" si="0"/>
        <v>as1</v>
      </c>
      <c r="P5" s="2">
        <v>2</v>
      </c>
      <c r="Q5" s="2" t="str">
        <f t="shared" si="1"/>
        <v>Tennessee Titans</v>
      </c>
      <c r="R5" s="5">
        <f t="shared" si="2"/>
        <v>0.68830999999999998</v>
      </c>
      <c r="T5" s="2">
        <v>2</v>
      </c>
      <c r="U5" s="2">
        <f t="shared" ref="U5:U35" ca="1" si="9">IF(L5="","",OFFSET($P$3,MATCH(T5,$L$4:$L$35,0),0))</f>
        <v>2</v>
      </c>
      <c r="V5" s="2" t="str">
        <f t="shared" ca="1" si="3"/>
        <v>Tampa Bay Buccaneers</v>
      </c>
      <c r="W5" s="5">
        <f t="shared" ca="1" si="4"/>
        <v>0.75014999999999998</v>
      </c>
      <c r="X5" s="14" t="str">
        <f t="shared" ca="1" si="5"/>
        <v>n</v>
      </c>
      <c r="Z5" s="61"/>
      <c r="AA5" s="14" t="s">
        <v>87</v>
      </c>
      <c r="AB5" s="2">
        <f ca="1">IF(COUNTIF($O$4:$O$35,AA5)=0,"",OFFSET($P$3,MATCH(AA5,$O$4:$O$35,0),0))</f>
        <v>4</v>
      </c>
      <c r="AC5" s="2" t="str">
        <f ca="1">IF(COUNTIF($O$4:$O$35,AA5)=0,"",OFFSET($Q$3,MATCH(AA5,$O$4:$O$35,0),0))</f>
        <v>New York Jets</v>
      </c>
      <c r="AD5" s="5">
        <f ca="1">IF(COUNTIF($O$4:$O$35,AA5)=0,"",OFFSET($R$3,MATCH(AA5,$O$4:$O$35,0),0))</f>
        <v>0.56328999999999996</v>
      </c>
      <c r="AF5" s="63"/>
      <c r="AG5" s="14" t="s">
        <v>99</v>
      </c>
      <c r="AH5" s="2">
        <f ca="1">IF(COUNTIF($O$4:$O$35,AG5)=0,"",OFFSET($P$3,MATCH(AG5,$O$4:$O$35,0),0))</f>
        <v>1</v>
      </c>
      <c r="AI5" s="2" t="str">
        <f ca="1">IF(COUNTIF($O$4:$O$35,AG5)=0,"",OFFSET($Q$3,MATCH(AG5,$O$4:$O$35,0),0))</f>
        <v>Philadelphia Eagles</v>
      </c>
      <c r="AJ5" s="5">
        <f ca="1">IF(COUNTIF($O$4:$O$35,AG5)=0,"",OFFSET($R$3,MATCH(AG5,$O$4:$O$35,0),0))</f>
        <v>0.75016000000000005</v>
      </c>
      <c r="AL5" s="55"/>
      <c r="AM5" s="16">
        <v>5</v>
      </c>
      <c r="AN5" s="17" t="str">
        <f>IF(Q8="","tbd",Q8)</f>
        <v>Indianapolis Colts</v>
      </c>
      <c r="AO5" s="18">
        <v>0</v>
      </c>
      <c r="AP5" s="14" t="str">
        <f>IF(AO5&gt;AO6,AM5,"")</f>
        <v/>
      </c>
      <c r="AR5" s="55"/>
      <c r="AS5" s="16">
        <f>IF(COUNT(AP5:AP9)&lt;&gt;2,"",MIN(AP5:AP9))</f>
        <v>3</v>
      </c>
      <c r="AT5" s="17" t="str">
        <f ca="1">IF(AS5="","tbd",OFFSET($Q$3,AS5,0))</f>
        <v>Pittsburgh Steelers</v>
      </c>
      <c r="AU5" s="18">
        <v>31</v>
      </c>
      <c r="AV5" s="14" t="str">
        <f>IF(AU5&gt;AU6,AS5,"")</f>
        <v/>
      </c>
      <c r="AX5" s="61"/>
    </row>
    <row r="6" spans="1:59" x14ac:dyDescent="0.25">
      <c r="A6" s="3" t="s">
        <v>31</v>
      </c>
      <c r="B6" s="3" t="s">
        <v>64</v>
      </c>
      <c r="C6" s="3" t="s">
        <v>74</v>
      </c>
      <c r="D6" s="3" t="s">
        <v>77</v>
      </c>
      <c r="F6" s="55"/>
      <c r="G6" s="3" t="s">
        <v>5</v>
      </c>
      <c r="H6" s="3">
        <v>10</v>
      </c>
      <c r="I6" s="12">
        <f t="shared" si="6"/>
        <v>5</v>
      </c>
      <c r="J6" s="3">
        <v>1</v>
      </c>
      <c r="L6" s="13">
        <f t="shared" si="7"/>
        <v>6</v>
      </c>
      <c r="M6" s="14" t="str">
        <f t="shared" si="8"/>
        <v>an</v>
      </c>
      <c r="N6" s="14">
        <f>IF(M6="","",COUNTIF($M$4:M6,M6))</f>
        <v>1</v>
      </c>
      <c r="O6" s="14" t="str">
        <f t="shared" si="0"/>
        <v>an1</v>
      </c>
      <c r="P6" s="2">
        <v>3</v>
      </c>
      <c r="Q6" s="2" t="str">
        <f t="shared" si="1"/>
        <v>Pittsburgh Steelers</v>
      </c>
      <c r="R6" s="5">
        <f t="shared" si="2"/>
        <v>0.65629999999999999</v>
      </c>
      <c r="T6" s="2">
        <v>3</v>
      </c>
      <c r="U6" s="2">
        <f t="shared" ca="1" si="9"/>
        <v>3</v>
      </c>
      <c r="V6" s="2" t="str">
        <f t="shared" ca="1" si="3"/>
        <v>Green Bay Packers</v>
      </c>
      <c r="W6" s="5">
        <f t="shared" ca="1" si="4"/>
        <v>0.75014000000000003</v>
      </c>
      <c r="X6" s="14" t="str">
        <f t="shared" ca="1" si="5"/>
        <v>n</v>
      </c>
      <c r="Z6" s="61"/>
      <c r="AA6" s="14" t="s">
        <v>88</v>
      </c>
      <c r="AB6" s="2">
        <f t="shared" ref="AB6:AB8" ca="1" si="10">IF(COUNTIF($O$4:$O$35,AA6)=0,"",OFFSET($P$3,MATCH(AA6,$O$4:$O$35,0),0))</f>
        <v>0</v>
      </c>
      <c r="AC6" s="2" t="str">
        <f t="shared" ref="AC6:AC8" ca="1" si="11">IF(COUNTIF($O$4:$O$35,AA6)=0,"",OFFSET($Q$3,MATCH(AA6,$O$4:$O$35,0),0))</f>
        <v>New England Patriots</v>
      </c>
      <c r="AD6" s="5">
        <f t="shared" ref="AD6:AD8" ca="1" si="12">IF(COUNTIF($O$4:$O$35,AA6)=0,"",OFFSET($R$3,MATCH(AA6,$O$4:$O$35,0),0))</f>
        <v>0.56324999999999992</v>
      </c>
      <c r="AF6" s="63"/>
      <c r="AG6" s="14" t="s">
        <v>100</v>
      </c>
      <c r="AH6" s="2">
        <f t="shared" ref="AH6:AH8" ca="1" si="13">IF(COUNTIF($O$4:$O$35,AG6)=0,"",OFFSET($P$3,MATCH(AG6,$O$4:$O$35,0),0))</f>
        <v>5</v>
      </c>
      <c r="AI6" s="2" t="str">
        <f t="shared" ref="AI6:AI8" ca="1" si="14">IF(COUNTIF($O$4:$O$35,AG6)=0,"",OFFSET($Q$3,MATCH(AG6,$O$4:$O$35,0),0))</f>
        <v>New York Giants</v>
      </c>
      <c r="AJ6" s="5">
        <f t="shared" ref="AJ6:AJ8" ca="1" si="15">IF(COUNTIF($O$4:$O$35,AG6)=0,"",OFFSET($R$3,MATCH(AG6,$O$4:$O$35,0),0))</f>
        <v>0.62512000000000001</v>
      </c>
      <c r="AL6" s="55"/>
      <c r="AM6" s="19">
        <v>4</v>
      </c>
      <c r="AN6" s="20" t="str">
        <f>IF(Q7="","tbd",Q7)</f>
        <v>New York Jets</v>
      </c>
      <c r="AO6" s="21">
        <v>41</v>
      </c>
      <c r="AP6" s="14">
        <f>IF(AO6&gt;AO5,AM6,"")</f>
        <v>4</v>
      </c>
      <c r="AR6" s="55"/>
      <c r="AS6" s="19">
        <v>2</v>
      </c>
      <c r="AT6" s="20" t="str">
        <f>IF(Q5="","tbd",Q5)</f>
        <v>Tennessee Titans</v>
      </c>
      <c r="AU6" s="21">
        <v>34</v>
      </c>
      <c r="AV6" s="14">
        <f>IF(AU6&gt;AU5,AS6,"")</f>
        <v>2</v>
      </c>
      <c r="AX6" s="55"/>
      <c r="AY6" s="16">
        <f>IF(COUNT(AV5:AV9)&lt;&gt;2,"",MAX(AV5:AV9))</f>
        <v>2</v>
      </c>
      <c r="AZ6" s="17" t="str">
        <f ca="1">IF(AY6="","tbd",OFFSET($Q$3,AY6,0))</f>
        <v>Tennessee Titans</v>
      </c>
      <c r="BA6" s="18">
        <v>24</v>
      </c>
      <c r="BB6" s="14" t="str">
        <f>IF(BA6&gt;BA7,AY6,"")</f>
        <v/>
      </c>
    </row>
    <row r="7" spans="1:59" x14ac:dyDescent="0.25">
      <c r="A7" s="3" t="s">
        <v>16</v>
      </c>
      <c r="B7" s="3" t="s">
        <v>49</v>
      </c>
      <c r="C7" s="3" t="s">
        <v>74</v>
      </c>
      <c r="D7" s="3" t="s">
        <v>75</v>
      </c>
      <c r="F7" s="55"/>
      <c r="G7" s="3" t="s">
        <v>15</v>
      </c>
      <c r="H7" s="3">
        <v>9</v>
      </c>
      <c r="I7" s="12">
        <f t="shared" si="6"/>
        <v>7</v>
      </c>
      <c r="J7" s="3">
        <v>0</v>
      </c>
      <c r="L7" s="13">
        <f t="shared" si="7"/>
        <v>11</v>
      </c>
      <c r="M7" s="14" t="str">
        <f t="shared" si="8"/>
        <v>ae</v>
      </c>
      <c r="N7" s="14">
        <f>IF(M7="","",COUNTIF($M$4:M7,M7))</f>
        <v>1</v>
      </c>
      <c r="O7" s="14" t="str">
        <f t="shared" si="0"/>
        <v>ae1</v>
      </c>
      <c r="P7" s="2">
        <v>4</v>
      </c>
      <c r="Q7" s="2" t="str">
        <f t="shared" si="1"/>
        <v>New York Jets</v>
      </c>
      <c r="R7" s="5">
        <f t="shared" si="2"/>
        <v>0.56328999999999996</v>
      </c>
      <c r="T7" s="2">
        <v>4</v>
      </c>
      <c r="U7" s="2">
        <f t="shared" ca="1" si="9"/>
        <v>1</v>
      </c>
      <c r="V7" s="2" t="str">
        <f t="shared" ca="1" si="3"/>
        <v>Oakland Raiders</v>
      </c>
      <c r="W7" s="5">
        <f t="shared" ca="1" si="4"/>
        <v>0.68831999999999993</v>
      </c>
      <c r="X7" s="14" t="str">
        <f t="shared" ca="1" si="5"/>
        <v>a</v>
      </c>
      <c r="Z7" s="61"/>
      <c r="AA7" s="14" t="s">
        <v>89</v>
      </c>
      <c r="AB7" s="2">
        <f t="shared" ca="1" si="10"/>
        <v>0</v>
      </c>
      <c r="AC7" s="2" t="str">
        <f t="shared" ca="1" si="11"/>
        <v>Miami Dolphins</v>
      </c>
      <c r="AD7" s="5">
        <f t="shared" ca="1" si="12"/>
        <v>0.56323999999999996</v>
      </c>
      <c r="AF7" s="63"/>
      <c r="AG7" s="14" t="s">
        <v>101</v>
      </c>
      <c r="AH7" s="2">
        <f t="shared" ca="1" si="13"/>
        <v>0</v>
      </c>
      <c r="AI7" s="2" t="str">
        <f t="shared" ca="1" si="14"/>
        <v>Washington Redskins</v>
      </c>
      <c r="AJ7" s="5">
        <f t="shared" ca="1" si="15"/>
        <v>0.43807000000000001</v>
      </c>
      <c r="AL7" s="61"/>
      <c r="AR7" s="61"/>
      <c r="AX7" s="55"/>
      <c r="AY7" s="19">
        <f>IF(COUNT(AV5:AV9)&lt;&gt;2,"",MIN(AV5:AV9))</f>
        <v>1</v>
      </c>
      <c r="AZ7" s="20" t="str">
        <f ca="1">IF(AY7="","tbd",OFFSET($Q$3,AY7,0))</f>
        <v>Oakland Raiders</v>
      </c>
      <c r="BA7" s="21">
        <v>41</v>
      </c>
      <c r="BB7" s="14">
        <f>IF(BA7&gt;BA6,AY7,"")</f>
        <v>1</v>
      </c>
    </row>
    <row r="8" spans="1:59" x14ac:dyDescent="0.25">
      <c r="A8" s="3" t="s">
        <v>11</v>
      </c>
      <c r="B8" s="3" t="s">
        <v>45</v>
      </c>
      <c r="C8" s="3" t="s">
        <v>74</v>
      </c>
      <c r="D8" s="3" t="s">
        <v>73</v>
      </c>
      <c r="F8" s="55"/>
      <c r="G8" s="3" t="s">
        <v>6</v>
      </c>
      <c r="H8" s="3">
        <v>10</v>
      </c>
      <c r="I8" s="12">
        <f t="shared" si="6"/>
        <v>6</v>
      </c>
      <c r="J8" s="3">
        <v>0</v>
      </c>
      <c r="L8" s="13">
        <f t="shared" si="7"/>
        <v>7</v>
      </c>
      <c r="M8" s="14" t="str">
        <f t="shared" si="8"/>
        <v>as</v>
      </c>
      <c r="N8" s="14">
        <f>IF(M8="","",COUNTIF($M$4:M8,M8))</f>
        <v>2</v>
      </c>
      <c r="O8" s="14" t="str">
        <f t="shared" si="0"/>
        <v>as2</v>
      </c>
      <c r="P8" s="2">
        <v>5</v>
      </c>
      <c r="Q8" s="2" t="str">
        <f t="shared" si="1"/>
        <v>Indianapolis Colts</v>
      </c>
      <c r="R8" s="5">
        <f t="shared" si="2"/>
        <v>0.62527999999999995</v>
      </c>
      <c r="T8" s="2">
        <v>5</v>
      </c>
      <c r="U8" s="2">
        <f t="shared" ca="1" si="9"/>
        <v>2</v>
      </c>
      <c r="V8" s="2" t="str">
        <f t="shared" ca="1" si="3"/>
        <v>Tennessee Titans</v>
      </c>
      <c r="W8" s="5">
        <f t="shared" ca="1" si="4"/>
        <v>0.68830999999999998</v>
      </c>
      <c r="X8" s="14" t="str">
        <f t="shared" ca="1" si="5"/>
        <v>a</v>
      </c>
      <c r="Z8" s="61"/>
      <c r="AA8" s="14" t="s">
        <v>90</v>
      </c>
      <c r="AB8" s="2">
        <f t="shared" ca="1" si="10"/>
        <v>0</v>
      </c>
      <c r="AC8" s="2" t="str">
        <f t="shared" ca="1" si="11"/>
        <v>Buffalo Bills</v>
      </c>
      <c r="AD8" s="5">
        <f t="shared" ca="1" si="12"/>
        <v>0.50022999999999995</v>
      </c>
      <c r="AF8" s="63"/>
      <c r="AG8" s="14" t="s">
        <v>102</v>
      </c>
      <c r="AH8" s="2">
        <f t="shared" ca="1" si="13"/>
        <v>0</v>
      </c>
      <c r="AI8" s="2" t="str">
        <f t="shared" ca="1" si="14"/>
        <v>Dallas Cowboys</v>
      </c>
      <c r="AJ8" s="5">
        <f t="shared" ca="1" si="15"/>
        <v>0.31302999999999997</v>
      </c>
      <c r="AL8" s="55"/>
      <c r="AM8" s="16">
        <v>6</v>
      </c>
      <c r="AN8" s="17" t="str">
        <f>IF(Q9="","tbd",Q9)</f>
        <v>Cleveland Browns</v>
      </c>
      <c r="AO8" s="18">
        <v>33</v>
      </c>
      <c r="AP8" s="14" t="str">
        <f>IF(AO8&gt;AO9,AM8,"")</f>
        <v/>
      </c>
      <c r="AR8" s="55"/>
      <c r="AS8" s="16">
        <f>IF(COUNT(AP5:AP9)&lt;&gt;2,"",MAX(AP5:AP9))</f>
        <v>4</v>
      </c>
      <c r="AT8" s="17" t="str">
        <f ca="1">IF(AS8="","tbd",OFFSET($Q$3,AS8,0))</f>
        <v>New York Jets</v>
      </c>
      <c r="AU8" s="18">
        <v>10</v>
      </c>
      <c r="AV8" s="14" t="str">
        <f>IF(AU8&gt;AU9,AS8,"")</f>
        <v/>
      </c>
      <c r="AX8" s="61"/>
    </row>
    <row r="9" spans="1:59" x14ac:dyDescent="0.25">
      <c r="A9" s="3" t="s">
        <v>10</v>
      </c>
      <c r="B9" s="3" t="s">
        <v>44</v>
      </c>
      <c r="C9" s="3" t="s">
        <v>74</v>
      </c>
      <c r="D9" s="3" t="s">
        <v>77</v>
      </c>
      <c r="F9" s="55"/>
      <c r="G9" s="3" t="s">
        <v>10</v>
      </c>
      <c r="H9" s="3">
        <v>9</v>
      </c>
      <c r="I9" s="12">
        <f t="shared" si="6"/>
        <v>7</v>
      </c>
      <c r="J9" s="3">
        <v>0</v>
      </c>
      <c r="L9" s="13">
        <f t="shared" si="7"/>
        <v>12</v>
      </c>
      <c r="M9" s="14" t="str">
        <f t="shared" si="8"/>
        <v>an</v>
      </c>
      <c r="N9" s="14">
        <f>IF(M9="","",COUNTIF($M$4:M9,M9))</f>
        <v>2</v>
      </c>
      <c r="O9" s="14" t="str">
        <f t="shared" si="0"/>
        <v>an2</v>
      </c>
      <c r="P9" s="2">
        <v>6</v>
      </c>
      <c r="Q9" s="2" t="str">
        <f t="shared" si="1"/>
        <v>Cleveland Browns</v>
      </c>
      <c r="R9" s="5">
        <f t="shared" si="2"/>
        <v>0.56326999999999994</v>
      </c>
      <c r="T9" s="2">
        <v>6</v>
      </c>
      <c r="U9" s="2">
        <f t="shared" ca="1" si="9"/>
        <v>3</v>
      </c>
      <c r="V9" s="2" t="str">
        <f t="shared" ca="1" si="3"/>
        <v>Pittsburgh Steelers</v>
      </c>
      <c r="W9" s="5">
        <f t="shared" ca="1" si="4"/>
        <v>0.65629999999999999</v>
      </c>
      <c r="X9" s="14" t="str">
        <f t="shared" ca="1" si="5"/>
        <v>a</v>
      </c>
      <c r="Z9" s="61"/>
      <c r="AF9" s="63"/>
      <c r="AL9" s="55"/>
      <c r="AM9" s="19">
        <v>3</v>
      </c>
      <c r="AN9" s="20" t="str">
        <f>IF(Q6="","tbd",Q6)</f>
        <v>Pittsburgh Steelers</v>
      </c>
      <c r="AO9" s="21">
        <v>36</v>
      </c>
      <c r="AP9" s="14">
        <f>IF(AO9&gt;AO8,AM9,"")</f>
        <v>3</v>
      </c>
      <c r="AR9" s="55"/>
      <c r="AS9" s="19">
        <v>1</v>
      </c>
      <c r="AT9" s="20" t="str">
        <f>IF(Q4="","tbd",Q4)</f>
        <v>Oakland Raiders</v>
      </c>
      <c r="AU9" s="21">
        <v>30</v>
      </c>
      <c r="AV9" s="14">
        <f>IF(AU9&gt;AU8,AS9,"")</f>
        <v>1</v>
      </c>
      <c r="AX9" s="61"/>
    </row>
    <row r="10" spans="1:59" x14ac:dyDescent="0.25">
      <c r="A10" s="3" t="s">
        <v>2</v>
      </c>
      <c r="B10" s="3" t="s">
        <v>36</v>
      </c>
      <c r="C10" s="3" t="s">
        <v>72</v>
      </c>
      <c r="D10" s="3" t="s">
        <v>78</v>
      </c>
      <c r="F10" s="55"/>
      <c r="G10" s="3" t="s">
        <v>11</v>
      </c>
      <c r="H10" s="3">
        <v>9</v>
      </c>
      <c r="I10" s="12">
        <f t="shared" si="6"/>
        <v>7</v>
      </c>
      <c r="J10" s="3">
        <v>0</v>
      </c>
      <c r="L10" s="13">
        <f t="shared" si="7"/>
        <v>13</v>
      </c>
      <c r="M10" s="14" t="str">
        <f t="shared" si="8"/>
        <v>aw</v>
      </c>
      <c r="N10" s="14">
        <f>IF(M10="","",COUNTIF($M$4:M10,M10))</f>
        <v>2</v>
      </c>
      <c r="O10" s="14" t="str">
        <f t="shared" si="0"/>
        <v>aw2</v>
      </c>
      <c r="P10" s="24"/>
      <c r="Q10" s="2" t="str">
        <f t="shared" si="1"/>
        <v>Denver Broncos</v>
      </c>
      <c r="R10" s="5">
        <f t="shared" si="2"/>
        <v>0.56325999999999998</v>
      </c>
      <c r="T10" s="2">
        <v>7</v>
      </c>
      <c r="U10" s="2">
        <f t="shared" ca="1" si="9"/>
        <v>5</v>
      </c>
      <c r="V10" s="2" t="str">
        <f t="shared" ca="1" si="3"/>
        <v>Indianapolis Colts</v>
      </c>
      <c r="W10" s="5">
        <f t="shared" ca="1" si="4"/>
        <v>0.62527999999999995</v>
      </c>
      <c r="X10" s="14" t="str">
        <f t="shared" ca="1" si="5"/>
        <v>a</v>
      </c>
      <c r="Z10" s="55"/>
      <c r="AA10" s="52" t="s">
        <v>77</v>
      </c>
      <c r="AB10" s="52"/>
      <c r="AC10" s="52"/>
      <c r="AD10" s="53"/>
      <c r="AF10" s="50"/>
      <c r="AG10" s="47" t="s">
        <v>77</v>
      </c>
      <c r="AH10" s="47"/>
      <c r="AI10" s="47"/>
      <c r="AJ10" s="48"/>
      <c r="AL10" s="62"/>
      <c r="AR10" s="62"/>
      <c r="AX10" s="62"/>
      <c r="BD10" s="22">
        <f>IF(BD2="@AFC",SUM(BB15:BB16),SUM(BB6:BB7))</f>
        <v>1</v>
      </c>
      <c r="BE10" s="17" t="str">
        <f ca="1">IF(BD10=0,"tbd",OFFSET($Q$3,BD10+IF($BD$2="@AFC",16,0),0))</f>
        <v>Oakland Raiders</v>
      </c>
      <c r="BF10" s="18">
        <v>21</v>
      </c>
      <c r="BG10" s="9" t="str">
        <f>IF(BF10&gt;BF11," &lt; CHAMPION","")</f>
        <v/>
      </c>
    </row>
    <row r="11" spans="1:59" x14ac:dyDescent="0.25">
      <c r="A11" s="3" t="s">
        <v>26</v>
      </c>
      <c r="B11" s="3" t="s">
        <v>59</v>
      </c>
      <c r="C11" s="3" t="s">
        <v>72</v>
      </c>
      <c r="D11" s="3" t="s">
        <v>73</v>
      </c>
      <c r="F11" s="55"/>
      <c r="G11" s="3" t="s">
        <v>13</v>
      </c>
      <c r="H11" s="3">
        <v>9</v>
      </c>
      <c r="I11" s="12">
        <f t="shared" si="6"/>
        <v>7</v>
      </c>
      <c r="J11" s="3">
        <v>0</v>
      </c>
      <c r="L11" s="13">
        <f t="shared" si="7"/>
        <v>14</v>
      </c>
      <c r="M11" s="14" t="str">
        <f t="shared" si="8"/>
        <v>ae</v>
      </c>
      <c r="N11" s="14">
        <f>IF(M11="","",COUNTIF($M$4:M11,M11))</f>
        <v>2</v>
      </c>
      <c r="O11" s="14" t="str">
        <f t="shared" si="0"/>
        <v>ae2</v>
      </c>
      <c r="P11" s="24"/>
      <c r="Q11" s="2" t="str">
        <f t="shared" si="1"/>
        <v>New England Patriots</v>
      </c>
      <c r="R11" s="5">
        <f t="shared" si="2"/>
        <v>0.56324999999999992</v>
      </c>
      <c r="T11" s="2">
        <v>8</v>
      </c>
      <c r="U11" s="2">
        <f t="shared" ca="1" si="9"/>
        <v>4</v>
      </c>
      <c r="V11" s="2" t="str">
        <f t="shared" ca="1" si="3"/>
        <v>San Francisco 49ers</v>
      </c>
      <c r="W11" s="5">
        <f t="shared" ca="1" si="4"/>
        <v>0.62512999999999996</v>
      </c>
      <c r="X11" s="14" t="str">
        <f t="shared" ca="1" si="5"/>
        <v>n</v>
      </c>
      <c r="Z11" s="61"/>
      <c r="AA11" s="1"/>
      <c r="AB11" s="1"/>
      <c r="AC11" s="4" t="s">
        <v>79</v>
      </c>
      <c r="AD11" s="4" t="s">
        <v>68</v>
      </c>
      <c r="AF11" s="63"/>
      <c r="AG11" s="1"/>
      <c r="AH11" s="1"/>
      <c r="AI11" s="4" t="s">
        <v>79</v>
      </c>
      <c r="AJ11" s="4" t="s">
        <v>68</v>
      </c>
      <c r="AL11" s="7"/>
      <c r="AR11" s="7"/>
      <c r="BD11" s="23">
        <f>IF(BD2="@AFC",SUM(BB6:BB7),SUM(BB15:BB16))</f>
        <v>2</v>
      </c>
      <c r="BE11" s="20" t="str">
        <f ca="1">IF(BD11=0,"tbd",OFFSET($Q$3,BD11+IF($BD$2="@AFC",0,16),0))</f>
        <v>Tampa Bay Buccaneers</v>
      </c>
      <c r="BF11" s="21">
        <v>48</v>
      </c>
      <c r="BG11" s="9" t="str">
        <f>IF(BF11&gt;BF10," &lt; CHAMPION","")</f>
        <v xml:space="preserve"> &lt; CHAMPION</v>
      </c>
    </row>
    <row r="12" spans="1:59" x14ac:dyDescent="0.25">
      <c r="A12" s="3" t="s">
        <v>18</v>
      </c>
      <c r="B12" s="3" t="s">
        <v>51</v>
      </c>
      <c r="C12" s="3" t="s">
        <v>74</v>
      </c>
      <c r="D12" s="3" t="s">
        <v>73</v>
      </c>
      <c r="F12" s="55"/>
      <c r="G12" s="3" t="s">
        <v>12</v>
      </c>
      <c r="H12" s="3">
        <v>9</v>
      </c>
      <c r="I12" s="12">
        <f t="shared" si="6"/>
        <v>7</v>
      </c>
      <c r="J12" s="3">
        <v>0</v>
      </c>
      <c r="L12" s="13">
        <f t="shared" si="7"/>
        <v>15</v>
      </c>
      <c r="M12" s="14" t="str">
        <f t="shared" si="8"/>
        <v>ae</v>
      </c>
      <c r="N12" s="14">
        <f>IF(M12="","",COUNTIF($M$4:M12,M12))</f>
        <v>3</v>
      </c>
      <c r="O12" s="14" t="str">
        <f t="shared" si="0"/>
        <v>ae3</v>
      </c>
      <c r="P12" s="24"/>
      <c r="Q12" s="2" t="str">
        <f t="shared" si="1"/>
        <v>Miami Dolphins</v>
      </c>
      <c r="R12" s="5">
        <f t="shared" si="2"/>
        <v>0.56323999999999996</v>
      </c>
      <c r="T12" s="2">
        <v>9</v>
      </c>
      <c r="U12" s="2">
        <f t="shared" ca="1" si="9"/>
        <v>5</v>
      </c>
      <c r="V12" s="2" t="str">
        <f t="shared" ca="1" si="3"/>
        <v>New York Giants</v>
      </c>
      <c r="W12" s="5">
        <f t="shared" ca="1" si="4"/>
        <v>0.62512000000000001</v>
      </c>
      <c r="X12" s="14" t="str">
        <f t="shared" ca="1" si="5"/>
        <v>n</v>
      </c>
      <c r="Z12" s="61"/>
      <c r="AA12" s="14" t="s">
        <v>83</v>
      </c>
      <c r="AB12" s="2">
        <f ca="1">IF(COUNTIF($O$4:$O$35,AA12)=0,"",OFFSET($P$3,MATCH(AA12,$O$4:$O$35,0),0))</f>
        <v>3</v>
      </c>
      <c r="AC12" s="2" t="str">
        <f ca="1">IF(COUNTIF($O$4:$O$35,AA12)=0,"",OFFSET($Q$3,MATCH(AA12,$O$4:$O$35,0),0))</f>
        <v>Pittsburgh Steelers</v>
      </c>
      <c r="AD12" s="5">
        <f ca="1">IF(COUNTIF($O$4:$O$35,AA12)=0,"",OFFSET($R$3,MATCH(AA12,$O$4:$O$35,0),0))</f>
        <v>0.65629999999999999</v>
      </c>
      <c r="AF12" s="63"/>
      <c r="AG12" s="14" t="s">
        <v>103</v>
      </c>
      <c r="AH12" s="2">
        <f ca="1">IF(COUNTIF($O$4:$O$35,AG12)=0,"",OFFSET($P$3,MATCH(AG12,$O$4:$O$35,0),0))</f>
        <v>3</v>
      </c>
      <c r="AI12" s="2" t="str">
        <f ca="1">IF(COUNTIF($O$4:$O$35,AG12)=0,"",OFFSET($Q$3,MATCH(AG12,$O$4:$O$35,0),0))</f>
        <v>Green Bay Packers</v>
      </c>
      <c r="AJ12" s="5">
        <f ca="1">IF(COUNTIF($O$4:$O$35,AG12)=0,"",OFFSET($R$3,MATCH(AG12,$O$4:$O$35,0),0))</f>
        <v>0.75014000000000003</v>
      </c>
      <c r="AL12" s="76" t="s">
        <v>116</v>
      </c>
      <c r="AM12" s="77"/>
      <c r="AN12" s="77"/>
      <c r="AO12" s="77"/>
      <c r="AP12" s="77"/>
      <c r="AQ12" s="77"/>
      <c r="AR12" s="78"/>
      <c r="AS12" s="77"/>
      <c r="AT12" s="77"/>
      <c r="AU12" s="77"/>
      <c r="AV12" s="77"/>
      <c r="AW12" s="77"/>
      <c r="AX12" s="78"/>
      <c r="AY12" s="77"/>
      <c r="AZ12" s="77"/>
      <c r="BA12" s="77"/>
      <c r="BB12" s="79"/>
    </row>
    <row r="13" spans="1:59" ht="15" customHeight="1" x14ac:dyDescent="0.25">
      <c r="A13" s="3" t="s">
        <v>17</v>
      </c>
      <c r="B13" s="3" t="s">
        <v>50</v>
      </c>
      <c r="C13" s="3" t="s">
        <v>74</v>
      </c>
      <c r="D13" s="3" t="s">
        <v>73</v>
      </c>
      <c r="F13" s="55"/>
      <c r="G13" s="3" t="s">
        <v>16</v>
      </c>
      <c r="H13" s="3">
        <v>8</v>
      </c>
      <c r="I13" s="12">
        <f t="shared" si="6"/>
        <v>8</v>
      </c>
      <c r="J13" s="3">
        <v>0</v>
      </c>
      <c r="L13" s="13">
        <f t="shared" si="7"/>
        <v>17</v>
      </c>
      <c r="M13" s="14" t="str">
        <f t="shared" si="8"/>
        <v>ae</v>
      </c>
      <c r="N13" s="14">
        <f>IF(M13="","",COUNTIF($M$4:M13,M13))</f>
        <v>4</v>
      </c>
      <c r="O13" s="14" t="str">
        <f t="shared" si="0"/>
        <v>ae4</v>
      </c>
      <c r="P13" s="24"/>
      <c r="Q13" s="2" t="str">
        <f t="shared" si="1"/>
        <v>Buffalo Bills</v>
      </c>
      <c r="R13" s="5">
        <f t="shared" si="2"/>
        <v>0.50022999999999995</v>
      </c>
      <c r="T13" s="2">
        <v>10</v>
      </c>
      <c r="U13" s="2">
        <f t="shared" ca="1" si="9"/>
        <v>6</v>
      </c>
      <c r="V13" s="2" t="str">
        <f t="shared" ca="1" si="3"/>
        <v>Atlanta Falcons</v>
      </c>
      <c r="W13" s="5">
        <f t="shared" ca="1" si="4"/>
        <v>0.59411000000000003</v>
      </c>
      <c r="X13" s="14" t="str">
        <f t="shared" ca="1" si="5"/>
        <v>n</v>
      </c>
      <c r="Z13" s="61"/>
      <c r="AA13" s="14" t="s">
        <v>84</v>
      </c>
      <c r="AB13" s="2">
        <f t="shared" ref="AB13:AB15" ca="1" si="16">IF(COUNTIF($O$4:$O$35,AA13)=0,"",OFFSET($P$3,MATCH(AA13,$O$4:$O$35,0),0))</f>
        <v>6</v>
      </c>
      <c r="AC13" s="2" t="str">
        <f t="shared" ref="AC13:AC15" ca="1" si="17">IF(COUNTIF($O$4:$O$35,AA13)=0,"",OFFSET($Q$3,MATCH(AA13,$O$4:$O$35,0),0))</f>
        <v>Cleveland Browns</v>
      </c>
      <c r="AD13" s="5">
        <f t="shared" ref="AD13:AD15" ca="1" si="18">IF(COUNTIF($O$4:$O$35,AA13)=0,"",OFFSET($R$3,MATCH(AA13,$O$4:$O$35,0),0))</f>
        <v>0.56326999999999994</v>
      </c>
      <c r="AF13" s="63"/>
      <c r="AG13" s="14" t="s">
        <v>104</v>
      </c>
      <c r="AH13" s="2">
        <f t="shared" ref="AH13:AH15" ca="1" si="19">IF(COUNTIF($O$4:$O$35,AG13)=0,"",OFFSET($P$3,MATCH(AG13,$O$4:$O$35,0),0))</f>
        <v>0</v>
      </c>
      <c r="AI13" s="2" t="str">
        <f t="shared" ref="AI13:AI15" ca="1" si="20">IF(COUNTIF($O$4:$O$35,AG13)=0,"",OFFSET($Q$3,MATCH(AG13,$O$4:$O$35,0),0))</f>
        <v>Minnesota Vikings</v>
      </c>
      <c r="AJ13" s="5">
        <f t="shared" ref="AJ13:AJ15" ca="1" si="21">IF(COUNTIF($O$4:$O$35,AG13)=0,"",OFFSET($R$3,MATCH(AG13,$O$4:$O$35,0),0))</f>
        <v>0.37504999999999999</v>
      </c>
      <c r="AL13" s="63" t="s">
        <v>121</v>
      </c>
      <c r="AR13" s="63" t="s">
        <v>122</v>
      </c>
      <c r="AX13" s="63" t="s">
        <v>124</v>
      </c>
    </row>
    <row r="14" spans="1:59" x14ac:dyDescent="0.25">
      <c r="A14" s="3" t="s">
        <v>6</v>
      </c>
      <c r="B14" s="3" t="s">
        <v>40</v>
      </c>
      <c r="C14" s="3" t="s">
        <v>74</v>
      </c>
      <c r="D14" s="3" t="s">
        <v>78</v>
      </c>
      <c r="F14" s="55"/>
      <c r="G14" s="3" t="s">
        <v>18</v>
      </c>
      <c r="H14" s="6">
        <v>8</v>
      </c>
      <c r="I14" s="12">
        <f t="shared" si="6"/>
        <v>8</v>
      </c>
      <c r="J14" s="3">
        <v>0</v>
      </c>
      <c r="L14" s="13">
        <f t="shared" si="7"/>
        <v>18</v>
      </c>
      <c r="M14" s="14" t="str">
        <f t="shared" si="8"/>
        <v>aw</v>
      </c>
      <c r="N14" s="14">
        <f>IF(M14="","",COUNTIF($M$4:M14,M14))</f>
        <v>3</v>
      </c>
      <c r="O14" s="14" t="str">
        <f t="shared" si="0"/>
        <v>aw3</v>
      </c>
      <c r="P14" s="24"/>
      <c r="Q14" s="2" t="str">
        <f t="shared" si="1"/>
        <v>San Diego Chargers</v>
      </c>
      <c r="R14" s="5">
        <f t="shared" si="2"/>
        <v>0.50022</v>
      </c>
      <c r="T14" s="2">
        <v>11</v>
      </c>
      <c r="U14" s="2">
        <f t="shared" ca="1" si="9"/>
        <v>4</v>
      </c>
      <c r="V14" s="2" t="str">
        <f t="shared" ca="1" si="3"/>
        <v>New York Jets</v>
      </c>
      <c r="W14" s="5">
        <f t="shared" ca="1" si="4"/>
        <v>0.56328999999999996</v>
      </c>
      <c r="X14" s="14" t="str">
        <f t="shared" ca="1" si="5"/>
        <v>a</v>
      </c>
      <c r="Z14" s="61"/>
      <c r="AA14" s="14" t="s">
        <v>85</v>
      </c>
      <c r="AB14" s="2">
        <f t="shared" ca="1" si="16"/>
        <v>0</v>
      </c>
      <c r="AC14" s="2" t="str">
        <f t="shared" ca="1" si="17"/>
        <v>Baltimore Ravens</v>
      </c>
      <c r="AD14" s="5">
        <f t="shared" ca="1" si="18"/>
        <v>0.43819999999999998</v>
      </c>
      <c r="AF14" s="63"/>
      <c r="AG14" s="14" t="s">
        <v>105</v>
      </c>
      <c r="AH14" s="2">
        <f t="shared" ca="1" si="19"/>
        <v>0</v>
      </c>
      <c r="AI14" s="2" t="str">
        <f t="shared" ca="1" si="20"/>
        <v>Chicago Bears</v>
      </c>
      <c r="AJ14" s="5">
        <f t="shared" ca="1" si="21"/>
        <v>0.25002000000000002</v>
      </c>
      <c r="AL14" s="50"/>
      <c r="AM14" s="16">
        <v>6</v>
      </c>
      <c r="AN14" s="17" t="str">
        <f>IF(Q25="","tbd",Q25)</f>
        <v>Atlanta Falcons</v>
      </c>
      <c r="AO14" s="18">
        <v>27</v>
      </c>
      <c r="AP14" s="14">
        <f>IF(AO14&gt;AO15,AM14,"")</f>
        <v>6</v>
      </c>
      <c r="AR14" s="50"/>
      <c r="AS14" s="16">
        <f>IF(COUNT(AP14:AP18)&lt;&gt;2,"",MAX(AP14:AP18))</f>
        <v>6</v>
      </c>
      <c r="AT14" s="17" t="str">
        <f ca="1">IF(AS14="","tbd",OFFSET($Q$19,AS14,0))</f>
        <v>Atlanta Falcons</v>
      </c>
      <c r="AU14" s="18">
        <v>6</v>
      </c>
      <c r="AV14" s="14" t="str">
        <f>IF(AU14&gt;AU15,AS14,"")</f>
        <v/>
      </c>
      <c r="AX14" s="63"/>
    </row>
    <row r="15" spans="1:59" x14ac:dyDescent="0.25">
      <c r="A15" s="3" t="s">
        <v>27</v>
      </c>
      <c r="B15" s="3" t="s">
        <v>60</v>
      </c>
      <c r="C15" s="3" t="s">
        <v>72</v>
      </c>
      <c r="D15" s="3" t="s">
        <v>75</v>
      </c>
      <c r="F15" s="55"/>
      <c r="G15" s="3" t="s">
        <v>17</v>
      </c>
      <c r="H15" s="6">
        <v>8</v>
      </c>
      <c r="I15" s="12">
        <f t="shared" si="6"/>
        <v>8</v>
      </c>
      <c r="J15" s="3">
        <v>0</v>
      </c>
      <c r="L15" s="13">
        <f t="shared" si="7"/>
        <v>19</v>
      </c>
      <c r="M15" s="14" t="str">
        <f t="shared" si="8"/>
        <v>aw</v>
      </c>
      <c r="N15" s="14">
        <f>IF(M15="","",COUNTIF($M$4:M15,M15))</f>
        <v>4</v>
      </c>
      <c r="O15" s="14" t="str">
        <f t="shared" si="0"/>
        <v>aw4</v>
      </c>
      <c r="P15" s="24"/>
      <c r="Q15" s="2" t="str">
        <f t="shared" si="1"/>
        <v>Kansas City Chiefs</v>
      </c>
      <c r="R15" s="5">
        <f t="shared" si="2"/>
        <v>0.50021000000000004</v>
      </c>
      <c r="T15" s="2">
        <v>12</v>
      </c>
      <c r="U15" s="2">
        <f t="shared" ca="1" si="9"/>
        <v>6</v>
      </c>
      <c r="V15" s="2" t="str">
        <f t="shared" ca="1" si="3"/>
        <v>Cleveland Browns</v>
      </c>
      <c r="W15" s="5">
        <f t="shared" ca="1" si="4"/>
        <v>0.56326999999999994</v>
      </c>
      <c r="X15" s="14" t="str">
        <f t="shared" ca="1" si="5"/>
        <v>a</v>
      </c>
      <c r="Z15" s="61"/>
      <c r="AA15" s="14" t="s">
        <v>86</v>
      </c>
      <c r="AB15" s="2">
        <f t="shared" ca="1" si="16"/>
        <v>0</v>
      </c>
      <c r="AC15" s="2" t="str">
        <f t="shared" ca="1" si="17"/>
        <v>Cincinnati Bengals</v>
      </c>
      <c r="AD15" s="5">
        <f t="shared" ca="1" si="18"/>
        <v>0.12517</v>
      </c>
      <c r="AF15" s="63"/>
      <c r="AG15" s="14" t="s">
        <v>106</v>
      </c>
      <c r="AH15" s="2">
        <f t="shared" ca="1" si="19"/>
        <v>0</v>
      </c>
      <c r="AI15" s="2" t="str">
        <f t="shared" ca="1" si="20"/>
        <v>Detroit Lions</v>
      </c>
      <c r="AJ15" s="5">
        <f t="shared" ca="1" si="21"/>
        <v>0.18801000000000001</v>
      </c>
      <c r="AL15" s="50"/>
      <c r="AM15" s="19">
        <v>3</v>
      </c>
      <c r="AN15" s="20" t="str">
        <f>IF(Q22="","tbd",Q22)</f>
        <v>Green Bay Packers</v>
      </c>
      <c r="AO15" s="21">
        <v>7</v>
      </c>
      <c r="AP15" s="14" t="str">
        <f>IF(AO15&gt;AO14,AM15,"")</f>
        <v/>
      </c>
      <c r="AR15" s="50"/>
      <c r="AS15" s="19">
        <v>1</v>
      </c>
      <c r="AT15" s="20" t="str">
        <f>IF(Q20="","tbd",Q20)</f>
        <v>Philadelphia Eagles</v>
      </c>
      <c r="AU15" s="21">
        <v>20</v>
      </c>
      <c r="AV15" s="14">
        <f>IF(AU15&gt;AU14,AS15,"")</f>
        <v>1</v>
      </c>
      <c r="AX15" s="50"/>
      <c r="AY15" s="16">
        <f>IF(COUNT(AV14:AV18)&lt;&gt;2,"",MAX(AV14:AV18))</f>
        <v>2</v>
      </c>
      <c r="AZ15" s="17" t="str">
        <f ca="1">IF(AY15="","tbd",OFFSET($Q$19,AY15,0))</f>
        <v>Tampa Bay Buccaneers</v>
      </c>
      <c r="BA15" s="18">
        <v>27</v>
      </c>
      <c r="BB15" s="14">
        <f>IF(BA15&gt;BA16,AY15,"")</f>
        <v>2</v>
      </c>
    </row>
    <row r="16" spans="1:59" ht="15" customHeight="1" x14ac:dyDescent="0.25">
      <c r="A16" s="3" t="s">
        <v>12</v>
      </c>
      <c r="B16" s="3" t="s">
        <v>46</v>
      </c>
      <c r="C16" s="3" t="s">
        <v>74</v>
      </c>
      <c r="D16" s="3" t="s">
        <v>75</v>
      </c>
      <c r="F16" s="55"/>
      <c r="G16" s="3" t="s">
        <v>19</v>
      </c>
      <c r="H16" s="3">
        <v>7</v>
      </c>
      <c r="I16" s="12">
        <f t="shared" si="6"/>
        <v>9</v>
      </c>
      <c r="J16" s="3">
        <v>0</v>
      </c>
      <c r="L16" s="13">
        <f t="shared" si="7"/>
        <v>20</v>
      </c>
      <c r="M16" s="14" t="str">
        <f t="shared" si="8"/>
        <v>an</v>
      </c>
      <c r="N16" s="14">
        <f>IF(M16="","",COUNTIF($M$4:M16,M16))</f>
        <v>3</v>
      </c>
      <c r="O16" s="14" t="str">
        <f t="shared" si="0"/>
        <v>an3</v>
      </c>
      <c r="P16" s="24"/>
      <c r="Q16" s="2" t="str">
        <f t="shared" si="1"/>
        <v>Baltimore Ravens</v>
      </c>
      <c r="R16" s="5">
        <f t="shared" si="2"/>
        <v>0.43819999999999998</v>
      </c>
      <c r="T16" s="2">
        <v>13</v>
      </c>
      <c r="U16" s="2">
        <f t="shared" ca="1" si="9"/>
        <v>0</v>
      </c>
      <c r="V16" s="2" t="str">
        <f t="shared" ca="1" si="3"/>
        <v>Denver Broncos</v>
      </c>
      <c r="W16" s="5">
        <f t="shared" ca="1" si="4"/>
        <v>0.56325999999999998</v>
      </c>
      <c r="X16" s="14" t="str">
        <f t="shared" ca="1" si="5"/>
        <v>a</v>
      </c>
      <c r="Z16" s="61"/>
      <c r="AF16" s="63"/>
      <c r="AL16" s="63"/>
      <c r="AR16" s="63"/>
      <c r="AX16" s="50"/>
      <c r="AY16" s="19">
        <f>IF(COUNT(AV14:AV18)&lt;&gt;2,"",MIN(AV14:AV18))</f>
        <v>1</v>
      </c>
      <c r="AZ16" s="20" t="str">
        <f ca="1">IF(AY16="","tbd",OFFSET($Q$19,AY16,0))</f>
        <v>Philadelphia Eagles</v>
      </c>
      <c r="BA16" s="21">
        <v>10</v>
      </c>
      <c r="BB16" s="14" t="str">
        <f>IF(BA16&gt;BA15,AY16,"")</f>
        <v/>
      </c>
    </row>
    <row r="17" spans="1:50" x14ac:dyDescent="0.25">
      <c r="A17" s="3" t="s">
        <v>1</v>
      </c>
      <c r="B17" s="3" t="s">
        <v>35</v>
      </c>
      <c r="C17" s="3" t="s">
        <v>72</v>
      </c>
      <c r="D17" s="3" t="s">
        <v>75</v>
      </c>
      <c r="F17" s="55"/>
      <c r="G17" s="3" t="s">
        <v>24</v>
      </c>
      <c r="H17" s="3">
        <v>6</v>
      </c>
      <c r="I17" s="12">
        <f t="shared" si="6"/>
        <v>10</v>
      </c>
      <c r="J17" s="3">
        <v>0</v>
      </c>
      <c r="L17" s="13">
        <f t="shared" si="7"/>
        <v>25</v>
      </c>
      <c r="M17" s="14" t="str">
        <f t="shared" si="8"/>
        <v>as</v>
      </c>
      <c r="N17" s="14">
        <f>IF(M17="","",COUNTIF($M$4:M17,M17))</f>
        <v>3</v>
      </c>
      <c r="O17" s="14" t="str">
        <f t="shared" si="0"/>
        <v>as3</v>
      </c>
      <c r="P17" s="24"/>
      <c r="Q17" s="2" t="str">
        <f t="shared" si="1"/>
        <v>Jacksonville Jaguars</v>
      </c>
      <c r="R17" s="5">
        <f t="shared" si="2"/>
        <v>0.37519000000000002</v>
      </c>
      <c r="T17" s="2">
        <v>14</v>
      </c>
      <c r="U17" s="2">
        <f t="shared" ca="1" si="9"/>
        <v>0</v>
      </c>
      <c r="V17" s="2" t="str">
        <f t="shared" ca="1" si="3"/>
        <v>New England Patriots</v>
      </c>
      <c r="W17" s="5">
        <f t="shared" ca="1" si="4"/>
        <v>0.56324999999999992</v>
      </c>
      <c r="X17" s="14" t="str">
        <f t="shared" ca="1" si="5"/>
        <v>a</v>
      </c>
      <c r="Z17" s="55"/>
      <c r="AA17" s="52" t="s">
        <v>78</v>
      </c>
      <c r="AB17" s="52"/>
      <c r="AC17" s="52"/>
      <c r="AD17" s="53"/>
      <c r="AF17" s="50"/>
      <c r="AG17" s="47" t="s">
        <v>78</v>
      </c>
      <c r="AH17" s="47"/>
      <c r="AI17" s="47"/>
      <c r="AJ17" s="48"/>
      <c r="AL17" s="50"/>
      <c r="AM17" s="16">
        <v>5</v>
      </c>
      <c r="AN17" s="17" t="str">
        <f>IF(Q24="","tbd",Q24)</f>
        <v>New York Giants</v>
      </c>
      <c r="AO17" s="18">
        <v>38</v>
      </c>
      <c r="AP17" s="14" t="str">
        <f>IF(AO17&gt;AO18,AM17,"")</f>
        <v/>
      </c>
      <c r="AR17" s="50"/>
      <c r="AS17" s="16">
        <f>IF(COUNT(AP14:AP18)&lt;&gt;2,"",MIN(AP14:AP18))</f>
        <v>4</v>
      </c>
      <c r="AT17" s="17" t="str">
        <f ca="1">IF(AS17="","tbd",OFFSET($Q$19,AS17,0))</f>
        <v>San Francisco 49ers</v>
      </c>
      <c r="AU17" s="18">
        <v>6</v>
      </c>
      <c r="AV17" s="14" t="str">
        <f>IF(AU17&gt;AU18,AS17,"")</f>
        <v/>
      </c>
      <c r="AX17" s="63"/>
    </row>
    <row r="18" spans="1:50" x14ac:dyDescent="0.25">
      <c r="A18" s="3" t="s">
        <v>9</v>
      </c>
      <c r="B18" s="3" t="s">
        <v>43</v>
      </c>
      <c r="C18" s="3" t="s">
        <v>72</v>
      </c>
      <c r="D18" s="3" t="s">
        <v>78</v>
      </c>
      <c r="F18" s="55"/>
      <c r="G18" s="3" t="s">
        <v>29</v>
      </c>
      <c r="H18" s="3">
        <v>4</v>
      </c>
      <c r="I18" s="12">
        <f t="shared" si="6"/>
        <v>12</v>
      </c>
      <c r="J18" s="3">
        <v>0</v>
      </c>
      <c r="L18" s="13">
        <f t="shared" si="7"/>
        <v>29</v>
      </c>
      <c r="M18" s="14" t="str">
        <f t="shared" si="8"/>
        <v>as</v>
      </c>
      <c r="N18" s="14">
        <f>IF(M18="","",COUNTIF($M$4:M18,M18))</f>
        <v>4</v>
      </c>
      <c r="O18" s="14" t="str">
        <f t="shared" si="0"/>
        <v>as4</v>
      </c>
      <c r="P18" s="24"/>
      <c r="Q18" s="2" t="str">
        <f t="shared" si="1"/>
        <v>Houston Texans</v>
      </c>
      <c r="R18" s="5">
        <f t="shared" si="2"/>
        <v>0.25018000000000001</v>
      </c>
      <c r="T18" s="2">
        <v>15</v>
      </c>
      <c r="U18" s="2">
        <f t="shared" ca="1" si="9"/>
        <v>0</v>
      </c>
      <c r="V18" s="2" t="str">
        <f t="shared" ca="1" si="3"/>
        <v>Miami Dolphins</v>
      </c>
      <c r="W18" s="5">
        <f t="shared" ca="1" si="4"/>
        <v>0.56323999999999996</v>
      </c>
      <c r="X18" s="14" t="str">
        <f t="shared" ca="1" si="5"/>
        <v>a</v>
      </c>
      <c r="Z18" s="61"/>
      <c r="AA18" s="1"/>
      <c r="AB18" s="1"/>
      <c r="AC18" s="4" t="s">
        <v>79</v>
      </c>
      <c r="AD18" s="4" t="s">
        <v>68</v>
      </c>
      <c r="AF18" s="63"/>
      <c r="AG18" s="1"/>
      <c r="AH18" s="1"/>
      <c r="AI18" s="4" t="s">
        <v>79</v>
      </c>
      <c r="AJ18" s="4" t="s">
        <v>68</v>
      </c>
      <c r="AL18" s="50"/>
      <c r="AM18" s="19">
        <v>4</v>
      </c>
      <c r="AN18" s="20" t="str">
        <f>IF(Q23="","tbd",Q23)</f>
        <v>San Francisco 49ers</v>
      </c>
      <c r="AO18" s="21">
        <v>39</v>
      </c>
      <c r="AP18" s="14">
        <f>IF(AO18&gt;AO17,AM18,"")</f>
        <v>4</v>
      </c>
      <c r="AR18" s="50"/>
      <c r="AS18" s="19">
        <v>2</v>
      </c>
      <c r="AT18" s="20" t="str">
        <f>IF(Q21="","tbd",Q21)</f>
        <v>Tampa Bay Buccaneers</v>
      </c>
      <c r="AU18" s="21">
        <v>31</v>
      </c>
      <c r="AV18" s="14">
        <f>IF(AU18&gt;AU17,AS18,"")</f>
        <v>2</v>
      </c>
      <c r="AX18" s="63"/>
    </row>
    <row r="19" spans="1:50" x14ac:dyDescent="0.25">
      <c r="A19" s="3" t="s">
        <v>7</v>
      </c>
      <c r="B19" s="3" t="s">
        <v>41</v>
      </c>
      <c r="C19" s="3" t="s">
        <v>72</v>
      </c>
      <c r="D19" s="3" t="s">
        <v>75</v>
      </c>
      <c r="F19" s="56"/>
      <c r="G19" s="3" t="s">
        <v>31</v>
      </c>
      <c r="H19" s="3">
        <v>2</v>
      </c>
      <c r="I19" s="12">
        <f t="shared" si="6"/>
        <v>14</v>
      </c>
      <c r="J19" s="3">
        <v>0</v>
      </c>
      <c r="L19" s="13">
        <f t="shared" si="7"/>
        <v>32</v>
      </c>
      <c r="M19" s="14" t="str">
        <f t="shared" si="8"/>
        <v>an</v>
      </c>
      <c r="N19" s="14">
        <f>IF(M19="","",COUNTIF($M$4:M19,M19))</f>
        <v>4</v>
      </c>
      <c r="O19" s="14" t="str">
        <f t="shared" si="0"/>
        <v>an4</v>
      </c>
      <c r="P19" s="24"/>
      <c r="Q19" s="2" t="str">
        <f t="shared" si="1"/>
        <v>Cincinnati Bengals</v>
      </c>
      <c r="R19" s="5">
        <f t="shared" si="2"/>
        <v>0.12517</v>
      </c>
      <c r="T19" s="2">
        <v>16</v>
      </c>
      <c r="U19" s="2">
        <f t="shared" ca="1" si="9"/>
        <v>0</v>
      </c>
      <c r="V19" s="2" t="str">
        <f t="shared" ca="1" si="3"/>
        <v>New Orleans Saints</v>
      </c>
      <c r="W19" s="5">
        <f t="shared" ca="1" si="4"/>
        <v>0.56309999999999993</v>
      </c>
      <c r="X19" s="14" t="str">
        <f t="shared" ca="1" si="5"/>
        <v>n</v>
      </c>
      <c r="Z19" s="61"/>
      <c r="AA19" s="14" t="s">
        <v>91</v>
      </c>
      <c r="AB19" s="2">
        <f ca="1">IF(COUNTIF($O$4:$O$35,AA19)=0,"",OFFSET($P$3,MATCH(AA19,$O$4:$O$35,0),0))</f>
        <v>2</v>
      </c>
      <c r="AC19" s="2" t="str">
        <f ca="1">IF(COUNTIF($O$4:$O$35,AA19)=0,"",OFFSET($Q$3,MATCH(AA19,$O$4:$O$35,0),0))</f>
        <v>Tennessee Titans</v>
      </c>
      <c r="AD19" s="5">
        <f ca="1">IF(COUNTIF($O$4:$O$35,AA19)=0,"",OFFSET($R$3,MATCH(AA19,$O$4:$O$35,0),0))</f>
        <v>0.68830999999999998</v>
      </c>
      <c r="AF19" s="63"/>
      <c r="AG19" s="14" t="s">
        <v>107</v>
      </c>
      <c r="AH19" s="2">
        <f ca="1">IF(COUNTIF($O$4:$O$35,AG19)=0,"",OFFSET($P$3,MATCH(AG19,$O$4:$O$35,0),0))</f>
        <v>2</v>
      </c>
      <c r="AI19" s="2" t="str">
        <f ca="1">IF(COUNTIF($O$4:$O$35,AG19)=0,"",OFFSET($Q$3,MATCH(AG19,$O$4:$O$35,0),0))</f>
        <v>Tampa Bay Buccaneers</v>
      </c>
      <c r="AJ19" s="5">
        <f ca="1">IF(COUNTIF($O$4:$O$35,AG19)=0,"",OFFSET($R$3,MATCH(AG19,$O$4:$O$35,0),0))</f>
        <v>0.75014999999999998</v>
      </c>
      <c r="AL19" s="64"/>
      <c r="AR19" s="64"/>
      <c r="AX19" s="64"/>
    </row>
    <row r="20" spans="1:50" x14ac:dyDescent="0.25">
      <c r="A20" s="3" t="s">
        <v>24</v>
      </c>
      <c r="B20" s="3" t="s">
        <v>57</v>
      </c>
      <c r="C20" s="3" t="s">
        <v>74</v>
      </c>
      <c r="D20" s="3" t="s">
        <v>78</v>
      </c>
      <c r="F20" s="49" t="s">
        <v>116</v>
      </c>
      <c r="G20" s="3" t="s">
        <v>1</v>
      </c>
      <c r="H20" s="3">
        <v>12</v>
      </c>
      <c r="I20" s="12">
        <f t="shared" si="6"/>
        <v>4</v>
      </c>
      <c r="J20" s="3">
        <v>0</v>
      </c>
      <c r="L20" s="13">
        <f t="shared" si="7"/>
        <v>1</v>
      </c>
      <c r="M20" s="14" t="str">
        <f t="shared" si="8"/>
        <v>ne</v>
      </c>
      <c r="N20" s="14">
        <f>IF(M20="","",COUNTIF($M$4:M20,M20))</f>
        <v>1</v>
      </c>
      <c r="O20" s="14" t="str">
        <f t="shared" si="0"/>
        <v>ne1</v>
      </c>
      <c r="P20" s="2">
        <v>1</v>
      </c>
      <c r="Q20" s="2" t="str">
        <f t="shared" si="1"/>
        <v>Philadelphia Eagles</v>
      </c>
      <c r="R20" s="5">
        <f t="shared" si="2"/>
        <v>0.75016000000000005</v>
      </c>
      <c r="T20" s="2">
        <v>17</v>
      </c>
      <c r="U20" s="2">
        <f t="shared" ca="1" si="9"/>
        <v>0</v>
      </c>
      <c r="V20" s="2" t="str">
        <f t="shared" ca="1" si="3"/>
        <v>Buffalo Bills</v>
      </c>
      <c r="W20" s="5">
        <f t="shared" ca="1" si="4"/>
        <v>0.50022999999999995</v>
      </c>
      <c r="X20" s="14" t="str">
        <f t="shared" ca="1" si="5"/>
        <v>a</v>
      </c>
      <c r="Z20" s="61"/>
      <c r="AA20" s="14" t="s">
        <v>92</v>
      </c>
      <c r="AB20" s="2">
        <f t="shared" ref="AB20:AB22" ca="1" si="22">IF(COUNTIF($O$4:$O$35,AA20)=0,"",OFFSET($P$3,MATCH(AA20,$O$4:$O$35,0),0))</f>
        <v>5</v>
      </c>
      <c r="AC20" s="2" t="str">
        <f t="shared" ref="AC20:AC22" ca="1" si="23">IF(COUNTIF($O$4:$O$35,AA20)=0,"",OFFSET($Q$3,MATCH(AA20,$O$4:$O$35,0),0))</f>
        <v>Indianapolis Colts</v>
      </c>
      <c r="AD20" s="5">
        <f t="shared" ref="AD20:AD22" ca="1" si="24">IF(COUNTIF($O$4:$O$35,AA20)=0,"",OFFSET($R$3,MATCH(AA20,$O$4:$O$35,0),0))</f>
        <v>0.62527999999999995</v>
      </c>
      <c r="AF20" s="63"/>
      <c r="AG20" s="14" t="s">
        <v>108</v>
      </c>
      <c r="AH20" s="2">
        <f t="shared" ref="AH20:AH22" ca="1" si="25">IF(COUNTIF($O$4:$O$35,AG20)=0,"",OFFSET($P$3,MATCH(AG20,$O$4:$O$35,0),0))</f>
        <v>6</v>
      </c>
      <c r="AI20" s="2" t="str">
        <f t="shared" ref="AI20:AI22" ca="1" si="26">IF(COUNTIF($O$4:$O$35,AG20)=0,"",OFFSET($Q$3,MATCH(AG20,$O$4:$O$35,0),0))</f>
        <v>Atlanta Falcons</v>
      </c>
      <c r="AJ20" s="5">
        <f t="shared" ref="AJ20:AJ22" ca="1" si="27">IF(COUNTIF($O$4:$O$35,AG20)=0,"",OFFSET($R$3,MATCH(AG20,$O$4:$O$35,0),0))</f>
        <v>0.59411000000000003</v>
      </c>
      <c r="AL20" s="8"/>
    </row>
    <row r="21" spans="1:50" x14ac:dyDescent="0.25">
      <c r="A21" s="3" t="s">
        <v>15</v>
      </c>
      <c r="B21" s="3" t="s">
        <v>41</v>
      </c>
      <c r="C21" s="3" t="s">
        <v>74</v>
      </c>
      <c r="D21" s="3" t="s">
        <v>75</v>
      </c>
      <c r="F21" s="50"/>
      <c r="G21" s="3" t="s">
        <v>2</v>
      </c>
      <c r="H21" s="3">
        <v>12</v>
      </c>
      <c r="I21" s="12">
        <f t="shared" si="6"/>
        <v>4</v>
      </c>
      <c r="J21" s="3">
        <v>0</v>
      </c>
      <c r="L21" s="13">
        <f t="shared" si="7"/>
        <v>2</v>
      </c>
      <c r="M21" s="14" t="str">
        <f t="shared" si="8"/>
        <v>ns</v>
      </c>
      <c r="N21" s="14">
        <f>IF(M21="","",COUNTIF($M$4:M21,M21))</f>
        <v>1</v>
      </c>
      <c r="O21" s="14" t="str">
        <f t="shared" si="0"/>
        <v>ns1</v>
      </c>
      <c r="P21" s="2">
        <v>2</v>
      </c>
      <c r="Q21" s="2" t="str">
        <f t="shared" si="1"/>
        <v>Tampa Bay Buccaneers</v>
      </c>
      <c r="R21" s="5">
        <f t="shared" si="2"/>
        <v>0.75014999999999998</v>
      </c>
      <c r="T21" s="2">
        <v>18</v>
      </c>
      <c r="U21" s="2">
        <f t="shared" ca="1" si="9"/>
        <v>0</v>
      </c>
      <c r="V21" s="2" t="str">
        <f t="shared" ca="1" si="3"/>
        <v>San Diego Chargers</v>
      </c>
      <c r="W21" s="5">
        <f t="shared" ca="1" si="4"/>
        <v>0.50022</v>
      </c>
      <c r="X21" s="14" t="str">
        <f t="shared" ca="1" si="5"/>
        <v>a</v>
      </c>
      <c r="Z21" s="61"/>
      <c r="AA21" s="14" t="s">
        <v>93</v>
      </c>
      <c r="AB21" s="2">
        <f t="shared" ca="1" si="22"/>
        <v>0</v>
      </c>
      <c r="AC21" s="2" t="str">
        <f t="shared" ca="1" si="23"/>
        <v>Jacksonville Jaguars</v>
      </c>
      <c r="AD21" s="5">
        <f t="shared" ca="1" si="24"/>
        <v>0.37519000000000002</v>
      </c>
      <c r="AF21" s="63"/>
      <c r="AG21" s="14" t="s">
        <v>109</v>
      </c>
      <c r="AH21" s="2">
        <f t="shared" ca="1" si="25"/>
        <v>0</v>
      </c>
      <c r="AI21" s="2" t="str">
        <f t="shared" ca="1" si="26"/>
        <v>New Orleans Saints</v>
      </c>
      <c r="AJ21" s="5">
        <f t="shared" ca="1" si="27"/>
        <v>0.56309999999999993</v>
      </c>
      <c r="AL21" s="7"/>
    </row>
    <row r="22" spans="1:50" x14ac:dyDescent="0.25">
      <c r="A22" s="3" t="s">
        <v>30</v>
      </c>
      <c r="B22" s="3" t="s">
        <v>63</v>
      </c>
      <c r="C22" s="3" t="s">
        <v>72</v>
      </c>
      <c r="D22" s="3" t="s">
        <v>77</v>
      </c>
      <c r="F22" s="50"/>
      <c r="G22" s="6" t="s">
        <v>0</v>
      </c>
      <c r="H22" s="3">
        <v>12</v>
      </c>
      <c r="I22" s="12">
        <f t="shared" si="6"/>
        <v>4</v>
      </c>
      <c r="J22" s="3">
        <v>0</v>
      </c>
      <c r="L22" s="13">
        <f t="shared" si="7"/>
        <v>3</v>
      </c>
      <c r="M22" s="14" t="str">
        <f t="shared" si="8"/>
        <v>nn</v>
      </c>
      <c r="N22" s="14">
        <f>IF(M22="","",COUNTIF($M$4:M22,M22))</f>
        <v>1</v>
      </c>
      <c r="O22" s="14" t="str">
        <f t="shared" si="0"/>
        <v>nn1</v>
      </c>
      <c r="P22" s="2">
        <v>3</v>
      </c>
      <c r="Q22" s="2" t="str">
        <f t="shared" si="1"/>
        <v>Green Bay Packers</v>
      </c>
      <c r="R22" s="5">
        <f t="shared" si="2"/>
        <v>0.75014000000000003</v>
      </c>
      <c r="T22" s="2">
        <v>19</v>
      </c>
      <c r="U22" s="2">
        <f t="shared" ca="1" si="9"/>
        <v>0</v>
      </c>
      <c r="V22" s="2" t="str">
        <f t="shared" ca="1" si="3"/>
        <v>Kansas City Chiefs</v>
      </c>
      <c r="W22" s="5">
        <f t="shared" ca="1" si="4"/>
        <v>0.50021000000000004</v>
      </c>
      <c r="X22" s="14" t="str">
        <f t="shared" ca="1" si="5"/>
        <v>a</v>
      </c>
      <c r="Z22" s="61"/>
      <c r="AA22" s="14" t="s">
        <v>94</v>
      </c>
      <c r="AB22" s="2">
        <f t="shared" ca="1" si="22"/>
        <v>0</v>
      </c>
      <c r="AC22" s="2" t="str">
        <f t="shared" ca="1" si="23"/>
        <v>Houston Texans</v>
      </c>
      <c r="AD22" s="5">
        <f t="shared" ca="1" si="24"/>
        <v>0.25018000000000001</v>
      </c>
      <c r="AF22" s="63"/>
      <c r="AG22" s="14" t="s">
        <v>110</v>
      </c>
      <c r="AH22" s="2">
        <f t="shared" ca="1" si="25"/>
        <v>0</v>
      </c>
      <c r="AI22" s="2" t="str">
        <f t="shared" ca="1" si="26"/>
        <v>Carolina Panthers</v>
      </c>
      <c r="AJ22" s="5">
        <f t="shared" ca="1" si="27"/>
        <v>0.43806</v>
      </c>
      <c r="AL22" s="7"/>
    </row>
    <row r="23" spans="1:50" x14ac:dyDescent="0.25">
      <c r="A23" s="3" t="s">
        <v>0</v>
      </c>
      <c r="B23" s="3" t="s">
        <v>34</v>
      </c>
      <c r="C23" s="3" t="s">
        <v>72</v>
      </c>
      <c r="D23" s="3" t="s">
        <v>77</v>
      </c>
      <c r="F23" s="50"/>
      <c r="G23" s="3" t="s">
        <v>8</v>
      </c>
      <c r="H23" s="3">
        <v>10</v>
      </c>
      <c r="I23" s="12">
        <f t="shared" si="6"/>
        <v>6</v>
      </c>
      <c r="J23" s="3">
        <v>0</v>
      </c>
      <c r="L23" s="13">
        <f t="shared" si="7"/>
        <v>8</v>
      </c>
      <c r="M23" s="14" t="str">
        <f t="shared" si="8"/>
        <v>nw</v>
      </c>
      <c r="N23" s="14">
        <f>IF(M23="","",COUNTIF($M$4:M23,M23))</f>
        <v>1</v>
      </c>
      <c r="O23" s="14" t="str">
        <f t="shared" si="0"/>
        <v>nw1</v>
      </c>
      <c r="P23" s="2">
        <v>4</v>
      </c>
      <c r="Q23" s="2" t="str">
        <f t="shared" si="1"/>
        <v>San Francisco 49ers</v>
      </c>
      <c r="R23" s="5">
        <f t="shared" si="2"/>
        <v>0.62512999999999996</v>
      </c>
      <c r="T23" s="2">
        <v>20</v>
      </c>
      <c r="U23" s="2">
        <f t="shared" ca="1" si="9"/>
        <v>0</v>
      </c>
      <c r="V23" s="2" t="str">
        <f t="shared" ca="1" si="3"/>
        <v>Baltimore Ravens</v>
      </c>
      <c r="W23" s="5">
        <f t="shared" ca="1" si="4"/>
        <v>0.43819999999999998</v>
      </c>
      <c r="X23" s="14" t="str">
        <f t="shared" ca="1" si="5"/>
        <v>a</v>
      </c>
      <c r="Z23" s="61"/>
      <c r="AF23" s="63"/>
      <c r="AL23" s="7"/>
    </row>
    <row r="24" spans="1:50" x14ac:dyDescent="0.25">
      <c r="A24" s="3" t="s">
        <v>20</v>
      </c>
      <c r="B24" s="3" t="s">
        <v>53</v>
      </c>
      <c r="C24" s="3" t="s">
        <v>72</v>
      </c>
      <c r="D24" s="3" t="s">
        <v>78</v>
      </c>
      <c r="F24" s="50"/>
      <c r="G24" s="3" t="s">
        <v>7</v>
      </c>
      <c r="H24" s="3">
        <v>10</v>
      </c>
      <c r="I24" s="12">
        <f t="shared" si="6"/>
        <v>6</v>
      </c>
      <c r="J24" s="3">
        <v>0</v>
      </c>
      <c r="L24" s="13">
        <f t="shared" si="7"/>
        <v>9</v>
      </c>
      <c r="M24" s="14" t="str">
        <f t="shared" si="8"/>
        <v>ne</v>
      </c>
      <c r="N24" s="14">
        <f>IF(M24="","",COUNTIF($M$4:M24,M24))</f>
        <v>2</v>
      </c>
      <c r="O24" s="14" t="str">
        <f t="shared" si="0"/>
        <v>ne2</v>
      </c>
      <c r="P24" s="2">
        <v>5</v>
      </c>
      <c r="Q24" s="2" t="str">
        <f t="shared" si="1"/>
        <v>New York Giants</v>
      </c>
      <c r="R24" s="5">
        <f t="shared" si="2"/>
        <v>0.62512000000000001</v>
      </c>
      <c r="T24" s="2">
        <v>21</v>
      </c>
      <c r="U24" s="2">
        <f t="shared" ca="1" si="9"/>
        <v>0</v>
      </c>
      <c r="V24" s="2" t="str">
        <f t="shared" ca="1" si="3"/>
        <v>St. Louis Rams</v>
      </c>
      <c r="W24" s="5">
        <f t="shared" ca="1" si="4"/>
        <v>0.43808999999999998</v>
      </c>
      <c r="X24" s="14" t="str">
        <f t="shared" ca="1" si="5"/>
        <v>n</v>
      </c>
      <c r="Z24" s="55"/>
      <c r="AA24" s="52" t="s">
        <v>73</v>
      </c>
      <c r="AB24" s="52"/>
      <c r="AC24" s="52"/>
      <c r="AD24" s="53"/>
      <c r="AF24" s="50"/>
      <c r="AG24" s="47" t="s">
        <v>73</v>
      </c>
      <c r="AH24" s="47"/>
      <c r="AI24" s="47"/>
      <c r="AJ24" s="48"/>
    </row>
    <row r="25" spans="1:50" x14ac:dyDescent="0.25">
      <c r="A25" s="3" t="s">
        <v>13</v>
      </c>
      <c r="B25" s="3" t="s">
        <v>47</v>
      </c>
      <c r="C25" s="3" t="s">
        <v>74</v>
      </c>
      <c r="D25" s="3" t="s">
        <v>75</v>
      </c>
      <c r="F25" s="50"/>
      <c r="G25" s="3" t="s">
        <v>9</v>
      </c>
      <c r="H25" s="3">
        <v>9</v>
      </c>
      <c r="I25" s="12">
        <f t="shared" si="6"/>
        <v>6</v>
      </c>
      <c r="J25" s="3">
        <v>1</v>
      </c>
      <c r="L25" s="13">
        <f t="shared" si="7"/>
        <v>10</v>
      </c>
      <c r="M25" s="14" t="str">
        <f t="shared" si="8"/>
        <v>ns</v>
      </c>
      <c r="N25" s="14">
        <f>IF(M25="","",COUNTIF($M$4:M25,M25))</f>
        <v>2</v>
      </c>
      <c r="O25" s="14" t="str">
        <f t="shared" si="0"/>
        <v>ns2</v>
      </c>
      <c r="P25" s="2">
        <v>6</v>
      </c>
      <c r="Q25" s="2" t="str">
        <f t="shared" si="1"/>
        <v>Atlanta Falcons</v>
      </c>
      <c r="R25" s="5">
        <f t="shared" si="2"/>
        <v>0.59411000000000003</v>
      </c>
      <c r="T25" s="2">
        <v>22</v>
      </c>
      <c r="U25" s="2">
        <f t="shared" ca="1" si="9"/>
        <v>0</v>
      </c>
      <c r="V25" s="2" t="str">
        <f t="shared" ca="1" si="3"/>
        <v>Seattle Seahawks</v>
      </c>
      <c r="W25" s="5">
        <f t="shared" ca="1" si="4"/>
        <v>0.43808000000000002</v>
      </c>
      <c r="X25" s="14" t="str">
        <f t="shared" ca="1" si="5"/>
        <v>n</v>
      </c>
      <c r="Z25" s="61"/>
      <c r="AA25" s="1"/>
      <c r="AB25" s="1"/>
      <c r="AC25" s="4" t="s">
        <v>79</v>
      </c>
      <c r="AD25" s="4" t="s">
        <v>68</v>
      </c>
      <c r="AF25" s="63"/>
      <c r="AG25" s="1"/>
      <c r="AH25" s="1"/>
      <c r="AI25" s="4" t="s">
        <v>79</v>
      </c>
      <c r="AJ25" s="4" t="s">
        <v>68</v>
      </c>
    </row>
    <row r="26" spans="1:50" x14ac:dyDescent="0.25">
      <c r="A26" s="3" t="s">
        <v>3</v>
      </c>
      <c r="B26" s="3" t="s">
        <v>37</v>
      </c>
      <c r="C26" s="3" t="s">
        <v>74</v>
      </c>
      <c r="D26" s="3" t="s">
        <v>73</v>
      </c>
      <c r="F26" s="50"/>
      <c r="G26" s="3" t="s">
        <v>14</v>
      </c>
      <c r="H26" s="3">
        <v>9</v>
      </c>
      <c r="I26" s="12">
        <f t="shared" si="6"/>
        <v>7</v>
      </c>
      <c r="J26" s="3">
        <v>0</v>
      </c>
      <c r="L26" s="13">
        <f t="shared" si="7"/>
        <v>16</v>
      </c>
      <c r="M26" s="14" t="str">
        <f t="shared" si="8"/>
        <v>ns</v>
      </c>
      <c r="N26" s="14">
        <f>IF(M26="","",COUNTIF($M$4:M26,M26))</f>
        <v>3</v>
      </c>
      <c r="O26" s="14" t="str">
        <f t="shared" si="0"/>
        <v>ns3</v>
      </c>
      <c r="P26" s="24"/>
      <c r="Q26" s="2" t="str">
        <f t="shared" si="1"/>
        <v>New Orleans Saints</v>
      </c>
      <c r="R26" s="5">
        <f t="shared" si="2"/>
        <v>0.56309999999999993</v>
      </c>
      <c r="T26" s="2">
        <v>23</v>
      </c>
      <c r="U26" s="2">
        <f t="shared" ca="1" si="9"/>
        <v>0</v>
      </c>
      <c r="V26" s="2" t="str">
        <f t="shared" ca="1" si="3"/>
        <v>Washington Redskins</v>
      </c>
      <c r="W26" s="5">
        <f t="shared" ca="1" si="4"/>
        <v>0.43807000000000001</v>
      </c>
      <c r="X26" s="14" t="str">
        <f t="shared" ca="1" si="5"/>
        <v>n</v>
      </c>
      <c r="Z26" s="61"/>
      <c r="AA26" s="14" t="s">
        <v>95</v>
      </c>
      <c r="AB26" s="2">
        <f ca="1">IF(COUNTIF($O$4:$O$35,AA26)=0,"",OFFSET($P$3,MATCH(AA26,$O$4:$O$35,0),0))</f>
        <v>1</v>
      </c>
      <c r="AC26" s="2" t="str">
        <f ca="1">IF(COUNTIF($O$4:$O$35,AA26)=0,"",OFFSET($Q$3,MATCH(AA26,$O$4:$O$35,0),0))</f>
        <v>Oakland Raiders</v>
      </c>
      <c r="AD26" s="5">
        <f ca="1">IF(COUNTIF($O$4:$O$35,AA26)=0,"",OFFSET($R$3,MATCH(AA26,$O$4:$O$35,0),0))</f>
        <v>0.68831999999999993</v>
      </c>
      <c r="AF26" s="63"/>
      <c r="AG26" s="14" t="s">
        <v>111</v>
      </c>
      <c r="AH26" s="2">
        <f ca="1">IF(COUNTIF($O$4:$O$35,AG26)=0,"",OFFSET($P$3,MATCH(AG26,$O$4:$O$35,0),0))</f>
        <v>4</v>
      </c>
      <c r="AI26" s="2" t="str">
        <f ca="1">IF(COUNTIF($O$4:$O$35,AG26)=0,"",OFFSET($Q$3,MATCH(AG26,$O$4:$O$35,0),0))</f>
        <v>San Francisco 49ers</v>
      </c>
      <c r="AJ26" s="5">
        <f ca="1">IF(COUNTIF($O$4:$O$35,AG26)=0,"",OFFSET($R$3,MATCH(AG26,$O$4:$O$35,0),0))</f>
        <v>0.62512999999999996</v>
      </c>
    </row>
    <row r="27" spans="1:50" x14ac:dyDescent="0.25">
      <c r="A27" s="3" t="s">
        <v>22</v>
      </c>
      <c r="B27" s="3" t="s">
        <v>55</v>
      </c>
      <c r="C27" s="3" t="s">
        <v>72</v>
      </c>
      <c r="D27" s="3" t="s">
        <v>73</v>
      </c>
      <c r="F27" s="50"/>
      <c r="G27" s="3" t="s">
        <v>22</v>
      </c>
      <c r="H27" s="3">
        <v>7</v>
      </c>
      <c r="I27" s="12">
        <f t="shared" si="6"/>
        <v>9</v>
      </c>
      <c r="J27" s="3">
        <v>0</v>
      </c>
      <c r="L27" s="13">
        <f t="shared" si="7"/>
        <v>21</v>
      </c>
      <c r="M27" s="14" t="str">
        <f t="shared" si="8"/>
        <v>nw</v>
      </c>
      <c r="N27" s="14">
        <f>IF(M27="","",COUNTIF($M$4:M27,M27))</f>
        <v>2</v>
      </c>
      <c r="O27" s="14" t="str">
        <f t="shared" si="0"/>
        <v>nw2</v>
      </c>
      <c r="P27" s="24"/>
      <c r="Q27" s="2" t="str">
        <f t="shared" si="1"/>
        <v>St. Louis Rams</v>
      </c>
      <c r="R27" s="5">
        <f t="shared" si="2"/>
        <v>0.43808999999999998</v>
      </c>
      <c r="T27" s="2">
        <v>24</v>
      </c>
      <c r="U27" s="2">
        <f t="shared" ca="1" si="9"/>
        <v>0</v>
      </c>
      <c r="V27" s="2" t="str">
        <f t="shared" ca="1" si="3"/>
        <v>Carolina Panthers</v>
      </c>
      <c r="W27" s="5">
        <f t="shared" ca="1" si="4"/>
        <v>0.43806</v>
      </c>
      <c r="X27" s="14" t="str">
        <f t="shared" ca="1" si="5"/>
        <v>n</v>
      </c>
      <c r="Z27" s="61"/>
      <c r="AA27" s="14" t="s">
        <v>96</v>
      </c>
      <c r="AB27" s="2">
        <f t="shared" ref="AB27:AB29" ca="1" si="28">IF(COUNTIF($O$4:$O$35,AA27)=0,"",OFFSET($P$3,MATCH(AA27,$O$4:$O$35,0),0))</f>
        <v>0</v>
      </c>
      <c r="AC27" s="2" t="str">
        <f t="shared" ref="AC27:AC29" ca="1" si="29">IF(COUNTIF($O$4:$O$35,AA27)=0,"",OFFSET($Q$3,MATCH(AA27,$O$4:$O$35,0),0))</f>
        <v>Denver Broncos</v>
      </c>
      <c r="AD27" s="5">
        <f t="shared" ref="AD27:AD29" ca="1" si="30">IF(COUNTIF($O$4:$O$35,AA27)=0,"",OFFSET($R$3,MATCH(AA27,$O$4:$O$35,0),0))</f>
        <v>0.56325999999999998</v>
      </c>
      <c r="AF27" s="63"/>
      <c r="AG27" s="14" t="s">
        <v>112</v>
      </c>
      <c r="AH27" s="2">
        <f t="shared" ref="AH27:AH29" ca="1" si="31">IF(COUNTIF($O$4:$O$35,AG27)=0,"",OFFSET($P$3,MATCH(AG27,$O$4:$O$35,0),0))</f>
        <v>0</v>
      </c>
      <c r="AI27" s="2" t="str">
        <f t="shared" ref="AI27:AI29" ca="1" si="32">IF(COUNTIF($O$4:$O$35,AG27)=0,"",OFFSET($Q$3,MATCH(AG27,$O$4:$O$35,0),0))</f>
        <v>St. Louis Rams</v>
      </c>
      <c r="AJ27" s="5">
        <f t="shared" ref="AJ27:AJ29" ca="1" si="33">IF(COUNTIF($O$4:$O$35,AG27)=0,"",OFFSET($R$3,MATCH(AG27,$O$4:$O$35,0),0))</f>
        <v>0.43808999999999998</v>
      </c>
    </row>
    <row r="28" spans="1:50" x14ac:dyDescent="0.25">
      <c r="A28" s="3" t="s">
        <v>19</v>
      </c>
      <c r="B28" s="3" t="s">
        <v>52</v>
      </c>
      <c r="C28" s="3" t="s">
        <v>74</v>
      </c>
      <c r="D28" s="3" t="s">
        <v>77</v>
      </c>
      <c r="F28" s="50"/>
      <c r="G28" s="3" t="s">
        <v>21</v>
      </c>
      <c r="H28" s="3">
        <v>7</v>
      </c>
      <c r="I28" s="12">
        <f t="shared" si="6"/>
        <v>9</v>
      </c>
      <c r="J28" s="3">
        <v>0</v>
      </c>
      <c r="L28" s="13">
        <f t="shared" si="7"/>
        <v>22</v>
      </c>
      <c r="M28" s="14" t="str">
        <f t="shared" si="8"/>
        <v>nw</v>
      </c>
      <c r="N28" s="14">
        <f>IF(M28="","",COUNTIF($M$4:M28,M28))</f>
        <v>3</v>
      </c>
      <c r="O28" s="14" t="str">
        <f t="shared" si="0"/>
        <v>nw3</v>
      </c>
      <c r="P28" s="24"/>
      <c r="Q28" s="2" t="str">
        <f t="shared" si="1"/>
        <v>Seattle Seahawks</v>
      </c>
      <c r="R28" s="5">
        <f t="shared" si="2"/>
        <v>0.43808000000000002</v>
      </c>
      <c r="T28" s="2">
        <v>25</v>
      </c>
      <c r="U28" s="2">
        <f t="shared" ca="1" si="9"/>
        <v>0</v>
      </c>
      <c r="V28" s="2" t="str">
        <f t="shared" ca="1" si="3"/>
        <v>Jacksonville Jaguars</v>
      </c>
      <c r="W28" s="5">
        <f t="shared" ca="1" si="4"/>
        <v>0.37519000000000002</v>
      </c>
      <c r="X28" s="14" t="str">
        <f t="shared" ca="1" si="5"/>
        <v>a</v>
      </c>
      <c r="Z28" s="61"/>
      <c r="AA28" s="14" t="s">
        <v>97</v>
      </c>
      <c r="AB28" s="2">
        <f t="shared" ca="1" si="28"/>
        <v>0</v>
      </c>
      <c r="AC28" s="2" t="str">
        <f t="shared" ca="1" si="29"/>
        <v>San Diego Chargers</v>
      </c>
      <c r="AD28" s="5">
        <f t="shared" ca="1" si="30"/>
        <v>0.50022</v>
      </c>
      <c r="AF28" s="63"/>
      <c r="AG28" s="14" t="s">
        <v>113</v>
      </c>
      <c r="AH28" s="2">
        <f t="shared" ca="1" si="31"/>
        <v>0</v>
      </c>
      <c r="AI28" s="2" t="str">
        <f t="shared" ca="1" si="32"/>
        <v>Seattle Seahawks</v>
      </c>
      <c r="AJ28" s="5">
        <f t="shared" ca="1" si="33"/>
        <v>0.43808000000000002</v>
      </c>
    </row>
    <row r="29" spans="1:50" x14ac:dyDescent="0.25">
      <c r="A29" s="3" t="s">
        <v>23</v>
      </c>
      <c r="B29" s="3" t="s">
        <v>56</v>
      </c>
      <c r="C29" s="3" t="s">
        <v>72</v>
      </c>
      <c r="D29" s="3" t="s">
        <v>75</v>
      </c>
      <c r="F29" s="50"/>
      <c r="G29" s="3" t="s">
        <v>23</v>
      </c>
      <c r="H29" s="3">
        <v>7</v>
      </c>
      <c r="I29" s="12">
        <f t="shared" si="6"/>
        <v>9</v>
      </c>
      <c r="J29" s="3">
        <v>0</v>
      </c>
      <c r="L29" s="13">
        <f t="shared" si="7"/>
        <v>23</v>
      </c>
      <c r="M29" s="14" t="str">
        <f t="shared" si="8"/>
        <v>ne</v>
      </c>
      <c r="N29" s="14">
        <f>IF(M29="","",COUNTIF($M$4:M29,M29))</f>
        <v>3</v>
      </c>
      <c r="O29" s="14" t="str">
        <f t="shared" si="0"/>
        <v>ne3</v>
      </c>
      <c r="P29" s="24"/>
      <c r="Q29" s="2" t="str">
        <f t="shared" si="1"/>
        <v>Washington Redskins</v>
      </c>
      <c r="R29" s="5">
        <f t="shared" si="2"/>
        <v>0.43807000000000001</v>
      </c>
      <c r="T29" s="2">
        <v>26</v>
      </c>
      <c r="U29" s="2">
        <f t="shared" ca="1" si="9"/>
        <v>0</v>
      </c>
      <c r="V29" s="2" t="str">
        <f t="shared" ca="1" si="3"/>
        <v>Minnesota Vikings</v>
      </c>
      <c r="W29" s="5">
        <f t="shared" ca="1" si="4"/>
        <v>0.37504999999999999</v>
      </c>
      <c r="X29" s="14" t="str">
        <f t="shared" ca="1" si="5"/>
        <v>n</v>
      </c>
      <c r="Z29" s="62"/>
      <c r="AA29" s="14" t="s">
        <v>98</v>
      </c>
      <c r="AB29" s="2">
        <f t="shared" ca="1" si="28"/>
        <v>0</v>
      </c>
      <c r="AC29" s="2" t="str">
        <f t="shared" ca="1" si="29"/>
        <v>Kansas City Chiefs</v>
      </c>
      <c r="AD29" s="5">
        <f t="shared" ca="1" si="30"/>
        <v>0.50021000000000004</v>
      </c>
      <c r="AF29" s="64"/>
      <c r="AG29" s="14" t="s">
        <v>114</v>
      </c>
      <c r="AH29" s="2">
        <f t="shared" ca="1" si="31"/>
        <v>0</v>
      </c>
      <c r="AI29" s="2" t="str">
        <f t="shared" ca="1" si="32"/>
        <v>Arizona Cardinals</v>
      </c>
      <c r="AJ29" s="5">
        <f t="shared" ca="1" si="33"/>
        <v>0.31303999999999998</v>
      </c>
    </row>
    <row r="30" spans="1:50" x14ac:dyDescent="0.25">
      <c r="A30" s="3" t="s">
        <v>14</v>
      </c>
      <c r="B30" s="3" t="s">
        <v>48</v>
      </c>
      <c r="C30" s="3" t="s">
        <v>72</v>
      </c>
      <c r="D30" s="3" t="s">
        <v>78</v>
      </c>
      <c r="F30" s="50"/>
      <c r="G30" s="3" t="s">
        <v>20</v>
      </c>
      <c r="H30" s="3">
        <v>7</v>
      </c>
      <c r="I30" s="12">
        <f t="shared" si="6"/>
        <v>9</v>
      </c>
      <c r="J30" s="3">
        <v>0</v>
      </c>
      <c r="L30" s="13">
        <f t="shared" si="7"/>
        <v>24</v>
      </c>
      <c r="M30" s="14" t="str">
        <f t="shared" si="8"/>
        <v>ns</v>
      </c>
      <c r="N30" s="14">
        <f>IF(M30="","",COUNTIF($M$4:M30,M30))</f>
        <v>4</v>
      </c>
      <c r="O30" s="14" t="str">
        <f t="shared" si="0"/>
        <v>ns4</v>
      </c>
      <c r="P30" s="24"/>
      <c r="Q30" s="2" t="str">
        <f t="shared" si="1"/>
        <v>Carolina Panthers</v>
      </c>
      <c r="R30" s="5">
        <f t="shared" si="2"/>
        <v>0.43806</v>
      </c>
      <c r="T30" s="2">
        <v>27</v>
      </c>
      <c r="U30" s="2">
        <f t="shared" ca="1" si="9"/>
        <v>0</v>
      </c>
      <c r="V30" s="2" t="str">
        <f t="shared" ca="1" si="3"/>
        <v>Arizona Cardinals</v>
      </c>
      <c r="W30" s="5">
        <f t="shared" ca="1" si="4"/>
        <v>0.31303999999999998</v>
      </c>
      <c r="X30" s="14" t="str">
        <f t="shared" ca="1" si="5"/>
        <v>n</v>
      </c>
    </row>
    <row r="31" spans="1:50" x14ac:dyDescent="0.25">
      <c r="A31" s="3" t="s">
        <v>21</v>
      </c>
      <c r="B31" s="3" t="s">
        <v>54</v>
      </c>
      <c r="C31" s="3" t="s">
        <v>72</v>
      </c>
      <c r="D31" s="3" t="s">
        <v>73</v>
      </c>
      <c r="F31" s="50"/>
      <c r="G31" s="3" t="s">
        <v>25</v>
      </c>
      <c r="H31" s="3">
        <v>6</v>
      </c>
      <c r="I31" s="12">
        <f t="shared" si="6"/>
        <v>10</v>
      </c>
      <c r="J31" s="3">
        <v>0</v>
      </c>
      <c r="L31" s="13">
        <f t="shared" si="7"/>
        <v>26</v>
      </c>
      <c r="M31" s="14" t="str">
        <f t="shared" si="8"/>
        <v>nn</v>
      </c>
      <c r="N31" s="14">
        <f>IF(M31="","",COUNTIF($M$4:M31,M31))</f>
        <v>2</v>
      </c>
      <c r="O31" s="14" t="str">
        <f t="shared" si="0"/>
        <v>nn2</v>
      </c>
      <c r="P31" s="24"/>
      <c r="Q31" s="2" t="str">
        <f t="shared" si="1"/>
        <v>Minnesota Vikings</v>
      </c>
      <c r="R31" s="5">
        <f t="shared" si="2"/>
        <v>0.37504999999999999</v>
      </c>
      <c r="T31" s="2">
        <v>28</v>
      </c>
      <c r="U31" s="2">
        <f t="shared" ca="1" si="9"/>
        <v>0</v>
      </c>
      <c r="V31" s="2" t="str">
        <f t="shared" ca="1" si="3"/>
        <v>Dallas Cowboys</v>
      </c>
      <c r="W31" s="5">
        <f t="shared" ca="1" si="4"/>
        <v>0.31302999999999997</v>
      </c>
      <c r="X31" s="14" t="str">
        <f t="shared" ca="1" si="5"/>
        <v>n</v>
      </c>
    </row>
    <row r="32" spans="1:50" x14ac:dyDescent="0.25">
      <c r="A32" s="3" t="s">
        <v>5</v>
      </c>
      <c r="B32" s="3" t="s">
        <v>39</v>
      </c>
      <c r="C32" s="3" t="s">
        <v>74</v>
      </c>
      <c r="D32" s="3" t="s">
        <v>77</v>
      </c>
      <c r="F32" s="50"/>
      <c r="G32" s="3" t="s">
        <v>26</v>
      </c>
      <c r="H32" s="3">
        <v>5</v>
      </c>
      <c r="I32" s="12">
        <f t="shared" si="6"/>
        <v>11</v>
      </c>
      <c r="J32" s="3">
        <v>0</v>
      </c>
      <c r="L32" s="13">
        <f t="shared" si="7"/>
        <v>27</v>
      </c>
      <c r="M32" s="14" t="str">
        <f t="shared" si="8"/>
        <v>nw</v>
      </c>
      <c r="N32" s="14">
        <f>IF(M32="","",COUNTIF($M$4:M32,M32))</f>
        <v>4</v>
      </c>
      <c r="O32" s="14" t="str">
        <f t="shared" si="0"/>
        <v>nw4</v>
      </c>
      <c r="P32" s="24"/>
      <c r="Q32" s="2" t="str">
        <f t="shared" si="1"/>
        <v>Arizona Cardinals</v>
      </c>
      <c r="R32" s="5">
        <f t="shared" si="2"/>
        <v>0.31303999999999998</v>
      </c>
      <c r="T32" s="2">
        <v>29</v>
      </c>
      <c r="U32" s="2">
        <f t="shared" ca="1" si="9"/>
        <v>0</v>
      </c>
      <c r="V32" s="2" t="str">
        <f t="shared" ca="1" si="3"/>
        <v>Houston Texans</v>
      </c>
      <c r="W32" s="5">
        <f t="shared" ca="1" si="4"/>
        <v>0.25018000000000001</v>
      </c>
      <c r="X32" s="14" t="str">
        <f t="shared" ca="1" si="5"/>
        <v>a</v>
      </c>
    </row>
    <row r="33" spans="1:24" x14ac:dyDescent="0.25">
      <c r="A33" s="3" t="s">
        <v>29</v>
      </c>
      <c r="B33" s="3" t="s">
        <v>62</v>
      </c>
      <c r="C33" s="3" t="s">
        <v>74</v>
      </c>
      <c r="D33" s="3" t="s">
        <v>78</v>
      </c>
      <c r="F33" s="50"/>
      <c r="G33" s="3" t="s">
        <v>27</v>
      </c>
      <c r="H33" s="3">
        <v>5</v>
      </c>
      <c r="I33" s="12">
        <f t="shared" si="6"/>
        <v>11</v>
      </c>
      <c r="J33" s="3">
        <v>0</v>
      </c>
      <c r="L33" s="13">
        <f t="shared" si="7"/>
        <v>28</v>
      </c>
      <c r="M33" s="14" t="str">
        <f t="shared" si="8"/>
        <v>ne</v>
      </c>
      <c r="N33" s="14">
        <f>IF(M33="","",COUNTIF($M$4:M33,M33))</f>
        <v>4</v>
      </c>
      <c r="O33" s="14" t="str">
        <f t="shared" si="0"/>
        <v>ne4</v>
      </c>
      <c r="P33" s="24"/>
      <c r="Q33" s="2" t="str">
        <f t="shared" si="1"/>
        <v>Dallas Cowboys</v>
      </c>
      <c r="R33" s="5">
        <f t="shared" si="2"/>
        <v>0.31302999999999997</v>
      </c>
      <c r="T33" s="2">
        <v>30</v>
      </c>
      <c r="U33" s="2">
        <f t="shared" ca="1" si="9"/>
        <v>0</v>
      </c>
      <c r="V33" s="2" t="str">
        <f t="shared" ca="1" si="3"/>
        <v>Chicago Bears</v>
      </c>
      <c r="W33" s="5">
        <f t="shared" ca="1" si="4"/>
        <v>0.25002000000000002</v>
      </c>
      <c r="X33" s="14" t="str">
        <f t="shared" ca="1" si="5"/>
        <v>n</v>
      </c>
    </row>
    <row r="34" spans="1:24" x14ac:dyDescent="0.25">
      <c r="A34" s="3" t="s">
        <v>4</v>
      </c>
      <c r="B34" s="3" t="s">
        <v>38</v>
      </c>
      <c r="C34" s="3" t="s">
        <v>74</v>
      </c>
      <c r="D34" s="3" t="s">
        <v>78</v>
      </c>
      <c r="F34" s="50"/>
      <c r="G34" s="3" t="s">
        <v>28</v>
      </c>
      <c r="H34" s="3">
        <v>4</v>
      </c>
      <c r="I34" s="12">
        <f t="shared" si="6"/>
        <v>12</v>
      </c>
      <c r="J34" s="3">
        <v>0</v>
      </c>
      <c r="L34" s="13">
        <f t="shared" si="7"/>
        <v>30</v>
      </c>
      <c r="M34" s="14" t="str">
        <f t="shared" si="8"/>
        <v>nn</v>
      </c>
      <c r="N34" s="14">
        <f>IF(M34="","",COUNTIF($M$4:M34,M34))</f>
        <v>3</v>
      </c>
      <c r="O34" s="14" t="str">
        <f t="shared" si="0"/>
        <v>nn3</v>
      </c>
      <c r="P34" s="24"/>
      <c r="Q34" s="2" t="str">
        <f t="shared" si="1"/>
        <v>Chicago Bears</v>
      </c>
      <c r="R34" s="5">
        <f t="shared" si="2"/>
        <v>0.25002000000000002</v>
      </c>
      <c r="T34" s="2">
        <v>31</v>
      </c>
      <c r="U34" s="2">
        <f t="shared" ca="1" si="9"/>
        <v>0</v>
      </c>
      <c r="V34" s="2" t="str">
        <f t="shared" ca="1" si="3"/>
        <v>Detroit Lions</v>
      </c>
      <c r="W34" s="5">
        <f t="shared" ca="1" si="4"/>
        <v>0.18801000000000001</v>
      </c>
      <c r="X34" s="14" t="str">
        <f t="shared" ca="1" si="5"/>
        <v>n</v>
      </c>
    </row>
    <row r="35" spans="1:24" x14ac:dyDescent="0.25">
      <c r="A35" s="3" t="s">
        <v>25</v>
      </c>
      <c r="B35" s="3" t="s">
        <v>58</v>
      </c>
      <c r="C35" s="3" t="s">
        <v>72</v>
      </c>
      <c r="D35" s="3" t="s">
        <v>77</v>
      </c>
      <c r="F35" s="51"/>
      <c r="G35" s="3" t="s">
        <v>30</v>
      </c>
      <c r="H35" s="3">
        <v>3</v>
      </c>
      <c r="I35" s="12">
        <f t="shared" si="6"/>
        <v>13</v>
      </c>
      <c r="J35" s="3">
        <v>0</v>
      </c>
      <c r="L35" s="13">
        <f t="shared" si="7"/>
        <v>31</v>
      </c>
      <c r="M35" s="14" t="str">
        <f t="shared" si="8"/>
        <v>nn</v>
      </c>
      <c r="N35" s="14">
        <f>IF(M35="","",COUNTIF($M$4:M35,M35))</f>
        <v>4</v>
      </c>
      <c r="O35" s="14" t="str">
        <f t="shared" si="0"/>
        <v>nn4</v>
      </c>
      <c r="P35" s="24"/>
      <c r="Q35" s="2" t="str">
        <f t="shared" si="1"/>
        <v>Detroit Lions</v>
      </c>
      <c r="R35" s="5">
        <f t="shared" si="2"/>
        <v>0.18801000000000001</v>
      </c>
      <c r="T35" s="2">
        <v>32</v>
      </c>
      <c r="U35" s="2">
        <f t="shared" ca="1" si="9"/>
        <v>0</v>
      </c>
      <c r="V35" s="2" t="str">
        <f t="shared" ca="1" si="3"/>
        <v>Cincinnati Bengals</v>
      </c>
      <c r="W35" s="5">
        <f t="shared" ca="1" si="4"/>
        <v>0.12517</v>
      </c>
      <c r="X35" s="14" t="str">
        <f t="shared" ca="1" si="5"/>
        <v>a</v>
      </c>
    </row>
  </sheetData>
  <mergeCells count="27">
    <mergeCell ref="A1:D1"/>
    <mergeCell ref="G1:J1"/>
    <mergeCell ref="L1:R1"/>
    <mergeCell ref="T1:W1"/>
    <mergeCell ref="Z1:AJ1"/>
    <mergeCell ref="AR13:AR19"/>
    <mergeCell ref="AX13:AX19"/>
    <mergeCell ref="BD1:BG1"/>
    <mergeCell ref="Z3:Z29"/>
    <mergeCell ref="AA3:AD3"/>
    <mergeCell ref="AF3:AF29"/>
    <mergeCell ref="AG3:AJ3"/>
    <mergeCell ref="AL3:BB3"/>
    <mergeCell ref="AA17:AD17"/>
    <mergeCell ref="AG17:AJ17"/>
    <mergeCell ref="AL1:BB1"/>
    <mergeCell ref="AR4:AR10"/>
    <mergeCell ref="AX4:AX10"/>
    <mergeCell ref="AA10:AD10"/>
    <mergeCell ref="AG10:AJ10"/>
    <mergeCell ref="AL12:BB12"/>
    <mergeCell ref="F20:F35"/>
    <mergeCell ref="AA24:AD24"/>
    <mergeCell ref="AG24:AJ24"/>
    <mergeCell ref="F4:F19"/>
    <mergeCell ref="AL4:AL10"/>
    <mergeCell ref="AL13:AL19"/>
  </mergeCells>
  <conditionalFormatting sqref="U4:X35">
    <cfRule type="expression" dxfId="13" priority="13">
      <formula>AND($U4&gt;=5,$U4&lt;=6)</formula>
    </cfRule>
    <cfRule type="expression" dxfId="12" priority="14">
      <formula>AND($U4&gt;=1,$U4&lt;=4)</formula>
    </cfRule>
  </conditionalFormatting>
  <conditionalFormatting sqref="X4:X35">
    <cfRule type="expression" dxfId="11" priority="1">
      <formula>X4="n"</formula>
    </cfRule>
    <cfRule type="expression" dxfId="10" priority="2">
      <formula>X4="a"</formula>
    </cfRule>
  </conditionalFormatting>
  <conditionalFormatting sqref="AB4:AD35">
    <cfRule type="expression" dxfId="9" priority="11">
      <formula>AND($AB4&gt;=5,$AB4&lt;=6)</formula>
    </cfRule>
    <cfRule type="expression" dxfId="8" priority="12">
      <formula>AND($AB4&gt;=1,$AB4&lt;=4)</formula>
    </cfRule>
  </conditionalFormatting>
  <conditionalFormatting sqref="AH4:AJ29">
    <cfRule type="expression" dxfId="7" priority="7">
      <formula>AND($AG4&gt;=5,$AG4&lt;=6)</formula>
    </cfRule>
    <cfRule type="expression" dxfId="6" priority="8">
      <formula>AND($AG4&gt;=1,$AG4&lt;=4)</formula>
    </cfRule>
    <cfRule type="expression" dxfId="5" priority="9">
      <formula>AND($AH4&gt;=5,$AH4&lt;=6)</formula>
    </cfRule>
    <cfRule type="expression" dxfId="4" priority="10">
      <formula>AND($AH4&gt;=1,$AH4&lt;=4)</formula>
    </cfRule>
  </conditionalFormatting>
  <conditionalFormatting sqref="AM5:AO18">
    <cfRule type="expression" dxfId="3" priority="6">
      <formula>$AP5&lt;&gt;""</formula>
    </cfRule>
  </conditionalFormatting>
  <conditionalFormatting sqref="AS5:AU18">
    <cfRule type="expression" dxfId="2" priority="5">
      <formula>$AV5&lt;&gt;""</formula>
    </cfRule>
  </conditionalFormatting>
  <conditionalFormatting sqref="AY6:BA16">
    <cfRule type="expression" dxfId="1" priority="4">
      <formula>$BB6&lt;&gt;""</formula>
    </cfRule>
  </conditionalFormatting>
  <conditionalFormatting sqref="BD10:BF11">
    <cfRule type="expression" dxfId="0" priority="3">
      <formula>$BG10&lt;&gt;""</formula>
    </cfRule>
  </conditionalFormatting>
  <pageMargins left="0.7" right="0.7" top="0.78740157499999996" bottom="0.78740157499999996" header="0.3" footer="0.3"/>
  <pageSetup paperSize="9"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35"/>
  <sheetViews>
    <sheetView topLeftCell="Z1" workbookViewId="0">
      <selection activeCell="BI13" sqref="BI13"/>
    </sheetView>
  </sheetViews>
  <sheetFormatPr baseColWidth="10" defaultColWidth="11.42578125" defaultRowHeight="15" outlineLevelCol="1" x14ac:dyDescent="0.25"/>
  <cols>
    <col min="1" max="4" width="12.7109375" style="2" hidden="1" customWidth="1" outlineLevel="1"/>
    <col min="5" max="5" width="6.7109375" style="2" customWidth="1" collapsed="1"/>
    <col min="6" max="6" width="2.7109375" style="2" hidden="1" customWidth="1" outlineLevel="1"/>
    <col min="7" max="7" width="12.7109375" style="2" hidden="1" customWidth="1" outlineLevel="1"/>
    <col min="8" max="10" width="3.7109375" style="2" hidden="1" customWidth="1" outlineLevel="1"/>
    <col min="11" max="11" width="6.7109375" style="2" customWidth="1" collapsed="1"/>
    <col min="12" max="14" width="3.7109375" style="2" hidden="1" customWidth="1" outlineLevel="1"/>
    <col min="15" max="15" width="4.7109375" style="2" hidden="1" customWidth="1" outlineLevel="1"/>
    <col min="16" max="16" width="2.7109375" style="2" hidden="1" customWidth="1" outlineLevel="1"/>
    <col min="17" max="17" width="24.7109375" style="2" hidden="1" customWidth="1" outlineLevel="1"/>
    <col min="18" max="18" width="6.7109375" style="2" hidden="1" customWidth="1" outlineLevel="1"/>
    <col min="19" max="19" width="6.7109375" style="2" customWidth="1" collapsed="1"/>
    <col min="20" max="20" width="3.7109375" style="2" customWidth="1" outlineLevel="1"/>
    <col min="21" max="21" width="2.7109375" style="2" customWidth="1" outlineLevel="1"/>
    <col min="22" max="22" width="24.7109375" style="2" customWidth="1" outlineLevel="1"/>
    <col min="23" max="23" width="6.7109375" style="2" customWidth="1" outlineLevel="1"/>
    <col min="24" max="24" width="2.7109375" style="2" customWidth="1" outlineLevel="1"/>
    <col min="25" max="25" width="6.7109375" style="2" customWidth="1"/>
    <col min="26" max="26" width="2.7109375" style="2" customWidth="1" outlineLevel="1"/>
    <col min="27" max="27" width="4.7109375" style="2" customWidth="1" outlineLevel="1"/>
    <col min="28" max="28" width="2.7109375" style="2" customWidth="1" outlineLevel="1"/>
    <col min="29" max="29" width="24.7109375" style="2" customWidth="1" outlineLevel="1"/>
    <col min="30" max="30" width="6.7109375" style="2" customWidth="1" outlineLevel="1"/>
    <col min="31" max="31" width="3.7109375" style="2" customWidth="1" outlineLevel="1"/>
    <col min="32" max="32" width="2.7109375" style="2" customWidth="1" outlineLevel="1"/>
    <col min="33" max="33" width="4.7109375" style="2" customWidth="1" outlineLevel="1"/>
    <col min="34" max="34" width="2.7109375" style="2" customWidth="1" outlineLevel="1"/>
    <col min="35" max="35" width="24.7109375" style="2" customWidth="1" outlineLevel="1"/>
    <col min="36" max="36" width="6.7109375" style="2" customWidth="1" outlineLevel="1"/>
    <col min="37" max="37" width="6.7109375" style="2" customWidth="1"/>
    <col min="38" max="39" width="2.7109375" style="2" customWidth="1"/>
    <col min="40" max="40" width="24.7109375" style="2" customWidth="1"/>
    <col min="41" max="41" width="4.7109375" style="2" customWidth="1"/>
    <col min="42" max="42" width="2.7109375" style="2" customWidth="1"/>
    <col min="43" max="43" width="3.7109375" style="2" customWidth="1"/>
    <col min="44" max="45" width="2.7109375" style="2" customWidth="1"/>
    <col min="46" max="46" width="24.7109375" style="2" customWidth="1"/>
    <col min="47" max="47" width="4.7109375" style="2" customWidth="1"/>
    <col min="48" max="48" width="2.7109375" style="2" customWidth="1"/>
    <col min="49" max="49" width="3.7109375" style="2" customWidth="1"/>
    <col min="50" max="51" width="2.7109375" style="2" customWidth="1"/>
    <col min="52" max="52" width="24.7109375" style="2" customWidth="1"/>
    <col min="53" max="53" width="4.7109375" style="2" customWidth="1"/>
    <col min="54" max="54" width="2.7109375" style="2" customWidth="1"/>
    <col min="55" max="55" width="3.7109375" style="2" customWidth="1"/>
    <col min="56" max="57" width="2.7109375" style="2" customWidth="1"/>
    <col min="58" max="58" width="24.7109375" style="2" customWidth="1"/>
    <col min="59" max="59" width="4.7109375" style="2" customWidth="1"/>
    <col min="60" max="60" width="2.7109375" style="2" customWidth="1"/>
    <col min="61" max="61" width="12.7109375" style="2" customWidth="1"/>
    <col min="62" max="16384" width="11.42578125" style="2"/>
  </cols>
  <sheetData>
    <row r="1" spans="1:61" s="11" customFormat="1" ht="21" x14ac:dyDescent="0.25">
      <c r="A1" s="60" t="s">
        <v>80</v>
      </c>
      <c r="B1" s="60"/>
      <c r="C1" s="60"/>
      <c r="D1" s="60"/>
      <c r="G1" s="60" t="s">
        <v>118</v>
      </c>
      <c r="H1" s="60"/>
      <c r="I1" s="60"/>
      <c r="J1" s="60"/>
      <c r="L1" s="60" t="s">
        <v>82</v>
      </c>
      <c r="M1" s="60"/>
      <c r="N1" s="60"/>
      <c r="O1" s="60"/>
      <c r="P1" s="60"/>
      <c r="Q1" s="60"/>
      <c r="R1" s="60"/>
      <c r="T1" s="60" t="s">
        <v>81</v>
      </c>
      <c r="U1" s="60"/>
      <c r="V1" s="60"/>
      <c r="W1" s="60"/>
      <c r="X1" s="10"/>
      <c r="Z1" s="60" t="s">
        <v>127</v>
      </c>
      <c r="AA1" s="60"/>
      <c r="AB1" s="60"/>
      <c r="AC1" s="60"/>
      <c r="AD1" s="60"/>
      <c r="AE1" s="60"/>
      <c r="AF1" s="60"/>
      <c r="AG1" s="60"/>
      <c r="AH1" s="60"/>
      <c r="AI1" s="60"/>
      <c r="AJ1" s="60"/>
      <c r="AL1" s="60" t="s">
        <v>129</v>
      </c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10"/>
      <c r="BE1" s="60" t="s">
        <v>125</v>
      </c>
      <c r="BF1" s="60"/>
      <c r="BG1" s="60"/>
      <c r="BH1" s="60"/>
      <c r="BI1" s="60"/>
    </row>
    <row r="2" spans="1:61" x14ac:dyDescent="0.25">
      <c r="A2" s="3">
        <v>17</v>
      </c>
      <c r="BE2" s="6" t="s">
        <v>130</v>
      </c>
    </row>
    <row r="3" spans="1:61" ht="15" customHeight="1" x14ac:dyDescent="0.25">
      <c r="A3" s="1" t="s">
        <v>32</v>
      </c>
      <c r="B3" s="1" t="s">
        <v>33</v>
      </c>
      <c r="C3" s="1" t="s">
        <v>70</v>
      </c>
      <c r="D3" s="1" t="s">
        <v>71</v>
      </c>
      <c r="G3" s="1" t="s">
        <v>32</v>
      </c>
      <c r="H3" s="4" t="s">
        <v>65</v>
      </c>
      <c r="I3" s="4" t="s">
        <v>66</v>
      </c>
      <c r="J3" s="4" t="s">
        <v>67</v>
      </c>
      <c r="L3" s="4" t="s">
        <v>119</v>
      </c>
      <c r="M3" s="4" t="s">
        <v>76</v>
      </c>
      <c r="N3" s="4" t="s">
        <v>120</v>
      </c>
      <c r="O3" s="4" t="s">
        <v>69</v>
      </c>
      <c r="P3" s="4"/>
      <c r="Q3" s="4" t="s">
        <v>79</v>
      </c>
      <c r="R3" s="4" t="s">
        <v>68</v>
      </c>
      <c r="T3" s="1"/>
      <c r="U3" s="1"/>
      <c r="V3" s="4" t="s">
        <v>79</v>
      </c>
      <c r="W3" s="4" t="s">
        <v>68</v>
      </c>
      <c r="X3" s="1"/>
      <c r="Z3" s="54" t="s">
        <v>115</v>
      </c>
      <c r="AA3" s="52" t="s">
        <v>75</v>
      </c>
      <c r="AB3" s="52"/>
      <c r="AC3" s="52"/>
      <c r="AD3" s="53"/>
      <c r="AF3" s="49" t="s">
        <v>116</v>
      </c>
      <c r="AG3" s="47" t="s">
        <v>75</v>
      </c>
      <c r="AH3" s="47"/>
      <c r="AI3" s="47"/>
      <c r="AJ3" s="48"/>
      <c r="AL3" s="70" t="s">
        <v>115</v>
      </c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2"/>
    </row>
    <row r="4" spans="1:61" ht="15" customHeight="1" x14ac:dyDescent="0.25">
      <c r="A4" s="3" t="s">
        <v>8</v>
      </c>
      <c r="B4" s="3" t="s">
        <v>42</v>
      </c>
      <c r="C4" s="3" t="s">
        <v>72</v>
      </c>
      <c r="D4" s="3" t="s">
        <v>73</v>
      </c>
      <c r="F4" s="54" t="s">
        <v>115</v>
      </c>
      <c r="G4" s="3" t="s">
        <v>17</v>
      </c>
      <c r="H4" s="3">
        <v>14</v>
      </c>
      <c r="I4" s="12">
        <f>$A$2-H4-J4</f>
        <v>3</v>
      </c>
      <c r="J4" s="3">
        <v>0</v>
      </c>
      <c r="L4" s="13">
        <f>IF(G4="","",_xlfn.RANK.EQ(R4,$R$4:$R$35,0))</f>
        <v>1</v>
      </c>
      <c r="M4" s="14" t="str">
        <f>IF(G4="","",LOWER(LEFT(VLOOKUP(G4,$A$4:$D$35,3),1))&amp;LOWER(LEFT(VLOOKUP(G4,$A$4:$D$35,4),1)))</f>
        <v>aw</v>
      </c>
      <c r="N4" s="14">
        <f>IF(M4="","",COUNTIF($M$4:M4,M4))</f>
        <v>1</v>
      </c>
      <c r="O4" s="14" t="str">
        <f t="shared" ref="O4:O35" si="0">M4&amp;N4</f>
        <v>aw1</v>
      </c>
      <c r="P4" s="2">
        <v>1</v>
      </c>
      <c r="Q4" s="2" t="str">
        <f t="shared" ref="Q4:Q35" si="1">IF(G4="","",VLOOKUP(G4,$A$4:$D$35,2)&amp;" "&amp;G4)</f>
        <v>Kansas City Chiefs</v>
      </c>
      <c r="R4" s="5">
        <f t="shared" ref="R4:R35" si="2">IF(G4="","",ROUND((H4+J4/2)/SUM(H4:J4),3)+(36-ROW())/100000)</f>
        <v>0.82431999999999994</v>
      </c>
      <c r="T4" s="2">
        <v>1</v>
      </c>
      <c r="U4" s="2">
        <f ca="1">IF(L4="","",OFFSET($P$3,MATCH(T4,$L$4:$L$35,0),0))</f>
        <v>1</v>
      </c>
      <c r="V4" s="2" t="str">
        <f t="shared" ref="V4:V35" ca="1" si="3">IF(L4="","",OFFSET($Q$3,MATCH(T4,$L$4:$L$35,0),0))</f>
        <v>Kansas City Chiefs</v>
      </c>
      <c r="W4" s="5">
        <f t="shared" ref="W4:W35" ca="1" si="4">IF(L4="","",OFFSET($R$3,MATCH(T4,$L$4:$L$35,0),0))</f>
        <v>0.82431999999999994</v>
      </c>
      <c r="X4" s="44" t="str">
        <f t="shared" ref="X4:X35" ca="1" si="5">IF(L4="","",LEFT(OFFSET($M$3,MATCH(T4,$L$4:$L$35,0),0),1))</f>
        <v>a</v>
      </c>
      <c r="Z4" s="61"/>
      <c r="AA4" s="1"/>
      <c r="AB4" s="1"/>
      <c r="AC4" s="4" t="s">
        <v>79</v>
      </c>
      <c r="AD4" s="4" t="s">
        <v>68</v>
      </c>
      <c r="AF4" s="63"/>
      <c r="AG4" s="1"/>
      <c r="AH4" s="1"/>
      <c r="AI4" s="4" t="s">
        <v>79</v>
      </c>
      <c r="AJ4" s="4" t="s">
        <v>68</v>
      </c>
      <c r="AL4" s="30"/>
      <c r="AM4" s="32"/>
      <c r="AR4" s="30"/>
      <c r="AS4" s="31"/>
      <c r="AX4" s="30"/>
      <c r="AY4" s="27"/>
      <c r="BD4" s="38"/>
    </row>
    <row r="5" spans="1:61" x14ac:dyDescent="0.25">
      <c r="A5" s="3" t="s">
        <v>28</v>
      </c>
      <c r="B5" s="3" t="s">
        <v>61</v>
      </c>
      <c r="C5" s="3" t="s">
        <v>72</v>
      </c>
      <c r="D5" s="3" t="s">
        <v>77</v>
      </c>
      <c r="F5" s="55"/>
      <c r="G5" s="3" t="s">
        <v>16</v>
      </c>
      <c r="H5" s="3">
        <v>13</v>
      </c>
      <c r="I5" s="12">
        <f>$A$2-H5-J5-1</f>
        <v>3</v>
      </c>
      <c r="J5" s="3">
        <v>0</v>
      </c>
      <c r="L5" s="13">
        <f t="shared" ref="L5:L35" si="6">IF(G5="","",_xlfn.RANK.EQ(R5,$R$4:$R$35,0))</f>
        <v>3</v>
      </c>
      <c r="M5" s="14" t="str">
        <f t="shared" ref="M5:M35" si="7">IF(G5="","",LOWER(LEFT(VLOOKUP(G5,$A$4:$D$35,3),1))&amp;LOWER(LEFT(VLOOKUP(G5,$A$4:$D$35,4),1)))</f>
        <v>ae</v>
      </c>
      <c r="N5" s="14">
        <f>IF(M5="","",COUNTIF($M$4:M5,M5))</f>
        <v>1</v>
      </c>
      <c r="O5" s="14" t="str">
        <f t="shared" si="0"/>
        <v>ae1</v>
      </c>
      <c r="P5" s="2">
        <v>2</v>
      </c>
      <c r="Q5" s="2" t="str">
        <f t="shared" si="1"/>
        <v>Buffalo Bills</v>
      </c>
      <c r="R5" s="5">
        <f t="shared" si="2"/>
        <v>0.81330999999999998</v>
      </c>
      <c r="T5" s="2">
        <v>2</v>
      </c>
      <c r="U5" s="2">
        <f t="shared" ref="U5:U35" ca="1" si="8">IF(L5="","",OFFSET($P$3,MATCH(T5,$L$4:$L$35,0),0))</f>
        <v>1</v>
      </c>
      <c r="V5" s="2" t="str">
        <f t="shared" ca="1" si="3"/>
        <v>Philadelphia Eagles</v>
      </c>
      <c r="W5" s="5">
        <f t="shared" ca="1" si="4"/>
        <v>0.82416</v>
      </c>
      <c r="X5" s="45" t="str">
        <f t="shared" ca="1" si="5"/>
        <v>n</v>
      </c>
      <c r="Z5" s="61"/>
      <c r="AA5" s="14" t="s">
        <v>87</v>
      </c>
      <c r="AB5" s="2">
        <f ca="1">IF(COUNTIF($O$4:$O$35,AA5)=0,"",OFFSET($P$3,MATCH(AA5,$O$4:$O$35,0),0))</f>
        <v>2</v>
      </c>
      <c r="AC5" s="2" t="str">
        <f ca="1">IF(COUNTIF($O$4:$O$35,AA5)=0,"",OFFSET($Q$3,MATCH(AA5,$O$4:$O$35,0),0))</f>
        <v>Buffalo Bills</v>
      </c>
      <c r="AD5" s="5">
        <f ca="1">IF(COUNTIF($O$4:$O$35,AA5)=0,"",OFFSET($R$3,MATCH(AA5,$O$4:$O$35,0),0))</f>
        <v>0.81330999999999998</v>
      </c>
      <c r="AF5" s="63"/>
      <c r="AG5" s="14" t="s">
        <v>99</v>
      </c>
      <c r="AH5" s="2">
        <f ca="1">IF(COUNTIF($O$4:$O$35,AG5)=0,"",OFFSET($P$3,MATCH(AG5,$O$4:$O$35,0),0))</f>
        <v>1</v>
      </c>
      <c r="AI5" s="2" t="str">
        <f ca="1">IF(COUNTIF($O$4:$O$35,AG5)=0,"",OFFSET($Q$3,MATCH(AG5,$O$4:$O$35,0),0))</f>
        <v>Philadelphia Eagles</v>
      </c>
      <c r="AJ5" s="5">
        <f ca="1">IF(COUNTIF($O$4:$O$35,AG5)=0,"",OFFSET($R$3,MATCH(AG5,$O$4:$O$35,0),0))</f>
        <v>0.82416</v>
      </c>
      <c r="AL5" s="30"/>
      <c r="AM5" s="16">
        <v>5</v>
      </c>
      <c r="AN5" s="17" t="str">
        <f ca="1">IF(AM5="","tbd",OFFSET($Q$3,AM5,0))</f>
        <v>Los Angeles Chargers</v>
      </c>
      <c r="AO5" s="18">
        <v>30</v>
      </c>
      <c r="AP5" s="14" t="str">
        <f>IF(AO5&gt;AO6,AM5,"")</f>
        <v/>
      </c>
      <c r="AR5" s="30"/>
      <c r="AS5" s="27"/>
      <c r="AX5" s="30"/>
      <c r="AY5" s="27"/>
      <c r="BD5" s="38"/>
    </row>
    <row r="6" spans="1:61" x14ac:dyDescent="0.25">
      <c r="A6" s="3" t="s">
        <v>31</v>
      </c>
      <c r="B6" s="3" t="s">
        <v>64</v>
      </c>
      <c r="C6" s="3" t="s">
        <v>74</v>
      </c>
      <c r="D6" s="3" t="s">
        <v>77</v>
      </c>
      <c r="F6" s="55"/>
      <c r="G6" s="3" t="s">
        <v>31</v>
      </c>
      <c r="H6" s="3">
        <v>12</v>
      </c>
      <c r="I6" s="12">
        <f>$A$2-H6-J6-1</f>
        <v>4</v>
      </c>
      <c r="J6" s="3">
        <v>0</v>
      </c>
      <c r="L6" s="13">
        <f t="shared" si="6"/>
        <v>6</v>
      </c>
      <c r="M6" s="14" t="str">
        <f t="shared" si="7"/>
        <v>an</v>
      </c>
      <c r="N6" s="14">
        <f>IF(M6="","",COUNTIF($M$4:M6,M6))</f>
        <v>1</v>
      </c>
      <c r="O6" s="14" t="str">
        <f t="shared" si="0"/>
        <v>an1</v>
      </c>
      <c r="P6" s="2">
        <v>3</v>
      </c>
      <c r="Q6" s="2" t="str">
        <f t="shared" si="1"/>
        <v>Cincinnati Bengals</v>
      </c>
      <c r="R6" s="5">
        <f t="shared" si="2"/>
        <v>0.75029999999999997</v>
      </c>
      <c r="T6" s="2">
        <v>3</v>
      </c>
      <c r="U6" s="2">
        <f t="shared" ca="1" si="8"/>
        <v>2</v>
      </c>
      <c r="V6" s="2" t="str">
        <f t="shared" ca="1" si="3"/>
        <v>Buffalo Bills</v>
      </c>
      <c r="W6" s="5">
        <f t="shared" ca="1" si="4"/>
        <v>0.81330999999999998</v>
      </c>
      <c r="X6" s="45" t="str">
        <f t="shared" ca="1" si="5"/>
        <v>a</v>
      </c>
      <c r="Z6" s="61"/>
      <c r="AA6" s="14" t="s">
        <v>88</v>
      </c>
      <c r="AB6" s="2">
        <f t="shared" ref="AB6:AB8" ca="1" si="9">IF(COUNTIF($O$4:$O$35,AA6)=0,"",OFFSET($P$3,MATCH(AA6,$O$4:$O$35,0),0))</f>
        <v>7</v>
      </c>
      <c r="AC6" s="2" t="str">
        <f t="shared" ref="AC6:AC8" ca="1" si="10">IF(COUNTIF($O$4:$O$35,AA6)=0,"",OFFSET($Q$3,MATCH(AA6,$O$4:$O$35,0),0))</f>
        <v>Miami Dolphins</v>
      </c>
      <c r="AD6" s="5">
        <f t="shared" ref="AD6:AD8" ca="1" si="11">IF(COUNTIF($O$4:$O$35,AA6)=0,"",OFFSET($R$3,MATCH(AA6,$O$4:$O$35,0),0))</f>
        <v>0.52926000000000006</v>
      </c>
      <c r="AF6" s="63"/>
      <c r="AG6" s="14" t="s">
        <v>100</v>
      </c>
      <c r="AH6" s="2">
        <f t="shared" ref="AH6:AH8" ca="1" si="12">IF(COUNTIF($O$4:$O$35,AG6)=0,"",OFFSET($P$3,MATCH(AG6,$O$4:$O$35,0),0))</f>
        <v>5</v>
      </c>
      <c r="AI6" s="2" t="str">
        <f t="shared" ref="AI6:AI8" ca="1" si="13">IF(COUNTIF($O$4:$O$35,AG6)=0,"",OFFSET($Q$3,MATCH(AG6,$O$4:$O$35,0),0))</f>
        <v>Dallas Cowboys</v>
      </c>
      <c r="AJ6" s="5">
        <f t="shared" ref="AJ6:AJ8" ca="1" si="14">IF(COUNTIF($O$4:$O$35,AG6)=0,"",OFFSET($R$3,MATCH(AG6,$O$4:$O$35,0),0))</f>
        <v>0.70611999999999997</v>
      </c>
      <c r="AL6" s="30"/>
      <c r="AM6" s="19">
        <v>4</v>
      </c>
      <c r="AN6" s="20" t="str">
        <f ca="1">IF(AM6="","tbd",OFFSET($Q$3,AM6,0))</f>
        <v>Jacksonville Jaguars</v>
      </c>
      <c r="AO6" s="21">
        <v>31</v>
      </c>
      <c r="AP6" s="14">
        <f>IF(AO6&gt;AO5,AM6,"")</f>
        <v>4</v>
      </c>
      <c r="AR6" s="30"/>
      <c r="AS6" s="27"/>
      <c r="AX6" s="30"/>
      <c r="AY6" s="27"/>
      <c r="BD6" s="38"/>
    </row>
    <row r="7" spans="1:61" ht="15" customHeight="1" x14ac:dyDescent="0.25">
      <c r="A7" s="3" t="s">
        <v>16</v>
      </c>
      <c r="B7" s="3" t="s">
        <v>49</v>
      </c>
      <c r="C7" s="3" t="s">
        <v>74</v>
      </c>
      <c r="D7" s="3" t="s">
        <v>75</v>
      </c>
      <c r="F7" s="55"/>
      <c r="G7" s="3" t="s">
        <v>24</v>
      </c>
      <c r="H7" s="3">
        <v>9</v>
      </c>
      <c r="I7" s="12">
        <f t="shared" ref="I7:I35" si="15">$A$2-H7-J7</f>
        <v>8</v>
      </c>
      <c r="J7" s="3">
        <v>0</v>
      </c>
      <c r="L7" s="13">
        <f t="shared" si="6"/>
        <v>11</v>
      </c>
      <c r="M7" s="14" t="str">
        <f t="shared" si="7"/>
        <v>as</v>
      </c>
      <c r="N7" s="14">
        <f>IF(M7="","",COUNTIF($M$4:M7,M7))</f>
        <v>1</v>
      </c>
      <c r="O7" s="14" t="str">
        <f t="shared" si="0"/>
        <v>as1</v>
      </c>
      <c r="P7" s="2">
        <v>4</v>
      </c>
      <c r="Q7" s="2" t="str">
        <f t="shared" si="1"/>
        <v>Jacksonville Jaguars</v>
      </c>
      <c r="R7" s="5">
        <f t="shared" si="2"/>
        <v>0.52929000000000004</v>
      </c>
      <c r="T7" s="2">
        <v>4</v>
      </c>
      <c r="U7" s="2">
        <f t="shared" ca="1" si="8"/>
        <v>2</v>
      </c>
      <c r="V7" s="2" t="str">
        <f t="shared" ca="1" si="3"/>
        <v>San Francisco 49ers</v>
      </c>
      <c r="W7" s="5">
        <f t="shared" ca="1" si="4"/>
        <v>0.76515</v>
      </c>
      <c r="X7" s="45" t="str">
        <f t="shared" ca="1" si="5"/>
        <v>n</v>
      </c>
      <c r="Z7" s="61"/>
      <c r="AA7" s="14" t="s">
        <v>89</v>
      </c>
      <c r="AB7" s="2">
        <f t="shared" ca="1" si="9"/>
        <v>0</v>
      </c>
      <c r="AC7" s="2" t="str">
        <f t="shared" ca="1" si="10"/>
        <v>New England Patriots</v>
      </c>
      <c r="AD7" s="5">
        <f t="shared" ca="1" si="11"/>
        <v>0.47123999999999999</v>
      </c>
      <c r="AF7" s="63"/>
      <c r="AG7" s="14" t="s">
        <v>101</v>
      </c>
      <c r="AH7" s="2">
        <f t="shared" ca="1" si="12"/>
        <v>6</v>
      </c>
      <c r="AI7" s="2" t="str">
        <f t="shared" ca="1" si="13"/>
        <v>New York Giants</v>
      </c>
      <c r="AJ7" s="5">
        <f t="shared" ca="1" si="14"/>
        <v>0.55911000000000011</v>
      </c>
      <c r="AL7" s="30"/>
      <c r="AM7" s="32"/>
      <c r="AR7" s="30"/>
      <c r="AS7" s="28"/>
      <c r="AX7" s="30"/>
      <c r="AY7" s="27"/>
      <c r="BD7" s="38"/>
    </row>
    <row r="8" spans="1:61" x14ac:dyDescent="0.25">
      <c r="A8" s="3" t="s">
        <v>11</v>
      </c>
      <c r="B8" s="3" t="s">
        <v>45</v>
      </c>
      <c r="C8" s="3" t="s">
        <v>74</v>
      </c>
      <c r="D8" s="3" t="s">
        <v>73</v>
      </c>
      <c r="F8" s="55"/>
      <c r="G8" s="3" t="s">
        <v>18</v>
      </c>
      <c r="H8" s="3">
        <v>10</v>
      </c>
      <c r="I8" s="12">
        <f t="shared" si="15"/>
        <v>7</v>
      </c>
      <c r="J8" s="3">
        <v>0</v>
      </c>
      <c r="L8" s="13">
        <f t="shared" si="6"/>
        <v>8</v>
      </c>
      <c r="M8" s="14" t="str">
        <f t="shared" si="7"/>
        <v>aw</v>
      </c>
      <c r="N8" s="14">
        <f>IF(M8="","",COUNTIF($M$4:M8,M8))</f>
        <v>2</v>
      </c>
      <c r="O8" s="14" t="str">
        <f t="shared" si="0"/>
        <v>aw2</v>
      </c>
      <c r="P8" s="2">
        <v>5</v>
      </c>
      <c r="Q8" s="2" t="str">
        <f t="shared" si="1"/>
        <v>Los Angeles Chargers</v>
      </c>
      <c r="R8" s="5">
        <f t="shared" si="2"/>
        <v>0.58827999999999991</v>
      </c>
      <c r="T8" s="2">
        <v>5</v>
      </c>
      <c r="U8" s="2">
        <f t="shared" ca="1" si="8"/>
        <v>3</v>
      </c>
      <c r="V8" s="2" t="str">
        <f t="shared" ca="1" si="3"/>
        <v>Minnesota Vikings</v>
      </c>
      <c r="W8" s="5">
        <f t="shared" ca="1" si="4"/>
        <v>0.76514000000000004</v>
      </c>
      <c r="X8" s="45" t="str">
        <f t="shared" ca="1" si="5"/>
        <v>n</v>
      </c>
      <c r="Z8" s="61"/>
      <c r="AA8" s="14" t="s">
        <v>90</v>
      </c>
      <c r="AB8" s="2">
        <f t="shared" ca="1" si="9"/>
        <v>0</v>
      </c>
      <c r="AC8" s="2" t="str">
        <f t="shared" ca="1" si="10"/>
        <v>New York Jets</v>
      </c>
      <c r="AD8" s="5">
        <f t="shared" ca="1" si="11"/>
        <v>0.41222999999999999</v>
      </c>
      <c r="AF8" s="63"/>
      <c r="AG8" s="14" t="s">
        <v>102</v>
      </c>
      <c r="AH8" s="2">
        <f t="shared" ca="1" si="12"/>
        <v>0</v>
      </c>
      <c r="AI8" s="2" t="str">
        <f t="shared" ca="1" si="13"/>
        <v>Washington Commanders</v>
      </c>
      <c r="AJ8" s="5">
        <f t="shared" ca="1" si="14"/>
        <v>0.50007999999999997</v>
      </c>
      <c r="AL8" s="30"/>
      <c r="AM8" s="16">
        <v>7</v>
      </c>
      <c r="AN8" s="17" t="str">
        <f ca="1">IF(AM8="","tbd",OFFSET($Q$3,AM8,0))</f>
        <v>Miami Dolphins</v>
      </c>
      <c r="AO8" s="18">
        <v>31</v>
      </c>
      <c r="AP8" s="14" t="str">
        <f>IF(AO8&gt;AO9,AM8,"")</f>
        <v/>
      </c>
      <c r="AR8" s="30"/>
      <c r="AS8" s="16">
        <f>IF(COUNT(AP5:AP12)&lt;&gt;3,"",LARGE(AP5:AP12,2))</f>
        <v>3</v>
      </c>
      <c r="AT8" s="17" t="str">
        <f ca="1">IF(AS8="","tbd",OFFSET($Q$3,AS8,0))</f>
        <v>Cincinnati Bengals</v>
      </c>
      <c r="AU8" s="18">
        <v>27</v>
      </c>
      <c r="AV8" s="14">
        <f>IF(AU8&gt;AU9,AS8,"")</f>
        <v>3</v>
      </c>
      <c r="AX8" s="30"/>
      <c r="AY8" s="27"/>
      <c r="BD8" s="38"/>
    </row>
    <row r="9" spans="1:61" x14ac:dyDescent="0.25">
      <c r="A9" s="3" t="s">
        <v>10</v>
      </c>
      <c r="B9" s="3" t="s">
        <v>44</v>
      </c>
      <c r="C9" s="3" t="s">
        <v>74</v>
      </c>
      <c r="D9" s="3" t="s">
        <v>77</v>
      </c>
      <c r="F9" s="55"/>
      <c r="G9" s="3" t="s">
        <v>19</v>
      </c>
      <c r="H9" s="3">
        <v>10</v>
      </c>
      <c r="I9" s="12">
        <f t="shared" si="15"/>
        <v>7</v>
      </c>
      <c r="J9" s="3">
        <v>0</v>
      </c>
      <c r="L9" s="13">
        <f t="shared" si="6"/>
        <v>9</v>
      </c>
      <c r="M9" s="14" t="str">
        <f t="shared" si="7"/>
        <v>an</v>
      </c>
      <c r="N9" s="14">
        <f>IF(M9="","",COUNTIF($M$4:M9,M9))</f>
        <v>2</v>
      </c>
      <c r="O9" s="14" t="str">
        <f t="shared" si="0"/>
        <v>an2</v>
      </c>
      <c r="P9" s="2">
        <v>6</v>
      </c>
      <c r="Q9" s="2" t="str">
        <f t="shared" si="1"/>
        <v>Baltimore Ravens</v>
      </c>
      <c r="R9" s="5">
        <f t="shared" si="2"/>
        <v>0.58826999999999996</v>
      </c>
      <c r="T9" s="2">
        <v>6</v>
      </c>
      <c r="U9" s="2">
        <f t="shared" ca="1" si="8"/>
        <v>3</v>
      </c>
      <c r="V9" s="2" t="str">
        <f t="shared" ca="1" si="3"/>
        <v>Cincinnati Bengals</v>
      </c>
      <c r="W9" s="5">
        <f t="shared" ca="1" si="4"/>
        <v>0.75029999999999997</v>
      </c>
      <c r="X9" s="45" t="str">
        <f t="shared" ca="1" si="5"/>
        <v>a</v>
      </c>
      <c r="Z9" s="61"/>
      <c r="AF9" s="63"/>
      <c r="AL9" s="41"/>
      <c r="AM9" s="19">
        <v>2</v>
      </c>
      <c r="AN9" s="20" t="str">
        <f ca="1">IF(AM9="","tbd",OFFSET($Q$3,AM9,0))</f>
        <v>Buffalo Bills</v>
      </c>
      <c r="AO9" s="21">
        <v>34</v>
      </c>
      <c r="AP9" s="14">
        <f>IF(AO9&gt;AO8,AM9,"")</f>
        <v>2</v>
      </c>
      <c r="AR9" s="41"/>
      <c r="AS9" s="19">
        <f>IF(MIN(AP5:AP12)=2,2,IF(COUNT(AP5:AP12)&lt;&gt;3,"",MIN(AP5:AP12,2)))</f>
        <v>2</v>
      </c>
      <c r="AT9" s="20" t="str">
        <f ca="1">IF(AS9="","tbd",OFFSET($Q$3,AS9,0))</f>
        <v>Buffalo Bills</v>
      </c>
      <c r="AU9" s="21">
        <v>10</v>
      </c>
      <c r="AV9" s="14" t="str">
        <f>IF(AU9&gt;AU8,AS9,"")</f>
        <v/>
      </c>
      <c r="AX9" s="41"/>
      <c r="AY9" s="27"/>
      <c r="BD9" s="42"/>
    </row>
    <row r="10" spans="1:61" x14ac:dyDescent="0.25">
      <c r="A10" s="3" t="s">
        <v>2</v>
      </c>
      <c r="B10" s="3" t="s">
        <v>36</v>
      </c>
      <c r="C10" s="3" t="s">
        <v>72</v>
      </c>
      <c r="D10" s="3" t="s">
        <v>78</v>
      </c>
      <c r="F10" s="55"/>
      <c r="G10" s="3" t="s">
        <v>12</v>
      </c>
      <c r="H10" s="3">
        <v>9</v>
      </c>
      <c r="I10" s="12">
        <f t="shared" si="15"/>
        <v>8</v>
      </c>
      <c r="J10" s="3">
        <v>0</v>
      </c>
      <c r="L10" s="13">
        <f t="shared" si="6"/>
        <v>12</v>
      </c>
      <c r="M10" s="14" t="str">
        <f t="shared" si="7"/>
        <v>ae</v>
      </c>
      <c r="N10" s="14">
        <f>IF(M10="","",COUNTIF($M$4:M10,M10))</f>
        <v>2</v>
      </c>
      <c r="O10" s="14" t="str">
        <f t="shared" si="0"/>
        <v>ae2</v>
      </c>
      <c r="P10" s="24">
        <v>7</v>
      </c>
      <c r="Q10" s="2" t="str">
        <f t="shared" si="1"/>
        <v>Miami Dolphins</v>
      </c>
      <c r="R10" s="5">
        <f t="shared" si="2"/>
        <v>0.52926000000000006</v>
      </c>
      <c r="T10" s="2">
        <v>7</v>
      </c>
      <c r="U10" s="2">
        <f t="shared" ca="1" si="8"/>
        <v>5</v>
      </c>
      <c r="V10" s="2" t="str">
        <f t="shared" ca="1" si="3"/>
        <v>Dallas Cowboys</v>
      </c>
      <c r="W10" s="5">
        <f t="shared" ca="1" si="4"/>
        <v>0.70611999999999997</v>
      </c>
      <c r="X10" s="45" t="str">
        <f t="shared" ca="1" si="5"/>
        <v>n</v>
      </c>
      <c r="Z10" s="55"/>
      <c r="AA10" s="52" t="s">
        <v>77</v>
      </c>
      <c r="AB10" s="52"/>
      <c r="AC10" s="52"/>
      <c r="AD10" s="53"/>
      <c r="AF10" s="50"/>
      <c r="AG10" s="47" t="s">
        <v>77</v>
      </c>
      <c r="AH10" s="47"/>
      <c r="AI10" s="47"/>
      <c r="AJ10" s="48"/>
      <c r="AL10" s="73" t="s">
        <v>121</v>
      </c>
      <c r="AM10" s="32"/>
      <c r="AR10" s="73" t="s">
        <v>122</v>
      </c>
      <c r="AS10" s="32"/>
      <c r="AX10" s="73" t="s">
        <v>124</v>
      </c>
      <c r="AY10" s="27"/>
      <c r="BD10" s="34"/>
    </row>
    <row r="11" spans="1:61" x14ac:dyDescent="0.25">
      <c r="A11" s="3" t="s">
        <v>26</v>
      </c>
      <c r="B11" s="3" t="s">
        <v>59</v>
      </c>
      <c r="C11" s="3" t="s">
        <v>72</v>
      </c>
      <c r="D11" s="3" t="s">
        <v>73</v>
      </c>
      <c r="F11" s="55"/>
      <c r="G11" s="3" t="s">
        <v>5</v>
      </c>
      <c r="H11" s="3">
        <v>9</v>
      </c>
      <c r="I11" s="12">
        <f t="shared" si="15"/>
        <v>8</v>
      </c>
      <c r="J11" s="3">
        <v>0</v>
      </c>
      <c r="L11" s="13">
        <f t="shared" si="6"/>
        <v>13</v>
      </c>
      <c r="M11" s="14" t="str">
        <f t="shared" si="7"/>
        <v>an</v>
      </c>
      <c r="N11" s="14">
        <f>IF(M11="","",COUNTIF($M$4:M11,M11))</f>
        <v>3</v>
      </c>
      <c r="O11" s="14" t="str">
        <f t="shared" si="0"/>
        <v>an3</v>
      </c>
      <c r="P11" s="24"/>
      <c r="Q11" s="2" t="str">
        <f t="shared" si="1"/>
        <v>Pittsburgh Steelers</v>
      </c>
      <c r="R11" s="5">
        <f t="shared" si="2"/>
        <v>0.52925</v>
      </c>
      <c r="T11" s="2">
        <v>8</v>
      </c>
      <c r="U11" s="2">
        <f t="shared" ca="1" si="8"/>
        <v>5</v>
      </c>
      <c r="V11" s="2" t="str">
        <f t="shared" ca="1" si="3"/>
        <v>Los Angeles Chargers</v>
      </c>
      <c r="W11" s="5">
        <f t="shared" ca="1" si="4"/>
        <v>0.58827999999999991</v>
      </c>
      <c r="X11" s="45" t="str">
        <f t="shared" ca="1" si="5"/>
        <v>a</v>
      </c>
      <c r="Z11" s="61"/>
      <c r="AA11" s="1"/>
      <c r="AB11" s="1"/>
      <c r="AC11" s="4" t="s">
        <v>79</v>
      </c>
      <c r="AD11" s="4" t="s">
        <v>68</v>
      </c>
      <c r="AF11" s="63"/>
      <c r="AG11" s="1"/>
      <c r="AH11" s="1"/>
      <c r="AI11" s="4" t="s">
        <v>79</v>
      </c>
      <c r="AJ11" s="4" t="s">
        <v>68</v>
      </c>
      <c r="AL11" s="73"/>
      <c r="AM11" s="16">
        <v>6</v>
      </c>
      <c r="AN11" s="17" t="str">
        <f ca="1">IF(AM11="","tbd",OFFSET($Q$3,AM11,0))</f>
        <v>Baltimore Ravens</v>
      </c>
      <c r="AO11" s="18">
        <v>17</v>
      </c>
      <c r="AP11" s="14" t="str">
        <f>IF(AO11&gt;AO12,AM11,"")</f>
        <v/>
      </c>
      <c r="AR11" s="73"/>
      <c r="AS11" s="16">
        <f>IF(MAX(AP5:AP12)=7,7,IF(COUNT(AP5:AP12)&lt;&gt;3,"",MAX(AP5:AP12)))</f>
        <v>4</v>
      </c>
      <c r="AT11" s="17" t="str">
        <f ca="1">IF(AS11="","tbd",OFFSET($Q$3,AS11,0))</f>
        <v>Jacksonville Jaguars</v>
      </c>
      <c r="AU11" s="18">
        <v>20</v>
      </c>
      <c r="AV11" s="14" t="str">
        <f>IF(AU11&gt;AU12,AS11,"")</f>
        <v/>
      </c>
      <c r="AX11" s="73"/>
      <c r="AY11" s="16">
        <f>IF(MAX(AV8:AV12)=6,6,IF(COUNT(AV8:AV12)&lt;&gt;2,"",MAX(AV8:AV12)))</f>
        <v>3</v>
      </c>
      <c r="AZ11" s="17" t="str">
        <f ca="1">IF(AY11="","tbd",OFFSET($Q$3,AY11,0))</f>
        <v>Cincinnati Bengals</v>
      </c>
      <c r="BA11" s="18">
        <v>20</v>
      </c>
      <c r="BB11" s="14" t="str">
        <f>IF(BA11&gt;BA12,AY11,"")</f>
        <v/>
      </c>
      <c r="BC11" s="14"/>
      <c r="BD11" s="34"/>
    </row>
    <row r="12" spans="1:61" x14ac:dyDescent="0.25">
      <c r="A12" s="3" t="s">
        <v>18</v>
      </c>
      <c r="B12" s="3" t="s">
        <v>123</v>
      </c>
      <c r="C12" s="3" t="s">
        <v>74</v>
      </c>
      <c r="D12" s="3" t="s">
        <v>73</v>
      </c>
      <c r="F12" s="55"/>
      <c r="G12" s="3" t="s">
        <v>13</v>
      </c>
      <c r="H12" s="3">
        <v>8</v>
      </c>
      <c r="I12" s="12">
        <f t="shared" si="15"/>
        <v>9</v>
      </c>
      <c r="J12" s="3">
        <v>0</v>
      </c>
      <c r="L12" s="13">
        <f t="shared" si="6"/>
        <v>17</v>
      </c>
      <c r="M12" s="14" t="str">
        <f t="shared" si="7"/>
        <v>ae</v>
      </c>
      <c r="N12" s="14">
        <f>IF(M12="","",COUNTIF($M$4:M12,M12))</f>
        <v>3</v>
      </c>
      <c r="O12" s="14" t="str">
        <f t="shared" si="0"/>
        <v>ae3</v>
      </c>
      <c r="P12" s="24"/>
      <c r="Q12" s="2" t="str">
        <f t="shared" si="1"/>
        <v>New England Patriots</v>
      </c>
      <c r="R12" s="5">
        <f t="shared" si="2"/>
        <v>0.47123999999999999</v>
      </c>
      <c r="T12" s="2">
        <v>9</v>
      </c>
      <c r="U12" s="2">
        <f t="shared" ca="1" si="8"/>
        <v>6</v>
      </c>
      <c r="V12" s="2" t="str">
        <f t="shared" ca="1" si="3"/>
        <v>Baltimore Ravens</v>
      </c>
      <c r="W12" s="5">
        <f t="shared" ca="1" si="4"/>
        <v>0.58826999999999996</v>
      </c>
      <c r="X12" s="45" t="str">
        <f t="shared" ca="1" si="5"/>
        <v>a</v>
      </c>
      <c r="Z12" s="61"/>
      <c r="AA12" s="14" t="s">
        <v>83</v>
      </c>
      <c r="AB12" s="2">
        <f ca="1">IF(COUNTIF($O$4:$O$35,AA12)=0,"",OFFSET($P$3,MATCH(AA12,$O$4:$O$35,0),0))</f>
        <v>3</v>
      </c>
      <c r="AC12" s="2" t="str">
        <f ca="1">IF(COUNTIF($O$4:$O$35,AA12)=0,"",OFFSET($Q$3,MATCH(AA12,$O$4:$O$35,0),0))</f>
        <v>Cincinnati Bengals</v>
      </c>
      <c r="AD12" s="5">
        <f ca="1">IF(COUNTIF($O$4:$O$35,AA12)=0,"",OFFSET($R$3,MATCH(AA12,$O$4:$O$35,0),0))</f>
        <v>0.75029999999999997</v>
      </c>
      <c r="AF12" s="63"/>
      <c r="AG12" s="14" t="s">
        <v>103</v>
      </c>
      <c r="AH12" s="2">
        <f ca="1">IF(COUNTIF($O$4:$O$35,AG12)=0,"",OFFSET($P$3,MATCH(AG12,$O$4:$O$35,0),0))</f>
        <v>3</v>
      </c>
      <c r="AI12" s="2" t="str">
        <f ca="1">IF(COUNTIF($O$4:$O$35,AG12)=0,"",OFFSET($Q$3,MATCH(AG12,$O$4:$O$35,0),0))</f>
        <v>Minnesota Vikings</v>
      </c>
      <c r="AJ12" s="5">
        <f ca="1">IF(COUNTIF($O$4:$O$35,AG12)=0,"",OFFSET($R$3,MATCH(AG12,$O$4:$O$35,0),0))</f>
        <v>0.76514000000000004</v>
      </c>
      <c r="AL12" s="73"/>
      <c r="AM12" s="19">
        <v>3</v>
      </c>
      <c r="AN12" s="20" t="str">
        <f ca="1">IF(AM12="","tbd",OFFSET($Q$3,AM12,0))</f>
        <v>Cincinnati Bengals</v>
      </c>
      <c r="AO12" s="21">
        <v>24</v>
      </c>
      <c r="AP12" s="14">
        <f>IF(AO12&gt;AO11,AM12,"")</f>
        <v>3</v>
      </c>
      <c r="AR12" s="73"/>
      <c r="AS12" s="19">
        <v>1</v>
      </c>
      <c r="AT12" s="20" t="str">
        <f ca="1">IF(AS12="","tbd",OFFSET($Q$3,AS12,0))</f>
        <v>Kansas City Chiefs</v>
      </c>
      <c r="AU12" s="21">
        <v>27</v>
      </c>
      <c r="AV12" s="14">
        <f>IF(AU12&gt;AU11,AS12,"")</f>
        <v>1</v>
      </c>
      <c r="AX12" s="73"/>
      <c r="AY12" s="19">
        <f>IF(MIN(AV8:AV12)=1,1,IF(COUNT(AV8:AV12)&lt;&gt;2,"",MIN(AV8:AV12)))</f>
        <v>1</v>
      </c>
      <c r="AZ12" s="20" t="str">
        <f ca="1">IF(AY12="","tbd",OFFSET($Q$3,AY12,0))</f>
        <v>Kansas City Chiefs</v>
      </c>
      <c r="BA12" s="21">
        <v>23</v>
      </c>
      <c r="BB12" s="14">
        <f>IF(BA12&gt;BA11,AY12,"")</f>
        <v>1</v>
      </c>
      <c r="BC12" s="14"/>
      <c r="BD12" s="36"/>
      <c r="BE12" s="65" t="str">
        <f>IF(BE15="A","N","A")</f>
        <v>A</v>
      </c>
      <c r="BF12" s="65"/>
      <c r="BG12" s="65"/>
      <c r="BH12" s="67" t="str">
        <f>BE12</f>
        <v>A</v>
      </c>
    </row>
    <row r="13" spans="1:61" x14ac:dyDescent="0.25">
      <c r="A13" s="3" t="s">
        <v>17</v>
      </c>
      <c r="B13" s="3" t="s">
        <v>50</v>
      </c>
      <c r="C13" s="3" t="s">
        <v>74</v>
      </c>
      <c r="D13" s="3" t="s">
        <v>73</v>
      </c>
      <c r="F13" s="55"/>
      <c r="G13" s="3" t="s">
        <v>15</v>
      </c>
      <c r="H13" s="3">
        <v>7</v>
      </c>
      <c r="I13" s="12">
        <f t="shared" si="15"/>
        <v>10</v>
      </c>
      <c r="J13" s="3">
        <v>0</v>
      </c>
      <c r="L13" s="13">
        <f t="shared" si="6"/>
        <v>20</v>
      </c>
      <c r="M13" s="14" t="str">
        <f t="shared" si="7"/>
        <v>ae</v>
      </c>
      <c r="N13" s="14">
        <f>IF(M13="","",COUNTIF($M$4:M13,M13))</f>
        <v>4</v>
      </c>
      <c r="O13" s="14" t="str">
        <f t="shared" si="0"/>
        <v>ae4</v>
      </c>
      <c r="P13" s="24"/>
      <c r="Q13" s="2" t="str">
        <f t="shared" si="1"/>
        <v>New York Jets</v>
      </c>
      <c r="R13" s="5">
        <f t="shared" si="2"/>
        <v>0.41222999999999999</v>
      </c>
      <c r="T13" s="2">
        <v>10</v>
      </c>
      <c r="U13" s="2">
        <f t="shared" ca="1" si="8"/>
        <v>6</v>
      </c>
      <c r="V13" s="2" t="str">
        <f t="shared" ca="1" si="3"/>
        <v>New York Giants</v>
      </c>
      <c r="W13" s="5">
        <f t="shared" ca="1" si="4"/>
        <v>0.55911000000000011</v>
      </c>
      <c r="X13" s="45" t="str">
        <f t="shared" ca="1" si="5"/>
        <v>n</v>
      </c>
      <c r="Z13" s="61"/>
      <c r="AA13" s="14" t="s">
        <v>84</v>
      </c>
      <c r="AB13" s="2">
        <f t="shared" ref="AB13:AB15" ca="1" si="16">IF(COUNTIF($O$4:$O$35,AA13)=0,"",OFFSET($P$3,MATCH(AA13,$O$4:$O$35,0),0))</f>
        <v>6</v>
      </c>
      <c r="AC13" s="2" t="str">
        <f t="shared" ref="AC13:AC15" ca="1" si="17">IF(COUNTIF($O$4:$O$35,AA13)=0,"",OFFSET($Q$3,MATCH(AA13,$O$4:$O$35,0),0))</f>
        <v>Baltimore Ravens</v>
      </c>
      <c r="AD13" s="5">
        <f t="shared" ref="AD13:AD15" ca="1" si="18">IF(COUNTIF($O$4:$O$35,AA13)=0,"",OFFSET($R$3,MATCH(AA13,$O$4:$O$35,0),0))</f>
        <v>0.58826999999999996</v>
      </c>
      <c r="AF13" s="63"/>
      <c r="AG13" s="14" t="s">
        <v>104</v>
      </c>
      <c r="AH13" s="2">
        <f t="shared" ref="AH13:AH15" ca="1" si="19">IF(COUNTIF($O$4:$O$35,AG13)=0,"",OFFSET($P$3,MATCH(AG13,$O$4:$O$35,0),0))</f>
        <v>0</v>
      </c>
      <c r="AI13" s="2" t="str">
        <f t="shared" ref="AI13:AI15" ca="1" si="20">IF(COUNTIF($O$4:$O$35,AG13)=0,"",OFFSET($Q$3,MATCH(AG13,$O$4:$O$35,0),0))</f>
        <v>Detroit Lions</v>
      </c>
      <c r="AJ13" s="5">
        <f t="shared" ref="AJ13:AJ15" ca="1" si="21">IF(COUNTIF($O$4:$O$35,AG13)=0,"",OFFSET($R$3,MATCH(AG13,$O$4:$O$35,0),0))</f>
        <v>0.52909000000000006</v>
      </c>
      <c r="AL13" s="73"/>
      <c r="AM13" s="31"/>
      <c r="AR13" s="73"/>
      <c r="AS13" s="31"/>
      <c r="AX13" s="73"/>
      <c r="AY13" s="27"/>
      <c r="BD13" s="18"/>
      <c r="BE13" s="14">
        <f>IF(BE2="@AFC",SUM(BB15:BB16),SUM(BB11:BB12))</f>
        <v>1</v>
      </c>
      <c r="BF13" s="2" t="str">
        <f ca="1">IF(BE13=0,"tbd",OFFSET($Q$3,BE13+IF($BE$2="@AFC",16,0),0))</f>
        <v>Kansas City Chiefs</v>
      </c>
      <c r="BG13" s="2">
        <v>38</v>
      </c>
      <c r="BH13" s="68"/>
      <c r="BI13" s="9" t="str">
        <f>IF(BG13&gt;BG14," &lt; CHAMPION","")</f>
        <v xml:space="preserve"> &lt; CHAMPION</v>
      </c>
    </row>
    <row r="14" spans="1:61" ht="15" customHeight="1" x14ac:dyDescent="0.25">
      <c r="A14" s="3" t="s">
        <v>6</v>
      </c>
      <c r="B14" s="3" t="s">
        <v>40</v>
      </c>
      <c r="C14" s="3" t="s">
        <v>74</v>
      </c>
      <c r="D14" s="3" t="s">
        <v>78</v>
      </c>
      <c r="F14" s="55"/>
      <c r="G14" s="3" t="s">
        <v>4</v>
      </c>
      <c r="H14" s="6">
        <v>7</v>
      </c>
      <c r="I14" s="12">
        <f t="shared" si="15"/>
        <v>10</v>
      </c>
      <c r="J14" s="3">
        <v>0</v>
      </c>
      <c r="L14" s="13">
        <f t="shared" si="6"/>
        <v>21</v>
      </c>
      <c r="M14" s="14" t="str">
        <f t="shared" si="7"/>
        <v>as</v>
      </c>
      <c r="N14" s="14">
        <f>IF(M14="","",COUNTIF($M$4:M14,M14))</f>
        <v>2</v>
      </c>
      <c r="O14" s="14" t="str">
        <f t="shared" si="0"/>
        <v>as2</v>
      </c>
      <c r="P14" s="24"/>
      <c r="Q14" s="2" t="str">
        <f t="shared" si="1"/>
        <v>Tennessee Titans</v>
      </c>
      <c r="R14" s="5">
        <f t="shared" si="2"/>
        <v>0.41221999999999998</v>
      </c>
      <c r="T14" s="2">
        <v>11</v>
      </c>
      <c r="U14" s="2">
        <f t="shared" ca="1" si="8"/>
        <v>4</v>
      </c>
      <c r="V14" s="2" t="str">
        <f t="shared" ca="1" si="3"/>
        <v>Jacksonville Jaguars</v>
      </c>
      <c r="W14" s="5">
        <f t="shared" ca="1" si="4"/>
        <v>0.52929000000000004</v>
      </c>
      <c r="X14" s="45" t="str">
        <f t="shared" ca="1" si="5"/>
        <v>a</v>
      </c>
      <c r="Z14" s="61"/>
      <c r="AA14" s="14" t="s">
        <v>85</v>
      </c>
      <c r="AB14" s="2">
        <f t="shared" ca="1" si="16"/>
        <v>0</v>
      </c>
      <c r="AC14" s="2" t="str">
        <f t="shared" ca="1" si="17"/>
        <v>Pittsburgh Steelers</v>
      </c>
      <c r="AD14" s="5">
        <f t="shared" ca="1" si="18"/>
        <v>0.52925</v>
      </c>
      <c r="AF14" s="63"/>
      <c r="AG14" s="14" t="s">
        <v>105</v>
      </c>
      <c r="AH14" s="2">
        <f t="shared" ca="1" si="19"/>
        <v>0</v>
      </c>
      <c r="AI14" s="2" t="str">
        <f t="shared" ca="1" si="20"/>
        <v>Green Bay Packers</v>
      </c>
      <c r="AJ14" s="5">
        <f t="shared" ca="1" si="21"/>
        <v>0.47106999999999999</v>
      </c>
      <c r="AL14" s="73"/>
      <c r="AM14" s="28"/>
      <c r="AR14" s="73"/>
      <c r="AS14" s="28"/>
      <c r="AX14" s="73"/>
      <c r="AY14" s="28"/>
      <c r="BD14" s="21"/>
      <c r="BE14" s="14">
        <f>IF(BE2="@AFC",SUM(BB11:BB12),SUM(BB15:BB16))</f>
        <v>1</v>
      </c>
      <c r="BF14" s="2" t="str">
        <f ca="1">IF(BE14=0,"tbd",OFFSET($Q$3,BE14+IF($BE$2="@AFC",0,16),0))</f>
        <v>Philadelphia Eagles</v>
      </c>
      <c r="BG14" s="2">
        <v>35</v>
      </c>
      <c r="BH14" s="68" t="str">
        <f>BE15</f>
        <v>N</v>
      </c>
      <c r="BI14" s="9" t="str">
        <f>IF(BG14&gt;BG13," &lt; CHAMPION","")</f>
        <v/>
      </c>
    </row>
    <row r="15" spans="1:61" x14ac:dyDescent="0.25">
      <c r="A15" s="3" t="s">
        <v>137</v>
      </c>
      <c r="B15" s="3" t="s">
        <v>56</v>
      </c>
      <c r="C15" s="3" t="s">
        <v>72</v>
      </c>
      <c r="D15" s="3" t="s">
        <v>75</v>
      </c>
      <c r="F15" s="55"/>
      <c r="G15" s="3" t="s">
        <v>10</v>
      </c>
      <c r="H15" s="6">
        <v>7</v>
      </c>
      <c r="I15" s="12">
        <f t="shared" si="15"/>
        <v>10</v>
      </c>
      <c r="J15" s="3">
        <v>0</v>
      </c>
      <c r="L15" s="13">
        <f t="shared" si="6"/>
        <v>22</v>
      </c>
      <c r="M15" s="14" t="str">
        <f t="shared" si="7"/>
        <v>an</v>
      </c>
      <c r="N15" s="14">
        <f>IF(M15="","",COUNTIF($M$4:M15,M15))</f>
        <v>4</v>
      </c>
      <c r="O15" s="14" t="str">
        <f t="shared" si="0"/>
        <v>an4</v>
      </c>
      <c r="P15" s="24"/>
      <c r="Q15" s="2" t="str">
        <f t="shared" si="1"/>
        <v>Cleveland Browns</v>
      </c>
      <c r="R15" s="5">
        <f t="shared" si="2"/>
        <v>0.41220999999999997</v>
      </c>
      <c r="T15" s="2">
        <v>12</v>
      </c>
      <c r="U15" s="2">
        <f t="shared" ca="1" si="8"/>
        <v>7</v>
      </c>
      <c r="V15" s="2" t="str">
        <f t="shared" ca="1" si="3"/>
        <v>Miami Dolphins</v>
      </c>
      <c r="W15" s="5">
        <f t="shared" ca="1" si="4"/>
        <v>0.52926000000000006</v>
      </c>
      <c r="X15" s="45" t="str">
        <f t="shared" ca="1" si="5"/>
        <v>a</v>
      </c>
      <c r="Z15" s="61"/>
      <c r="AA15" s="14" t="s">
        <v>86</v>
      </c>
      <c r="AB15" s="2">
        <f t="shared" ca="1" si="16"/>
        <v>0</v>
      </c>
      <c r="AC15" s="2" t="str">
        <f t="shared" ca="1" si="17"/>
        <v>Cleveland Browns</v>
      </c>
      <c r="AD15" s="5">
        <f t="shared" ca="1" si="18"/>
        <v>0.41220999999999997</v>
      </c>
      <c r="AF15" s="63"/>
      <c r="AG15" s="14" t="s">
        <v>106</v>
      </c>
      <c r="AH15" s="2">
        <f t="shared" ca="1" si="19"/>
        <v>0</v>
      </c>
      <c r="AI15" s="2" t="str">
        <f t="shared" ca="1" si="20"/>
        <v>Chicago Bears</v>
      </c>
      <c r="AJ15" s="5">
        <f t="shared" ca="1" si="21"/>
        <v>0.17601</v>
      </c>
      <c r="AL15" s="73"/>
      <c r="AM15" s="16">
        <v>5</v>
      </c>
      <c r="AN15" s="17" t="str">
        <f ca="1">IF(AM15="","tbd",OFFSET($Q$19,AM15,0))</f>
        <v>Dallas Cowboys</v>
      </c>
      <c r="AO15" s="18">
        <v>31</v>
      </c>
      <c r="AP15" s="14">
        <f>IF(AO15&gt;AO16,AM15,"")</f>
        <v>5</v>
      </c>
      <c r="AR15" s="73"/>
      <c r="AS15" s="16">
        <f>IF(COUNT(AP15:AP22)&lt;&gt;3,"",LARGE(AP15:AP22,2))</f>
        <v>5</v>
      </c>
      <c r="AT15" s="17" t="str">
        <f ca="1">IF(AS15="","tbd",OFFSET($Q$19,AS15,0))</f>
        <v>Dallas Cowboys</v>
      </c>
      <c r="AU15" s="18">
        <v>12</v>
      </c>
      <c r="AV15" s="14" t="str">
        <f>IF(AU15&gt;AU16,AS15,"")</f>
        <v/>
      </c>
      <c r="AX15" s="73"/>
      <c r="AY15" s="16">
        <f>IF(MAX(AV15:AV19)=6,6,IF(COUNT(AV15:AV19)&lt;&gt;2,"",MAX(AV15:AV19)))</f>
        <v>2</v>
      </c>
      <c r="AZ15" s="17" t="str">
        <f ca="1">IF(AY15="","tbd",OFFSET($Q$19,AY15,0))</f>
        <v>San Francisco 49ers</v>
      </c>
      <c r="BA15" s="18">
        <v>7</v>
      </c>
      <c r="BB15" s="14" t="str">
        <f>IF(BA15&gt;BA16,AY15,"")</f>
        <v/>
      </c>
      <c r="BC15" s="14"/>
      <c r="BD15" s="37"/>
      <c r="BE15" s="66" t="str">
        <f>MID(BE2,2,1)</f>
        <v>N</v>
      </c>
      <c r="BF15" s="66"/>
      <c r="BG15" s="66"/>
      <c r="BH15" s="69"/>
    </row>
    <row r="16" spans="1:61" x14ac:dyDescent="0.25">
      <c r="A16" s="3" t="s">
        <v>27</v>
      </c>
      <c r="B16" s="3" t="s">
        <v>60</v>
      </c>
      <c r="C16" s="3" t="s">
        <v>72</v>
      </c>
      <c r="D16" s="3" t="s">
        <v>75</v>
      </c>
      <c r="F16" s="55"/>
      <c r="G16" s="3" t="s">
        <v>3</v>
      </c>
      <c r="H16" s="3">
        <v>6</v>
      </c>
      <c r="I16" s="12">
        <f t="shared" si="15"/>
        <v>11</v>
      </c>
      <c r="J16" s="3">
        <v>0</v>
      </c>
      <c r="L16" s="13">
        <f t="shared" si="6"/>
        <v>26</v>
      </c>
      <c r="M16" s="14" t="str">
        <f t="shared" si="7"/>
        <v>aw</v>
      </c>
      <c r="N16" s="14">
        <f>IF(M16="","",COUNTIF($M$4:M16,M16))</f>
        <v>3</v>
      </c>
      <c r="O16" s="14" t="str">
        <f t="shared" si="0"/>
        <v>aw3</v>
      </c>
      <c r="P16" s="24"/>
      <c r="Q16" s="2" t="str">
        <f t="shared" si="1"/>
        <v>Las Vegas Raiders</v>
      </c>
      <c r="R16" s="5">
        <f t="shared" si="2"/>
        <v>0.35319999999999996</v>
      </c>
      <c r="T16" s="2">
        <v>13</v>
      </c>
      <c r="U16" s="2">
        <f t="shared" ca="1" si="8"/>
        <v>0</v>
      </c>
      <c r="V16" s="2" t="str">
        <f t="shared" ca="1" si="3"/>
        <v>Pittsburgh Steelers</v>
      </c>
      <c r="W16" s="5">
        <f t="shared" ca="1" si="4"/>
        <v>0.52925</v>
      </c>
      <c r="X16" s="45" t="str">
        <f t="shared" ca="1" si="5"/>
        <v>a</v>
      </c>
      <c r="Z16" s="61"/>
      <c r="AF16" s="63"/>
      <c r="AL16" s="73"/>
      <c r="AM16" s="19">
        <v>4</v>
      </c>
      <c r="AN16" s="20" t="str">
        <f ca="1">IF(AM16="","tbd",OFFSET($Q$19,AM16,0))</f>
        <v>Tampa Bay Buccaneers</v>
      </c>
      <c r="AO16" s="21">
        <v>14</v>
      </c>
      <c r="AP16" s="14" t="str">
        <f>IF(AO16&gt;AO15,AM16,"")</f>
        <v/>
      </c>
      <c r="AR16" s="73"/>
      <c r="AS16" s="19">
        <f>IF(MIN(AP12:AP19)=2,2,IF(COUNT(AP12:AP19)&lt;&gt;3,"",MIN(AP12:AP19,2)))</f>
        <v>2</v>
      </c>
      <c r="AT16" s="20" t="str">
        <f ca="1">IF(AS16="","tbd",OFFSET($Q$19,AS16,0))</f>
        <v>San Francisco 49ers</v>
      </c>
      <c r="AU16" s="21">
        <v>19</v>
      </c>
      <c r="AV16" s="14">
        <f>IF(AU16&gt;AU15,AS16,"")</f>
        <v>2</v>
      </c>
      <c r="AX16" s="73"/>
      <c r="AY16" s="19">
        <f>IF(MIN(AV15:AV19)=1,1,IF(COUNT(AV15:AV19)&lt;&gt;2,"",MIN(AV15:AV19)))</f>
        <v>1</v>
      </c>
      <c r="AZ16" s="20" t="str">
        <f ca="1">IF(AY16="","tbd",OFFSET($Q$19,AY16,0))</f>
        <v>Philadelphia Eagles</v>
      </c>
      <c r="BA16" s="21">
        <v>31</v>
      </c>
      <c r="BB16" s="14">
        <f>IF(BA16&gt;BA15,AY16,"")</f>
        <v>1</v>
      </c>
      <c r="BC16" s="14"/>
      <c r="BD16" s="34"/>
    </row>
    <row r="17" spans="1:56" x14ac:dyDescent="0.25">
      <c r="A17" s="3" t="s">
        <v>12</v>
      </c>
      <c r="B17" s="3" t="s">
        <v>46</v>
      </c>
      <c r="C17" s="3" t="s">
        <v>74</v>
      </c>
      <c r="D17" s="3" t="s">
        <v>75</v>
      </c>
      <c r="F17" s="55"/>
      <c r="G17" s="3" t="s">
        <v>11</v>
      </c>
      <c r="H17" s="3">
        <v>5</v>
      </c>
      <c r="I17" s="12">
        <f t="shared" si="15"/>
        <v>12</v>
      </c>
      <c r="J17" s="3">
        <v>0</v>
      </c>
      <c r="L17" s="13">
        <f t="shared" si="6"/>
        <v>27</v>
      </c>
      <c r="M17" s="14" t="str">
        <f t="shared" si="7"/>
        <v>aw</v>
      </c>
      <c r="N17" s="14">
        <f>IF(M17="","",COUNTIF($M$4:M17,M17))</f>
        <v>4</v>
      </c>
      <c r="O17" s="14" t="str">
        <f t="shared" si="0"/>
        <v>aw4</v>
      </c>
      <c r="P17" s="24"/>
      <c r="Q17" s="2" t="str">
        <f t="shared" si="1"/>
        <v>Denver Broncos</v>
      </c>
      <c r="R17" s="5">
        <f t="shared" si="2"/>
        <v>0.29419000000000001</v>
      </c>
      <c r="T17" s="2">
        <v>14</v>
      </c>
      <c r="U17" s="2">
        <f t="shared" ca="1" si="8"/>
        <v>7</v>
      </c>
      <c r="V17" s="2" t="str">
        <f t="shared" ca="1" si="3"/>
        <v>Seattle Seahawks</v>
      </c>
      <c r="W17" s="5">
        <f t="shared" ca="1" si="4"/>
        <v>0.52910000000000001</v>
      </c>
      <c r="X17" s="45" t="str">
        <f t="shared" ca="1" si="5"/>
        <v>n</v>
      </c>
      <c r="Z17" s="55"/>
      <c r="AA17" s="52" t="s">
        <v>78</v>
      </c>
      <c r="AB17" s="52"/>
      <c r="AC17" s="52"/>
      <c r="AD17" s="53"/>
      <c r="AF17" s="50"/>
      <c r="AG17" s="47" t="s">
        <v>78</v>
      </c>
      <c r="AH17" s="47"/>
      <c r="AI17" s="47"/>
      <c r="AJ17" s="48"/>
      <c r="AL17" s="73"/>
      <c r="AM17" s="32"/>
      <c r="AR17" s="73"/>
      <c r="AS17" s="32"/>
      <c r="AX17" s="73"/>
      <c r="AY17" s="27"/>
      <c r="BD17" s="34"/>
    </row>
    <row r="18" spans="1:56" x14ac:dyDescent="0.25">
      <c r="A18" s="3" t="s">
        <v>1</v>
      </c>
      <c r="B18" s="3" t="s">
        <v>35</v>
      </c>
      <c r="C18" s="3" t="s">
        <v>72</v>
      </c>
      <c r="D18" s="3" t="s">
        <v>75</v>
      </c>
      <c r="F18" s="55"/>
      <c r="G18" s="3" t="s">
        <v>6</v>
      </c>
      <c r="H18" s="3">
        <v>4</v>
      </c>
      <c r="I18" s="12">
        <f t="shared" si="15"/>
        <v>12</v>
      </c>
      <c r="J18" s="3">
        <v>1</v>
      </c>
      <c r="L18" s="13">
        <f t="shared" si="6"/>
        <v>29</v>
      </c>
      <c r="M18" s="14" t="str">
        <f t="shared" si="7"/>
        <v>as</v>
      </c>
      <c r="N18" s="14">
        <f>IF(M18="","",COUNTIF($M$4:M18,M18))</f>
        <v>3</v>
      </c>
      <c r="O18" s="14" t="str">
        <f t="shared" si="0"/>
        <v>as3</v>
      </c>
      <c r="P18" s="24"/>
      <c r="Q18" s="2" t="str">
        <f t="shared" si="1"/>
        <v>Indianapolis Colts</v>
      </c>
      <c r="R18" s="5">
        <f t="shared" si="2"/>
        <v>0.26518000000000003</v>
      </c>
      <c r="T18" s="2">
        <v>15</v>
      </c>
      <c r="U18" s="2">
        <f t="shared" ca="1" si="8"/>
        <v>0</v>
      </c>
      <c r="V18" s="2" t="str">
        <f t="shared" ca="1" si="3"/>
        <v>Detroit Lions</v>
      </c>
      <c r="W18" s="5">
        <f t="shared" ca="1" si="4"/>
        <v>0.52909000000000006</v>
      </c>
      <c r="X18" s="45" t="str">
        <f t="shared" ca="1" si="5"/>
        <v>n</v>
      </c>
      <c r="Z18" s="61"/>
      <c r="AA18" s="1"/>
      <c r="AB18" s="1"/>
      <c r="AC18" s="4" t="s">
        <v>79</v>
      </c>
      <c r="AD18" s="4" t="s">
        <v>68</v>
      </c>
      <c r="AF18" s="63"/>
      <c r="AG18" s="1"/>
      <c r="AH18" s="1"/>
      <c r="AI18" s="4" t="s">
        <v>79</v>
      </c>
      <c r="AJ18" s="4" t="s">
        <v>68</v>
      </c>
      <c r="AL18" s="40"/>
      <c r="AM18" s="16">
        <v>7</v>
      </c>
      <c r="AN18" s="17" t="str">
        <f ca="1">IF(AM18="","tbd",OFFSET($Q$19,AM18,0))</f>
        <v>Seattle Seahawks</v>
      </c>
      <c r="AO18" s="18">
        <v>23</v>
      </c>
      <c r="AP18" s="14" t="str">
        <f>IF(AO18&gt;AO19,AM18,"")</f>
        <v/>
      </c>
      <c r="AR18" s="40"/>
      <c r="AS18" s="16">
        <f>IF(MAX(AP15:AP22)=7,7,IF(COUNT(AP15:AP22)&lt;&gt;3,"",MAX(AP15:AP22)))</f>
        <v>6</v>
      </c>
      <c r="AT18" s="17" t="str">
        <f ca="1">IF(AS18="","tbd",OFFSET($Q$19,AS18,0))</f>
        <v>New York Giants</v>
      </c>
      <c r="AU18" s="18">
        <v>7</v>
      </c>
      <c r="AV18" s="14" t="str">
        <f>IF(AU18&gt;AU19,AS18,"")</f>
        <v/>
      </c>
      <c r="AX18" s="40"/>
      <c r="AY18" s="27"/>
      <c r="BD18" s="43"/>
    </row>
    <row r="19" spans="1:56" x14ac:dyDescent="0.25">
      <c r="A19" s="3" t="s">
        <v>9</v>
      </c>
      <c r="B19" s="3" t="s">
        <v>43</v>
      </c>
      <c r="C19" s="3" t="s">
        <v>72</v>
      </c>
      <c r="D19" s="3" t="s">
        <v>78</v>
      </c>
      <c r="F19" s="56"/>
      <c r="G19" s="3" t="s">
        <v>29</v>
      </c>
      <c r="H19" s="3">
        <v>3</v>
      </c>
      <c r="I19" s="12">
        <f t="shared" si="15"/>
        <v>13</v>
      </c>
      <c r="J19" s="3">
        <v>1</v>
      </c>
      <c r="L19" s="13">
        <f t="shared" si="6"/>
        <v>31</v>
      </c>
      <c r="M19" s="14" t="str">
        <f t="shared" si="7"/>
        <v>as</v>
      </c>
      <c r="N19" s="14">
        <f>IF(M19="","",COUNTIF($M$4:M19,M19))</f>
        <v>4</v>
      </c>
      <c r="O19" s="14" t="str">
        <f t="shared" si="0"/>
        <v>as4</v>
      </c>
      <c r="P19" s="24"/>
      <c r="Q19" s="2" t="str">
        <f t="shared" si="1"/>
        <v>Houston Texans</v>
      </c>
      <c r="R19" s="5">
        <f t="shared" si="2"/>
        <v>0.20616999999999999</v>
      </c>
      <c r="T19" s="2">
        <v>16</v>
      </c>
      <c r="U19" s="2">
        <f t="shared" ca="1" si="8"/>
        <v>0</v>
      </c>
      <c r="V19" s="2" t="str">
        <f t="shared" ca="1" si="3"/>
        <v>Washington Commanders</v>
      </c>
      <c r="W19" s="5">
        <f t="shared" ca="1" si="4"/>
        <v>0.50007999999999997</v>
      </c>
      <c r="X19" s="45" t="str">
        <f t="shared" ca="1" si="5"/>
        <v>n</v>
      </c>
      <c r="Z19" s="61"/>
      <c r="AA19" s="14" t="s">
        <v>91</v>
      </c>
      <c r="AB19" s="2">
        <f ca="1">IF(COUNTIF($O$4:$O$35,AA19)=0,"",OFFSET($P$3,MATCH(AA19,$O$4:$O$35,0),0))</f>
        <v>4</v>
      </c>
      <c r="AC19" s="2" t="str">
        <f ca="1">IF(COUNTIF($O$4:$O$35,AA19)=0,"",OFFSET($Q$3,MATCH(AA19,$O$4:$O$35,0),0))</f>
        <v>Jacksonville Jaguars</v>
      </c>
      <c r="AD19" s="5">
        <f ca="1">IF(COUNTIF($O$4:$O$35,AA19)=0,"",OFFSET($R$3,MATCH(AA19,$O$4:$O$35,0),0))</f>
        <v>0.52929000000000004</v>
      </c>
      <c r="AF19" s="63"/>
      <c r="AG19" s="14" t="s">
        <v>107</v>
      </c>
      <c r="AH19" s="2">
        <f ca="1">IF(COUNTIF($O$4:$O$35,AG19)=0,"",OFFSET($P$3,MATCH(AG19,$O$4:$O$35,0),0))</f>
        <v>4</v>
      </c>
      <c r="AI19" s="2" t="str">
        <f ca="1">IF(COUNTIF($O$4:$O$35,AG19)=0,"",OFFSET($Q$3,MATCH(AG19,$O$4:$O$35,0),0))</f>
        <v>Tampa Bay Buccaneers</v>
      </c>
      <c r="AJ19" s="5">
        <f ca="1">IF(COUNTIF($O$4:$O$35,AG19)=0,"",OFFSET($R$3,MATCH(AG19,$O$4:$O$35,0),0))</f>
        <v>0.47112999999999999</v>
      </c>
      <c r="AL19" s="29"/>
      <c r="AM19" s="19">
        <v>2</v>
      </c>
      <c r="AN19" s="20" t="str">
        <f ca="1">IF(AM19="","tbd",OFFSET($Q$19,AM19,0))</f>
        <v>San Francisco 49ers</v>
      </c>
      <c r="AO19" s="21">
        <v>41</v>
      </c>
      <c r="AP19" s="14">
        <f>IF(AO19&gt;AO18,AM19,"")</f>
        <v>2</v>
      </c>
      <c r="AR19" s="29"/>
      <c r="AS19" s="19">
        <v>1</v>
      </c>
      <c r="AT19" s="20" t="str">
        <f ca="1">IF(AS19="","tbd",OFFSET($Q$19,AS19,0))</f>
        <v>Philadelphia Eagles</v>
      </c>
      <c r="AU19" s="21">
        <v>38</v>
      </c>
      <c r="AV19" s="14">
        <f>IF(AU19&gt;AU18,AS19,"")</f>
        <v>1</v>
      </c>
      <c r="AX19" s="29"/>
      <c r="AY19" s="27"/>
      <c r="BD19" s="35"/>
    </row>
    <row r="20" spans="1:56" x14ac:dyDescent="0.25">
      <c r="A20" s="3" t="s">
        <v>7</v>
      </c>
      <c r="B20" s="3" t="s">
        <v>41</v>
      </c>
      <c r="C20" s="3" t="s">
        <v>72</v>
      </c>
      <c r="D20" s="3" t="s">
        <v>75</v>
      </c>
      <c r="F20" s="49" t="s">
        <v>116</v>
      </c>
      <c r="G20" s="3" t="s">
        <v>1</v>
      </c>
      <c r="H20" s="3">
        <v>14</v>
      </c>
      <c r="I20" s="12">
        <f t="shared" si="15"/>
        <v>3</v>
      </c>
      <c r="J20" s="3">
        <v>0</v>
      </c>
      <c r="L20" s="13">
        <f t="shared" si="6"/>
        <v>2</v>
      </c>
      <c r="M20" s="14" t="str">
        <f t="shared" si="7"/>
        <v>ne</v>
      </c>
      <c r="N20" s="14">
        <f>IF(M20="","",COUNTIF($M$4:M20,M20))</f>
        <v>1</v>
      </c>
      <c r="O20" s="14" t="str">
        <f t="shared" si="0"/>
        <v>ne1</v>
      </c>
      <c r="P20" s="2">
        <v>1</v>
      </c>
      <c r="Q20" s="2" t="str">
        <f t="shared" si="1"/>
        <v>Philadelphia Eagles</v>
      </c>
      <c r="R20" s="5">
        <f t="shared" si="2"/>
        <v>0.82416</v>
      </c>
      <c r="T20" s="2">
        <v>17</v>
      </c>
      <c r="U20" s="2">
        <f t="shared" ca="1" si="8"/>
        <v>0</v>
      </c>
      <c r="V20" s="2" t="str">
        <f t="shared" ca="1" si="3"/>
        <v>New England Patriots</v>
      </c>
      <c r="W20" s="5">
        <f t="shared" ca="1" si="4"/>
        <v>0.47123999999999999</v>
      </c>
      <c r="X20" s="45" t="str">
        <f t="shared" ca="1" si="5"/>
        <v>a</v>
      </c>
      <c r="Z20" s="61"/>
      <c r="AA20" s="14" t="s">
        <v>92</v>
      </c>
      <c r="AB20" s="2">
        <f t="shared" ref="AB20:AB22" ca="1" si="22">IF(COUNTIF($O$4:$O$35,AA20)=0,"",OFFSET($P$3,MATCH(AA20,$O$4:$O$35,0),0))</f>
        <v>0</v>
      </c>
      <c r="AC20" s="2" t="str">
        <f t="shared" ref="AC20:AC22" ca="1" si="23">IF(COUNTIF($O$4:$O$35,AA20)=0,"",OFFSET($Q$3,MATCH(AA20,$O$4:$O$35,0),0))</f>
        <v>Tennessee Titans</v>
      </c>
      <c r="AD20" s="5">
        <f t="shared" ref="AD20:AD22" ca="1" si="24">IF(COUNTIF($O$4:$O$35,AA20)=0,"",OFFSET($R$3,MATCH(AA20,$O$4:$O$35,0),0))</f>
        <v>0.41221999999999998</v>
      </c>
      <c r="AF20" s="63"/>
      <c r="AG20" s="14" t="s">
        <v>108</v>
      </c>
      <c r="AH20" s="2">
        <f t="shared" ref="AH20:AH22" ca="1" si="25">IF(COUNTIF($O$4:$O$35,AG20)=0,"",OFFSET($P$3,MATCH(AG20,$O$4:$O$35,0),0))</f>
        <v>0</v>
      </c>
      <c r="AI20" s="2" t="str">
        <f t="shared" ref="AI20:AI22" ca="1" si="26">IF(COUNTIF($O$4:$O$35,AG20)=0,"",OFFSET($Q$3,MATCH(AG20,$O$4:$O$35,0),0))</f>
        <v>Carolina Panthers</v>
      </c>
      <c r="AJ20" s="5">
        <f t="shared" ref="AJ20:AJ22" ca="1" si="27">IF(COUNTIF($O$4:$O$35,AG20)=0,"",OFFSET($R$3,MATCH(AG20,$O$4:$O$35,0),0))</f>
        <v>0.41205999999999998</v>
      </c>
      <c r="AL20" s="29"/>
      <c r="AM20" s="32"/>
      <c r="AR20" s="29"/>
      <c r="AS20" s="31"/>
      <c r="AX20" s="29"/>
      <c r="AY20" s="27"/>
      <c r="BD20" s="35"/>
    </row>
    <row r="21" spans="1:56" x14ac:dyDescent="0.25">
      <c r="A21" s="3" t="s">
        <v>24</v>
      </c>
      <c r="B21" s="3" t="s">
        <v>57</v>
      </c>
      <c r="C21" s="3" t="s">
        <v>74</v>
      </c>
      <c r="D21" s="3" t="s">
        <v>78</v>
      </c>
      <c r="F21" s="50"/>
      <c r="G21" s="3" t="s">
        <v>8</v>
      </c>
      <c r="H21" s="3">
        <v>13</v>
      </c>
      <c r="I21" s="12">
        <f t="shared" si="15"/>
        <v>4</v>
      </c>
      <c r="J21" s="3">
        <v>0</v>
      </c>
      <c r="L21" s="13">
        <f t="shared" si="6"/>
        <v>4</v>
      </c>
      <c r="M21" s="14" t="str">
        <f t="shared" si="7"/>
        <v>nw</v>
      </c>
      <c r="N21" s="14">
        <f>IF(M21="","",COUNTIF($M$4:M21,M21))</f>
        <v>1</v>
      </c>
      <c r="O21" s="14" t="str">
        <f t="shared" si="0"/>
        <v>nw1</v>
      </c>
      <c r="P21" s="2">
        <v>2</v>
      </c>
      <c r="Q21" s="2" t="str">
        <f t="shared" si="1"/>
        <v>San Francisco 49ers</v>
      </c>
      <c r="R21" s="5">
        <f t="shared" si="2"/>
        <v>0.76515</v>
      </c>
      <c r="T21" s="2">
        <v>18</v>
      </c>
      <c r="U21" s="2">
        <f t="shared" ca="1" si="8"/>
        <v>4</v>
      </c>
      <c r="V21" s="2" t="str">
        <f t="shared" ca="1" si="3"/>
        <v>Tampa Bay Buccaneers</v>
      </c>
      <c r="W21" s="5">
        <f t="shared" ca="1" si="4"/>
        <v>0.47112999999999999</v>
      </c>
      <c r="X21" s="45" t="str">
        <f t="shared" ca="1" si="5"/>
        <v>n</v>
      </c>
      <c r="Z21" s="61"/>
      <c r="AA21" s="14" t="s">
        <v>93</v>
      </c>
      <c r="AB21" s="2">
        <f t="shared" ca="1" si="22"/>
        <v>0</v>
      </c>
      <c r="AC21" s="2" t="str">
        <f t="shared" ca="1" si="23"/>
        <v>Indianapolis Colts</v>
      </c>
      <c r="AD21" s="5">
        <f t="shared" ca="1" si="24"/>
        <v>0.26518000000000003</v>
      </c>
      <c r="AF21" s="63"/>
      <c r="AG21" s="14" t="s">
        <v>109</v>
      </c>
      <c r="AH21" s="2">
        <f t="shared" ca="1" si="25"/>
        <v>0</v>
      </c>
      <c r="AI21" s="2" t="str">
        <f t="shared" ca="1" si="26"/>
        <v>New Orleans Saints</v>
      </c>
      <c r="AJ21" s="5">
        <f t="shared" ca="1" si="27"/>
        <v>0.41204999999999997</v>
      </c>
      <c r="AL21" s="29"/>
      <c r="AM21" s="16">
        <v>6</v>
      </c>
      <c r="AN21" s="17" t="str">
        <f ca="1">IF(AM21="","tbd",OFFSET($Q$19,AM21,0))</f>
        <v>New York Giants</v>
      </c>
      <c r="AO21" s="18">
        <v>31</v>
      </c>
      <c r="AP21" s="14">
        <f>IF(AO21&gt;AO22,AM21,"")</f>
        <v>6</v>
      </c>
      <c r="AR21" s="29"/>
      <c r="AS21" s="27"/>
      <c r="AX21" s="29"/>
      <c r="AY21" s="27"/>
      <c r="BD21" s="35"/>
    </row>
    <row r="22" spans="1:56" x14ac:dyDescent="0.25">
      <c r="A22" s="3" t="s">
        <v>15</v>
      </c>
      <c r="B22" s="3" t="s">
        <v>41</v>
      </c>
      <c r="C22" s="3" t="s">
        <v>74</v>
      </c>
      <c r="D22" s="3" t="s">
        <v>75</v>
      </c>
      <c r="F22" s="50"/>
      <c r="G22" s="6" t="s">
        <v>25</v>
      </c>
      <c r="H22" s="3">
        <v>13</v>
      </c>
      <c r="I22" s="12">
        <f t="shared" si="15"/>
        <v>4</v>
      </c>
      <c r="J22" s="3">
        <v>0</v>
      </c>
      <c r="L22" s="13">
        <f t="shared" si="6"/>
        <v>5</v>
      </c>
      <c r="M22" s="14" t="str">
        <f t="shared" si="7"/>
        <v>nn</v>
      </c>
      <c r="N22" s="14">
        <f>IF(M22="","",COUNTIF($M$4:M22,M22))</f>
        <v>1</v>
      </c>
      <c r="O22" s="14" t="str">
        <f t="shared" si="0"/>
        <v>nn1</v>
      </c>
      <c r="P22" s="2">
        <v>3</v>
      </c>
      <c r="Q22" s="2" t="str">
        <f t="shared" si="1"/>
        <v>Minnesota Vikings</v>
      </c>
      <c r="R22" s="5">
        <f t="shared" si="2"/>
        <v>0.76514000000000004</v>
      </c>
      <c r="T22" s="2">
        <v>19</v>
      </c>
      <c r="U22" s="2">
        <f t="shared" ca="1" si="8"/>
        <v>0</v>
      </c>
      <c r="V22" s="2" t="str">
        <f t="shared" ca="1" si="3"/>
        <v>Green Bay Packers</v>
      </c>
      <c r="W22" s="5">
        <f t="shared" ca="1" si="4"/>
        <v>0.47106999999999999</v>
      </c>
      <c r="X22" s="45" t="str">
        <f t="shared" ca="1" si="5"/>
        <v>n</v>
      </c>
      <c r="Z22" s="61"/>
      <c r="AA22" s="14" t="s">
        <v>94</v>
      </c>
      <c r="AB22" s="2">
        <f t="shared" ca="1" si="22"/>
        <v>0</v>
      </c>
      <c r="AC22" s="2" t="str">
        <f t="shared" ca="1" si="23"/>
        <v>Houston Texans</v>
      </c>
      <c r="AD22" s="5">
        <f t="shared" ca="1" si="24"/>
        <v>0.20616999999999999</v>
      </c>
      <c r="AF22" s="63"/>
      <c r="AG22" s="14" t="s">
        <v>110</v>
      </c>
      <c r="AH22" s="2">
        <f t="shared" ca="1" si="25"/>
        <v>0</v>
      </c>
      <c r="AI22" s="2" t="str">
        <f t="shared" ca="1" si="26"/>
        <v>Atlanta Falcons</v>
      </c>
      <c r="AJ22" s="5">
        <f t="shared" ca="1" si="27"/>
        <v>0.41203999999999996</v>
      </c>
      <c r="AL22" s="29"/>
      <c r="AM22" s="19">
        <v>3</v>
      </c>
      <c r="AN22" s="20" t="str">
        <f ca="1">IF(AM22="","tbd",OFFSET($Q$19,AM22,0))</f>
        <v>Minnesota Vikings</v>
      </c>
      <c r="AO22" s="21">
        <v>24</v>
      </c>
      <c r="AP22" s="14" t="str">
        <f>IF(AO22&gt;AO21,AM22,"")</f>
        <v/>
      </c>
      <c r="AR22" s="29"/>
      <c r="AS22" s="27"/>
      <c r="AX22" s="29"/>
      <c r="AY22" s="27"/>
      <c r="BD22" s="35"/>
    </row>
    <row r="23" spans="1:56" x14ac:dyDescent="0.25">
      <c r="A23" s="3" t="s">
        <v>30</v>
      </c>
      <c r="B23" s="3" t="s">
        <v>63</v>
      </c>
      <c r="C23" s="3" t="s">
        <v>72</v>
      </c>
      <c r="D23" s="3" t="s">
        <v>77</v>
      </c>
      <c r="F23" s="50"/>
      <c r="G23" s="3" t="s">
        <v>2</v>
      </c>
      <c r="H23" s="3">
        <v>8</v>
      </c>
      <c r="I23" s="12">
        <f t="shared" si="15"/>
        <v>9</v>
      </c>
      <c r="J23" s="3">
        <v>0</v>
      </c>
      <c r="L23" s="13">
        <f t="shared" si="6"/>
        <v>18</v>
      </c>
      <c r="M23" s="14" t="str">
        <f t="shared" si="7"/>
        <v>ns</v>
      </c>
      <c r="N23" s="14">
        <f>IF(M23="","",COUNTIF($M$4:M23,M23))</f>
        <v>1</v>
      </c>
      <c r="O23" s="14" t="str">
        <f t="shared" si="0"/>
        <v>ns1</v>
      </c>
      <c r="P23" s="2">
        <v>4</v>
      </c>
      <c r="Q23" s="2" t="str">
        <f t="shared" si="1"/>
        <v>Tampa Bay Buccaneers</v>
      </c>
      <c r="R23" s="5">
        <f t="shared" si="2"/>
        <v>0.47112999999999999</v>
      </c>
      <c r="T23" s="2">
        <v>20</v>
      </c>
      <c r="U23" s="2">
        <f t="shared" ca="1" si="8"/>
        <v>0</v>
      </c>
      <c r="V23" s="2" t="str">
        <f t="shared" ca="1" si="3"/>
        <v>New York Jets</v>
      </c>
      <c r="W23" s="5">
        <f t="shared" ca="1" si="4"/>
        <v>0.41222999999999999</v>
      </c>
      <c r="X23" s="45" t="str">
        <f t="shared" ca="1" si="5"/>
        <v>a</v>
      </c>
      <c r="Z23" s="61"/>
      <c r="AF23" s="63"/>
      <c r="AL23" s="29"/>
      <c r="AM23" s="32"/>
      <c r="AN23" s="20"/>
      <c r="AO23" s="20"/>
      <c r="AP23" s="20"/>
      <c r="AQ23" s="20"/>
      <c r="AR23" s="29"/>
      <c r="AS23" s="28"/>
      <c r="AT23" s="20"/>
      <c r="AU23" s="20"/>
      <c r="AV23" s="20"/>
      <c r="AW23" s="20"/>
      <c r="AX23" s="29"/>
      <c r="AY23" s="28"/>
      <c r="AZ23" s="20"/>
      <c r="BA23" s="20"/>
      <c r="BB23" s="20"/>
      <c r="BD23" s="35"/>
    </row>
    <row r="24" spans="1:56" x14ac:dyDescent="0.25">
      <c r="A24" s="3" t="s">
        <v>0</v>
      </c>
      <c r="B24" s="3" t="s">
        <v>34</v>
      </c>
      <c r="C24" s="3" t="s">
        <v>72</v>
      </c>
      <c r="D24" s="3" t="s">
        <v>77</v>
      </c>
      <c r="F24" s="50"/>
      <c r="G24" s="3" t="s">
        <v>27</v>
      </c>
      <c r="H24" s="3">
        <v>12</v>
      </c>
      <c r="I24" s="12">
        <f t="shared" si="15"/>
        <v>5</v>
      </c>
      <c r="J24" s="3">
        <v>0</v>
      </c>
      <c r="L24" s="13">
        <f t="shared" si="6"/>
        <v>7</v>
      </c>
      <c r="M24" s="14" t="str">
        <f t="shared" si="7"/>
        <v>ne</v>
      </c>
      <c r="N24" s="14">
        <f>IF(M24="","",COUNTIF($M$4:M24,M24))</f>
        <v>2</v>
      </c>
      <c r="O24" s="14" t="str">
        <f t="shared" si="0"/>
        <v>ne2</v>
      </c>
      <c r="P24" s="2">
        <v>5</v>
      </c>
      <c r="Q24" s="2" t="str">
        <f t="shared" si="1"/>
        <v>Dallas Cowboys</v>
      </c>
      <c r="R24" s="5">
        <f t="shared" si="2"/>
        <v>0.70611999999999997</v>
      </c>
      <c r="T24" s="2">
        <v>21</v>
      </c>
      <c r="U24" s="2">
        <f t="shared" ca="1" si="8"/>
        <v>0</v>
      </c>
      <c r="V24" s="2" t="str">
        <f t="shared" ca="1" si="3"/>
        <v>Tennessee Titans</v>
      </c>
      <c r="W24" s="5">
        <f t="shared" ca="1" si="4"/>
        <v>0.41221999999999998</v>
      </c>
      <c r="X24" s="45" t="str">
        <f t="shared" ca="1" si="5"/>
        <v>a</v>
      </c>
      <c r="Z24" s="55"/>
      <c r="AA24" s="52" t="s">
        <v>73</v>
      </c>
      <c r="AB24" s="52"/>
      <c r="AC24" s="52"/>
      <c r="AD24" s="53"/>
      <c r="AF24" s="50"/>
      <c r="AG24" s="47" t="s">
        <v>73</v>
      </c>
      <c r="AH24" s="47"/>
      <c r="AI24" s="47"/>
      <c r="AJ24" s="48"/>
      <c r="AL24" s="57" t="s">
        <v>116</v>
      </c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9"/>
    </row>
    <row r="25" spans="1:56" x14ac:dyDescent="0.25">
      <c r="A25" s="3" t="s">
        <v>20</v>
      </c>
      <c r="B25" s="3" t="s">
        <v>53</v>
      </c>
      <c r="C25" s="3" t="s">
        <v>72</v>
      </c>
      <c r="D25" s="3" t="s">
        <v>78</v>
      </c>
      <c r="F25" s="50"/>
      <c r="G25" s="3" t="s">
        <v>7</v>
      </c>
      <c r="H25" s="3">
        <v>9</v>
      </c>
      <c r="I25" s="12">
        <f t="shared" si="15"/>
        <v>7</v>
      </c>
      <c r="J25" s="3">
        <v>1</v>
      </c>
      <c r="L25" s="13">
        <f t="shared" si="6"/>
        <v>10</v>
      </c>
      <c r="M25" s="14" t="str">
        <f t="shared" si="7"/>
        <v>ne</v>
      </c>
      <c r="N25" s="14">
        <f>IF(M25="","",COUNTIF($M$4:M25,M25))</f>
        <v>3</v>
      </c>
      <c r="O25" s="14" t="str">
        <f t="shared" si="0"/>
        <v>ne3</v>
      </c>
      <c r="P25" s="2">
        <v>6</v>
      </c>
      <c r="Q25" s="2" t="str">
        <f t="shared" si="1"/>
        <v>New York Giants</v>
      </c>
      <c r="R25" s="5">
        <f t="shared" si="2"/>
        <v>0.55911000000000011</v>
      </c>
      <c r="T25" s="2">
        <v>22</v>
      </c>
      <c r="U25" s="2">
        <f t="shared" ca="1" si="8"/>
        <v>0</v>
      </c>
      <c r="V25" s="2" t="str">
        <f t="shared" ca="1" si="3"/>
        <v>Cleveland Browns</v>
      </c>
      <c r="W25" s="5">
        <f t="shared" ca="1" si="4"/>
        <v>0.41220999999999997</v>
      </c>
      <c r="X25" s="45" t="str">
        <f t="shared" ca="1" si="5"/>
        <v>a</v>
      </c>
      <c r="Z25" s="61"/>
      <c r="AA25" s="1"/>
      <c r="AB25" s="1"/>
      <c r="AC25" s="4" t="s">
        <v>79</v>
      </c>
      <c r="AD25" s="4" t="s">
        <v>68</v>
      </c>
      <c r="AF25" s="63"/>
      <c r="AG25" s="1"/>
      <c r="AH25" s="1"/>
      <c r="AI25" s="4" t="s">
        <v>79</v>
      </c>
      <c r="AJ25" s="4" t="s">
        <v>68</v>
      </c>
    </row>
    <row r="26" spans="1:56" x14ac:dyDescent="0.25">
      <c r="A26" s="3" t="s">
        <v>13</v>
      </c>
      <c r="B26" s="3" t="s">
        <v>47</v>
      </c>
      <c r="C26" s="3" t="s">
        <v>74</v>
      </c>
      <c r="D26" s="3" t="s">
        <v>75</v>
      </c>
      <c r="F26" s="50"/>
      <c r="G26" s="3" t="s">
        <v>21</v>
      </c>
      <c r="H26" s="3">
        <v>9</v>
      </c>
      <c r="I26" s="12">
        <f t="shared" si="15"/>
        <v>8</v>
      </c>
      <c r="J26" s="3">
        <v>0</v>
      </c>
      <c r="L26" s="13">
        <f t="shared" si="6"/>
        <v>14</v>
      </c>
      <c r="M26" s="14" t="str">
        <f t="shared" si="7"/>
        <v>nw</v>
      </c>
      <c r="N26" s="14">
        <f>IF(M26="","",COUNTIF($M$4:M26,M26))</f>
        <v>2</v>
      </c>
      <c r="O26" s="14" t="str">
        <f t="shared" si="0"/>
        <v>nw2</v>
      </c>
      <c r="P26" s="24">
        <v>7</v>
      </c>
      <c r="Q26" s="2" t="str">
        <f t="shared" si="1"/>
        <v>Seattle Seahawks</v>
      </c>
      <c r="R26" s="5">
        <f t="shared" si="2"/>
        <v>0.52910000000000001</v>
      </c>
      <c r="T26" s="2">
        <v>23</v>
      </c>
      <c r="U26" s="2">
        <f t="shared" ca="1" si="8"/>
        <v>0</v>
      </c>
      <c r="V26" s="2" t="str">
        <f t="shared" ca="1" si="3"/>
        <v>Carolina Panthers</v>
      </c>
      <c r="W26" s="5">
        <f t="shared" ca="1" si="4"/>
        <v>0.41205999999999998</v>
      </c>
      <c r="X26" s="45" t="str">
        <f t="shared" ca="1" si="5"/>
        <v>n</v>
      </c>
      <c r="Z26" s="61"/>
      <c r="AA26" s="14" t="s">
        <v>95</v>
      </c>
      <c r="AB26" s="2">
        <f ca="1">IF(COUNTIF($O$4:$O$35,AA26)=0,"",OFFSET($P$3,MATCH(AA26,$O$4:$O$35,0),0))</f>
        <v>1</v>
      </c>
      <c r="AC26" s="2" t="str">
        <f ca="1">IF(COUNTIF($O$4:$O$35,AA26)=0,"",OFFSET($Q$3,MATCH(AA26,$O$4:$O$35,0),0))</f>
        <v>Kansas City Chiefs</v>
      </c>
      <c r="AD26" s="5">
        <f ca="1">IF(COUNTIF($O$4:$O$35,AA26)=0,"",OFFSET($R$3,MATCH(AA26,$O$4:$O$35,0),0))</f>
        <v>0.82431999999999994</v>
      </c>
      <c r="AF26" s="63"/>
      <c r="AG26" s="14" t="s">
        <v>111</v>
      </c>
      <c r="AH26" s="2">
        <f ca="1">IF(COUNTIF($O$4:$O$35,AG26)=0,"",OFFSET($P$3,MATCH(AG26,$O$4:$O$35,0),0))</f>
        <v>2</v>
      </c>
      <c r="AI26" s="2" t="str">
        <f ca="1">IF(COUNTIF($O$4:$O$35,AG26)=0,"",OFFSET($Q$3,MATCH(AG26,$O$4:$O$35,0),0))</f>
        <v>San Francisco 49ers</v>
      </c>
      <c r="AJ26" s="5">
        <f ca="1">IF(COUNTIF($O$4:$O$35,AG26)=0,"",OFFSET($R$3,MATCH(AG26,$O$4:$O$35,0),0))</f>
        <v>0.76515</v>
      </c>
    </row>
    <row r="27" spans="1:56" x14ac:dyDescent="0.25">
      <c r="A27" s="3" t="s">
        <v>3</v>
      </c>
      <c r="B27" s="3" t="s">
        <v>135</v>
      </c>
      <c r="C27" s="3" t="s">
        <v>74</v>
      </c>
      <c r="D27" s="3" t="s">
        <v>73</v>
      </c>
      <c r="F27" s="50"/>
      <c r="G27" s="3" t="s">
        <v>30</v>
      </c>
      <c r="H27" s="3">
        <v>9</v>
      </c>
      <c r="I27" s="12">
        <f t="shared" si="15"/>
        <v>8</v>
      </c>
      <c r="J27" s="3">
        <v>0</v>
      </c>
      <c r="L27" s="13">
        <f t="shared" si="6"/>
        <v>15</v>
      </c>
      <c r="M27" s="14" t="str">
        <f t="shared" si="7"/>
        <v>nn</v>
      </c>
      <c r="N27" s="14">
        <f>IF(M27="","",COUNTIF($M$4:M27,M27))</f>
        <v>2</v>
      </c>
      <c r="O27" s="14" t="str">
        <f t="shared" si="0"/>
        <v>nn2</v>
      </c>
      <c r="P27" s="24"/>
      <c r="Q27" s="2" t="str">
        <f t="shared" si="1"/>
        <v>Detroit Lions</v>
      </c>
      <c r="R27" s="5">
        <f t="shared" si="2"/>
        <v>0.52909000000000006</v>
      </c>
      <c r="T27" s="2">
        <v>24</v>
      </c>
      <c r="U27" s="2">
        <f t="shared" ca="1" si="8"/>
        <v>0</v>
      </c>
      <c r="V27" s="2" t="str">
        <f t="shared" ca="1" si="3"/>
        <v>New Orleans Saints</v>
      </c>
      <c r="W27" s="5">
        <f t="shared" ca="1" si="4"/>
        <v>0.41204999999999997</v>
      </c>
      <c r="X27" s="45" t="str">
        <f t="shared" ca="1" si="5"/>
        <v>n</v>
      </c>
      <c r="Z27" s="61"/>
      <c r="AA27" s="14" t="s">
        <v>96</v>
      </c>
      <c r="AB27" s="2">
        <f t="shared" ref="AB27:AB29" ca="1" si="28">IF(COUNTIF($O$4:$O$35,AA27)=0,"",OFFSET($P$3,MATCH(AA27,$O$4:$O$35,0),0))</f>
        <v>5</v>
      </c>
      <c r="AC27" s="2" t="str">
        <f t="shared" ref="AC27:AC29" ca="1" si="29">IF(COUNTIF($O$4:$O$35,AA27)=0,"",OFFSET($Q$3,MATCH(AA27,$O$4:$O$35,0),0))</f>
        <v>Los Angeles Chargers</v>
      </c>
      <c r="AD27" s="5">
        <f t="shared" ref="AD27:AD29" ca="1" si="30">IF(COUNTIF($O$4:$O$35,AA27)=0,"",OFFSET($R$3,MATCH(AA27,$O$4:$O$35,0),0))</f>
        <v>0.58827999999999991</v>
      </c>
      <c r="AF27" s="63"/>
      <c r="AG27" s="14" t="s">
        <v>112</v>
      </c>
      <c r="AH27" s="2">
        <f t="shared" ref="AH27:AH29" ca="1" si="31">IF(COUNTIF($O$4:$O$35,AG27)=0,"",OFFSET($P$3,MATCH(AG27,$O$4:$O$35,0),0))</f>
        <v>7</v>
      </c>
      <c r="AI27" s="2" t="str">
        <f t="shared" ref="AI27:AI29" ca="1" si="32">IF(COUNTIF($O$4:$O$35,AG27)=0,"",OFFSET($Q$3,MATCH(AG27,$O$4:$O$35,0),0))</f>
        <v>Seattle Seahawks</v>
      </c>
      <c r="AJ27" s="5">
        <f t="shared" ref="AJ27:AJ29" ca="1" si="33">IF(COUNTIF($O$4:$O$35,AG27)=0,"",OFFSET($R$3,MATCH(AG27,$O$4:$O$35,0),0))</f>
        <v>0.52910000000000001</v>
      </c>
    </row>
    <row r="28" spans="1:56" x14ac:dyDescent="0.25">
      <c r="A28" s="3" t="s">
        <v>22</v>
      </c>
      <c r="B28" s="3" t="s">
        <v>123</v>
      </c>
      <c r="C28" s="3" t="s">
        <v>72</v>
      </c>
      <c r="D28" s="3" t="s">
        <v>73</v>
      </c>
      <c r="F28" s="50"/>
      <c r="G28" s="3" t="s">
        <v>137</v>
      </c>
      <c r="H28" s="3">
        <v>8</v>
      </c>
      <c r="I28" s="12">
        <f t="shared" si="15"/>
        <v>8</v>
      </c>
      <c r="J28" s="3">
        <v>1</v>
      </c>
      <c r="L28" s="13">
        <f t="shared" si="6"/>
        <v>16</v>
      </c>
      <c r="M28" s="14" t="str">
        <f t="shared" si="7"/>
        <v>ne</v>
      </c>
      <c r="N28" s="14">
        <f>IF(M28="","",COUNTIF($M$4:M28,M28))</f>
        <v>4</v>
      </c>
      <c r="O28" s="14" t="str">
        <f t="shared" si="0"/>
        <v>ne4</v>
      </c>
      <c r="P28" s="24"/>
      <c r="Q28" s="2" t="str">
        <f t="shared" si="1"/>
        <v>Washington Commanders</v>
      </c>
      <c r="R28" s="5">
        <f t="shared" si="2"/>
        <v>0.50007999999999997</v>
      </c>
      <c r="T28" s="2">
        <v>25</v>
      </c>
      <c r="U28" s="2">
        <f t="shared" ca="1" si="8"/>
        <v>0</v>
      </c>
      <c r="V28" s="2" t="str">
        <f t="shared" ca="1" si="3"/>
        <v>Atlanta Falcons</v>
      </c>
      <c r="W28" s="5">
        <f t="shared" ca="1" si="4"/>
        <v>0.41203999999999996</v>
      </c>
      <c r="X28" s="45" t="str">
        <f t="shared" ca="1" si="5"/>
        <v>n</v>
      </c>
      <c r="Z28" s="61"/>
      <c r="AA28" s="14" t="s">
        <v>97</v>
      </c>
      <c r="AB28" s="2">
        <f t="shared" ca="1" si="28"/>
        <v>0</v>
      </c>
      <c r="AC28" s="2" t="str">
        <f t="shared" ca="1" si="29"/>
        <v>Las Vegas Raiders</v>
      </c>
      <c r="AD28" s="5">
        <f t="shared" ca="1" si="30"/>
        <v>0.35319999999999996</v>
      </c>
      <c r="AF28" s="63"/>
      <c r="AG28" s="14" t="s">
        <v>113</v>
      </c>
      <c r="AH28" s="2">
        <f t="shared" ca="1" si="31"/>
        <v>0</v>
      </c>
      <c r="AI28" s="2" t="str">
        <f t="shared" ca="1" si="32"/>
        <v>Los Angeles Rams</v>
      </c>
      <c r="AJ28" s="5">
        <f t="shared" ca="1" si="33"/>
        <v>0.29402999999999996</v>
      </c>
    </row>
    <row r="29" spans="1:56" x14ac:dyDescent="0.25">
      <c r="A29" s="3" t="s">
        <v>19</v>
      </c>
      <c r="B29" s="3" t="s">
        <v>52</v>
      </c>
      <c r="C29" s="3" t="s">
        <v>74</v>
      </c>
      <c r="D29" s="3" t="s">
        <v>77</v>
      </c>
      <c r="F29" s="50"/>
      <c r="G29" s="3" t="s">
        <v>0</v>
      </c>
      <c r="H29" s="3">
        <v>8</v>
      </c>
      <c r="I29" s="12">
        <f t="shared" si="15"/>
        <v>9</v>
      </c>
      <c r="J29" s="3">
        <v>0</v>
      </c>
      <c r="L29" s="13">
        <f t="shared" si="6"/>
        <v>19</v>
      </c>
      <c r="M29" s="14" t="str">
        <f t="shared" si="7"/>
        <v>nn</v>
      </c>
      <c r="N29" s="14">
        <f>IF(M29="","",COUNTIF($M$4:M29,M29))</f>
        <v>3</v>
      </c>
      <c r="O29" s="14" t="str">
        <f t="shared" si="0"/>
        <v>nn3</v>
      </c>
      <c r="P29" s="24"/>
      <c r="Q29" s="2" t="str">
        <f t="shared" si="1"/>
        <v>Green Bay Packers</v>
      </c>
      <c r="R29" s="5">
        <f t="shared" si="2"/>
        <v>0.47106999999999999</v>
      </c>
      <c r="T29" s="2">
        <v>26</v>
      </c>
      <c r="U29" s="2">
        <f t="shared" ca="1" si="8"/>
        <v>0</v>
      </c>
      <c r="V29" s="2" t="str">
        <f t="shared" ca="1" si="3"/>
        <v>Las Vegas Raiders</v>
      </c>
      <c r="W29" s="5">
        <f t="shared" ca="1" si="4"/>
        <v>0.35319999999999996</v>
      </c>
      <c r="X29" s="45" t="str">
        <f t="shared" ca="1" si="5"/>
        <v>a</v>
      </c>
      <c r="Z29" s="62"/>
      <c r="AA29" s="14" t="s">
        <v>98</v>
      </c>
      <c r="AB29" s="2">
        <f t="shared" ca="1" si="28"/>
        <v>0</v>
      </c>
      <c r="AC29" s="2" t="str">
        <f t="shared" ca="1" si="29"/>
        <v>Denver Broncos</v>
      </c>
      <c r="AD29" s="5">
        <f t="shared" ca="1" si="30"/>
        <v>0.29419000000000001</v>
      </c>
      <c r="AF29" s="64"/>
      <c r="AG29" s="14" t="s">
        <v>114</v>
      </c>
      <c r="AH29" s="2">
        <f t="shared" ca="1" si="31"/>
        <v>0</v>
      </c>
      <c r="AI29" s="2" t="str">
        <f t="shared" ca="1" si="32"/>
        <v>Arizona Cardinals</v>
      </c>
      <c r="AJ29" s="5">
        <f t="shared" ca="1" si="33"/>
        <v>0.23501999999999998</v>
      </c>
    </row>
    <row r="30" spans="1:56" x14ac:dyDescent="0.25">
      <c r="A30" s="3" t="s">
        <v>14</v>
      </c>
      <c r="B30" s="3" t="s">
        <v>48</v>
      </c>
      <c r="C30" s="3" t="s">
        <v>72</v>
      </c>
      <c r="D30" s="3" t="s">
        <v>78</v>
      </c>
      <c r="F30" s="50"/>
      <c r="G30" s="3" t="s">
        <v>20</v>
      </c>
      <c r="H30" s="3">
        <v>7</v>
      </c>
      <c r="I30" s="12">
        <f t="shared" si="15"/>
        <v>10</v>
      </c>
      <c r="J30" s="3">
        <v>0</v>
      </c>
      <c r="L30" s="13">
        <f t="shared" si="6"/>
        <v>23</v>
      </c>
      <c r="M30" s="14" t="str">
        <f t="shared" si="7"/>
        <v>ns</v>
      </c>
      <c r="N30" s="14">
        <f>IF(M30="","",COUNTIF($M$4:M30,M30))</f>
        <v>2</v>
      </c>
      <c r="O30" s="14" t="str">
        <f t="shared" si="0"/>
        <v>ns2</v>
      </c>
      <c r="P30" s="24"/>
      <c r="Q30" s="2" t="str">
        <f t="shared" si="1"/>
        <v>Carolina Panthers</v>
      </c>
      <c r="R30" s="5">
        <f t="shared" si="2"/>
        <v>0.41205999999999998</v>
      </c>
      <c r="T30" s="2">
        <v>27</v>
      </c>
      <c r="U30" s="2">
        <f t="shared" ca="1" si="8"/>
        <v>0</v>
      </c>
      <c r="V30" s="2" t="str">
        <f t="shared" ca="1" si="3"/>
        <v>Denver Broncos</v>
      </c>
      <c r="W30" s="5">
        <f t="shared" ca="1" si="4"/>
        <v>0.29419000000000001</v>
      </c>
      <c r="X30" s="45" t="str">
        <f t="shared" ca="1" si="5"/>
        <v>a</v>
      </c>
    </row>
    <row r="31" spans="1:56" x14ac:dyDescent="0.25">
      <c r="A31" s="3" t="s">
        <v>21</v>
      </c>
      <c r="B31" s="3" t="s">
        <v>54</v>
      </c>
      <c r="C31" s="3" t="s">
        <v>72</v>
      </c>
      <c r="D31" s="3" t="s">
        <v>73</v>
      </c>
      <c r="F31" s="50"/>
      <c r="G31" s="3" t="s">
        <v>14</v>
      </c>
      <c r="H31" s="3">
        <v>7</v>
      </c>
      <c r="I31" s="12">
        <f t="shared" si="15"/>
        <v>10</v>
      </c>
      <c r="J31" s="3">
        <v>0</v>
      </c>
      <c r="L31" s="13">
        <f t="shared" si="6"/>
        <v>24</v>
      </c>
      <c r="M31" s="14" t="str">
        <f t="shared" si="7"/>
        <v>ns</v>
      </c>
      <c r="N31" s="14">
        <f>IF(M31="","",COUNTIF($M$4:M31,M31))</f>
        <v>3</v>
      </c>
      <c r="O31" s="14" t="str">
        <f t="shared" si="0"/>
        <v>ns3</v>
      </c>
      <c r="P31" s="24"/>
      <c r="Q31" s="2" t="str">
        <f t="shared" si="1"/>
        <v>New Orleans Saints</v>
      </c>
      <c r="R31" s="5">
        <f t="shared" si="2"/>
        <v>0.41204999999999997</v>
      </c>
      <c r="T31" s="2">
        <v>28</v>
      </c>
      <c r="U31" s="2">
        <f t="shared" ca="1" si="8"/>
        <v>0</v>
      </c>
      <c r="V31" s="2" t="str">
        <f t="shared" ca="1" si="3"/>
        <v>Los Angeles Rams</v>
      </c>
      <c r="W31" s="5">
        <f t="shared" ca="1" si="4"/>
        <v>0.29402999999999996</v>
      </c>
      <c r="X31" s="45" t="str">
        <f t="shared" ca="1" si="5"/>
        <v>n</v>
      </c>
    </row>
    <row r="32" spans="1:56" x14ac:dyDescent="0.25">
      <c r="A32" s="3" t="s">
        <v>5</v>
      </c>
      <c r="B32" s="3" t="s">
        <v>39</v>
      </c>
      <c r="C32" s="3" t="s">
        <v>74</v>
      </c>
      <c r="D32" s="3" t="s">
        <v>77</v>
      </c>
      <c r="F32" s="50"/>
      <c r="G32" s="3" t="s">
        <v>9</v>
      </c>
      <c r="H32" s="3">
        <v>7</v>
      </c>
      <c r="I32" s="12">
        <f t="shared" si="15"/>
        <v>10</v>
      </c>
      <c r="J32" s="3">
        <v>0</v>
      </c>
      <c r="L32" s="13">
        <f t="shared" si="6"/>
        <v>25</v>
      </c>
      <c r="M32" s="14" t="str">
        <f t="shared" si="7"/>
        <v>ns</v>
      </c>
      <c r="N32" s="14">
        <f>IF(M32="","",COUNTIF($M$4:M32,M32))</f>
        <v>4</v>
      </c>
      <c r="O32" s="14" t="str">
        <f t="shared" si="0"/>
        <v>ns4</v>
      </c>
      <c r="P32" s="24"/>
      <c r="Q32" s="2" t="str">
        <f t="shared" si="1"/>
        <v>Atlanta Falcons</v>
      </c>
      <c r="R32" s="5">
        <f t="shared" si="2"/>
        <v>0.41203999999999996</v>
      </c>
      <c r="T32" s="2">
        <v>29</v>
      </c>
      <c r="U32" s="2">
        <f t="shared" ca="1" si="8"/>
        <v>0</v>
      </c>
      <c r="V32" s="2" t="str">
        <f t="shared" ca="1" si="3"/>
        <v>Indianapolis Colts</v>
      </c>
      <c r="W32" s="5">
        <f t="shared" ca="1" si="4"/>
        <v>0.26518000000000003</v>
      </c>
      <c r="X32" s="45" t="str">
        <f t="shared" ca="1" si="5"/>
        <v>a</v>
      </c>
    </row>
    <row r="33" spans="1:24" x14ac:dyDescent="0.25">
      <c r="A33" s="3" t="s">
        <v>29</v>
      </c>
      <c r="B33" s="3" t="s">
        <v>62</v>
      </c>
      <c r="C33" s="3" t="s">
        <v>74</v>
      </c>
      <c r="D33" s="3" t="s">
        <v>78</v>
      </c>
      <c r="F33" s="50"/>
      <c r="G33" s="3" t="s">
        <v>22</v>
      </c>
      <c r="H33" s="3">
        <v>5</v>
      </c>
      <c r="I33" s="12">
        <f t="shared" si="15"/>
        <v>12</v>
      </c>
      <c r="J33" s="3">
        <v>0</v>
      </c>
      <c r="L33" s="13">
        <f t="shared" si="6"/>
        <v>28</v>
      </c>
      <c r="M33" s="14" t="str">
        <f t="shared" si="7"/>
        <v>nw</v>
      </c>
      <c r="N33" s="14">
        <f>IF(M33="","",COUNTIF($M$4:M33,M33))</f>
        <v>3</v>
      </c>
      <c r="O33" s="14" t="str">
        <f t="shared" si="0"/>
        <v>nw3</v>
      </c>
      <c r="P33" s="24"/>
      <c r="Q33" s="2" t="str">
        <f t="shared" si="1"/>
        <v>Los Angeles Rams</v>
      </c>
      <c r="R33" s="5">
        <f t="shared" si="2"/>
        <v>0.29402999999999996</v>
      </c>
      <c r="T33" s="2">
        <v>30</v>
      </c>
      <c r="U33" s="2">
        <f t="shared" ca="1" si="8"/>
        <v>0</v>
      </c>
      <c r="V33" s="2" t="str">
        <f t="shared" ca="1" si="3"/>
        <v>Arizona Cardinals</v>
      </c>
      <c r="W33" s="5">
        <f t="shared" ca="1" si="4"/>
        <v>0.23501999999999998</v>
      </c>
      <c r="X33" s="45" t="str">
        <f t="shared" ca="1" si="5"/>
        <v>n</v>
      </c>
    </row>
    <row r="34" spans="1:24" x14ac:dyDescent="0.25">
      <c r="A34" s="3" t="s">
        <v>4</v>
      </c>
      <c r="B34" s="3" t="s">
        <v>38</v>
      </c>
      <c r="C34" s="3" t="s">
        <v>74</v>
      </c>
      <c r="D34" s="3" t="s">
        <v>78</v>
      </c>
      <c r="F34" s="50"/>
      <c r="G34" s="3" t="s">
        <v>26</v>
      </c>
      <c r="H34" s="3">
        <v>4</v>
      </c>
      <c r="I34" s="12">
        <f t="shared" si="15"/>
        <v>13</v>
      </c>
      <c r="J34" s="3">
        <v>0</v>
      </c>
      <c r="L34" s="13">
        <f t="shared" si="6"/>
        <v>30</v>
      </c>
      <c r="M34" s="14" t="str">
        <f t="shared" si="7"/>
        <v>nw</v>
      </c>
      <c r="N34" s="14">
        <f>IF(M34="","",COUNTIF($M$4:M34,M34))</f>
        <v>4</v>
      </c>
      <c r="O34" s="14" t="str">
        <f t="shared" si="0"/>
        <v>nw4</v>
      </c>
      <c r="P34" s="24"/>
      <c r="Q34" s="2" t="str">
        <f t="shared" si="1"/>
        <v>Arizona Cardinals</v>
      </c>
      <c r="R34" s="5">
        <f t="shared" si="2"/>
        <v>0.23501999999999998</v>
      </c>
      <c r="T34" s="2">
        <v>31</v>
      </c>
      <c r="U34" s="2">
        <f t="shared" ca="1" si="8"/>
        <v>0</v>
      </c>
      <c r="V34" s="2" t="str">
        <f t="shared" ca="1" si="3"/>
        <v>Houston Texans</v>
      </c>
      <c r="W34" s="5">
        <f t="shared" ca="1" si="4"/>
        <v>0.20616999999999999</v>
      </c>
      <c r="X34" s="45" t="str">
        <f t="shared" ca="1" si="5"/>
        <v>a</v>
      </c>
    </row>
    <row r="35" spans="1:24" x14ac:dyDescent="0.25">
      <c r="A35" s="3" t="s">
        <v>25</v>
      </c>
      <c r="B35" s="3" t="s">
        <v>58</v>
      </c>
      <c r="C35" s="3" t="s">
        <v>72</v>
      </c>
      <c r="D35" s="3" t="s">
        <v>77</v>
      </c>
      <c r="F35" s="51"/>
      <c r="G35" s="3" t="s">
        <v>28</v>
      </c>
      <c r="H35" s="3">
        <v>3</v>
      </c>
      <c r="I35" s="12">
        <f t="shared" si="15"/>
        <v>14</v>
      </c>
      <c r="J35" s="3">
        <v>0</v>
      </c>
      <c r="L35" s="13">
        <f t="shared" si="6"/>
        <v>32</v>
      </c>
      <c r="M35" s="14" t="str">
        <f t="shared" si="7"/>
        <v>nn</v>
      </c>
      <c r="N35" s="14">
        <f>IF(M35="","",COUNTIF($M$4:M35,M35))</f>
        <v>4</v>
      </c>
      <c r="O35" s="14" t="str">
        <f t="shared" si="0"/>
        <v>nn4</v>
      </c>
      <c r="P35" s="24"/>
      <c r="Q35" s="2" t="str">
        <f t="shared" si="1"/>
        <v>Chicago Bears</v>
      </c>
      <c r="R35" s="5">
        <f t="shared" si="2"/>
        <v>0.17601</v>
      </c>
      <c r="T35" s="2">
        <v>32</v>
      </c>
      <c r="U35" s="2">
        <f t="shared" ca="1" si="8"/>
        <v>0</v>
      </c>
      <c r="V35" s="2" t="str">
        <f t="shared" ca="1" si="3"/>
        <v>Chicago Bears</v>
      </c>
      <c r="W35" s="5">
        <f t="shared" ca="1" si="4"/>
        <v>0.17601</v>
      </c>
      <c r="X35" s="46" t="str">
        <f t="shared" ca="1" si="5"/>
        <v>n</v>
      </c>
    </row>
  </sheetData>
  <sortState xmlns:xlrd2="http://schemas.microsoft.com/office/spreadsheetml/2017/richdata2" ref="A4:D35">
    <sortCondition ref="A4"/>
  </sortState>
  <mergeCells count="28">
    <mergeCell ref="F20:F35"/>
    <mergeCell ref="AA24:AD24"/>
    <mergeCell ref="AG24:AJ24"/>
    <mergeCell ref="F4:F19"/>
    <mergeCell ref="AA10:AD10"/>
    <mergeCell ref="AG10:AJ10"/>
    <mergeCell ref="AA17:AD17"/>
    <mergeCell ref="AG17:AJ17"/>
    <mergeCell ref="BE1:BI1"/>
    <mergeCell ref="Z3:Z29"/>
    <mergeCell ref="AA3:AD3"/>
    <mergeCell ref="AF3:AF29"/>
    <mergeCell ref="AG3:AJ3"/>
    <mergeCell ref="BE12:BG12"/>
    <mergeCell ref="BH12:BH13"/>
    <mergeCell ref="BH14:BH15"/>
    <mergeCell ref="BE15:BG15"/>
    <mergeCell ref="AL1:BB1"/>
    <mergeCell ref="AL3:BD3"/>
    <mergeCell ref="AL24:BD24"/>
    <mergeCell ref="AL10:AL17"/>
    <mergeCell ref="AR10:AR17"/>
    <mergeCell ref="AX10:AX17"/>
    <mergeCell ref="A1:D1"/>
    <mergeCell ref="G1:J1"/>
    <mergeCell ref="L1:R1"/>
    <mergeCell ref="T1:W1"/>
    <mergeCell ref="Z1:AJ1"/>
  </mergeCells>
  <conditionalFormatting sqref="U4:X35">
    <cfRule type="expression" dxfId="308" priority="8">
      <formula>AND($U4&gt;=5,$U4&lt;=7)</formula>
    </cfRule>
    <cfRule type="expression" dxfId="307" priority="9">
      <formula>AND($U4&gt;=1,$U4&lt;=4)</formula>
    </cfRule>
  </conditionalFormatting>
  <conditionalFormatting sqref="X4:X35">
    <cfRule type="expression" dxfId="306" priority="6">
      <formula>X4="n"</formula>
    </cfRule>
    <cfRule type="expression" dxfId="305" priority="7">
      <formula>X4="a"</formula>
    </cfRule>
  </conditionalFormatting>
  <conditionalFormatting sqref="AB4:AD35">
    <cfRule type="expression" dxfId="304" priority="17">
      <formula>AND($AB4&gt;=5,$AB4&lt;=7)</formula>
    </cfRule>
    <cfRule type="expression" dxfId="303" priority="18">
      <formula>AND($AB4&gt;=1,$AB4&lt;=4)</formula>
    </cfRule>
  </conditionalFormatting>
  <conditionalFormatting sqref="AH4:AJ29">
    <cfRule type="expression" dxfId="302" priority="13">
      <formula>AND($AG4&gt;=5,$AG4&lt;=7)</formula>
    </cfRule>
    <cfRule type="expression" dxfId="301" priority="14">
      <formula>AND($AG4&gt;=1,$AG4&lt;=4)</formula>
    </cfRule>
    <cfRule type="expression" dxfId="300" priority="15">
      <formula>AND($AH4&gt;=5,$AH4&lt;=7)</formula>
    </cfRule>
    <cfRule type="expression" dxfId="299" priority="16">
      <formula>AND($AH4&gt;=1,$AH4&lt;=4)</formula>
    </cfRule>
  </conditionalFormatting>
  <conditionalFormatting sqref="AM5:AO22">
    <cfRule type="expression" dxfId="298" priority="12">
      <formula>$AP5&lt;&gt;""</formula>
    </cfRule>
  </conditionalFormatting>
  <conditionalFormatting sqref="AS8:AU19">
    <cfRule type="expression" dxfId="297" priority="11">
      <formula>$AV8&lt;&gt;""</formula>
    </cfRule>
  </conditionalFormatting>
  <conditionalFormatting sqref="AY11:BA16">
    <cfRule type="expression" dxfId="296" priority="10">
      <formula>$BB11&lt;&gt;""</formula>
    </cfRule>
  </conditionalFormatting>
  <conditionalFormatting sqref="BE12 BE15">
    <cfRule type="expression" dxfId="295" priority="3">
      <formula>$BE12="N"</formula>
    </cfRule>
    <cfRule type="expression" dxfId="294" priority="4">
      <formula>$BE12="A"</formula>
    </cfRule>
  </conditionalFormatting>
  <conditionalFormatting sqref="BE13:BG14">
    <cfRule type="expression" dxfId="293" priority="5">
      <formula>$BI13&lt;&gt;""</formula>
    </cfRule>
  </conditionalFormatting>
  <conditionalFormatting sqref="BH12:BH15">
    <cfRule type="expression" dxfId="292" priority="1">
      <formula>$BH12="N"</formula>
    </cfRule>
    <cfRule type="expression" dxfId="291" priority="2">
      <formula>$BH12="A"</formula>
    </cfRule>
  </conditionalFormatting>
  <pageMargins left="0.7" right="0.7" top="0.78740157499999996" bottom="0.78740157499999996" header="0.3" footer="0.3"/>
  <pageSetup paperSize="9" orientation="portrait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35"/>
  <sheetViews>
    <sheetView topLeftCell="Z1" workbookViewId="0">
      <selection activeCell="BI13" sqref="BI13"/>
    </sheetView>
  </sheetViews>
  <sheetFormatPr baseColWidth="10" defaultColWidth="11.42578125" defaultRowHeight="15" outlineLevelCol="1" x14ac:dyDescent="0.25"/>
  <cols>
    <col min="1" max="4" width="12.7109375" style="2" hidden="1" customWidth="1" outlineLevel="1"/>
    <col min="5" max="5" width="6.7109375" style="2" customWidth="1" collapsed="1"/>
    <col min="6" max="6" width="2.7109375" style="2" hidden="1" customWidth="1" outlineLevel="1"/>
    <col min="7" max="7" width="12.7109375" style="2" hidden="1" customWidth="1" outlineLevel="1"/>
    <col min="8" max="10" width="3.7109375" style="2" hidden="1" customWidth="1" outlineLevel="1"/>
    <col min="11" max="11" width="6.7109375" style="2" customWidth="1" collapsed="1"/>
    <col min="12" max="14" width="3.7109375" style="2" hidden="1" customWidth="1" outlineLevel="1"/>
    <col min="15" max="15" width="4.7109375" style="2" hidden="1" customWidth="1" outlineLevel="1"/>
    <col min="16" max="16" width="2.7109375" style="2" hidden="1" customWidth="1" outlineLevel="1"/>
    <col min="17" max="17" width="24.7109375" style="2" hidden="1" customWidth="1" outlineLevel="1"/>
    <col min="18" max="18" width="6.7109375" style="2" hidden="1" customWidth="1" outlineLevel="1"/>
    <col min="19" max="19" width="6.7109375" style="2" customWidth="1" collapsed="1"/>
    <col min="20" max="20" width="3.7109375" style="2" customWidth="1" outlineLevel="1"/>
    <col min="21" max="21" width="2.7109375" style="2" customWidth="1" outlineLevel="1"/>
    <col min="22" max="22" width="24.7109375" style="2" customWidth="1" outlineLevel="1"/>
    <col min="23" max="23" width="6.7109375" style="2" customWidth="1" outlineLevel="1"/>
    <col min="24" max="24" width="2.7109375" style="2" customWidth="1" outlineLevel="1"/>
    <col min="25" max="25" width="6.7109375" style="2" customWidth="1"/>
    <col min="26" max="26" width="2.7109375" style="2" customWidth="1" outlineLevel="1"/>
    <col min="27" max="27" width="4.7109375" style="2" customWidth="1" outlineLevel="1"/>
    <col min="28" max="28" width="2.7109375" style="2" customWidth="1" outlineLevel="1"/>
    <col min="29" max="29" width="24.7109375" style="2" customWidth="1" outlineLevel="1"/>
    <col min="30" max="30" width="6.7109375" style="2" customWidth="1" outlineLevel="1"/>
    <col min="31" max="31" width="3.7109375" style="2" customWidth="1" outlineLevel="1"/>
    <col min="32" max="32" width="2.7109375" style="2" customWidth="1" outlineLevel="1"/>
    <col min="33" max="33" width="4.7109375" style="2" customWidth="1" outlineLevel="1"/>
    <col min="34" max="34" width="2.7109375" style="2" customWidth="1" outlineLevel="1"/>
    <col min="35" max="35" width="24.7109375" style="2" customWidth="1" outlineLevel="1"/>
    <col min="36" max="36" width="6.7109375" style="2" customWidth="1" outlineLevel="1"/>
    <col min="37" max="37" width="6.7109375" style="2" customWidth="1"/>
    <col min="38" max="39" width="2.7109375" style="2" customWidth="1"/>
    <col min="40" max="40" width="24.7109375" style="2" customWidth="1"/>
    <col min="41" max="41" width="4.7109375" style="2" customWidth="1"/>
    <col min="42" max="42" width="2.7109375" style="2" customWidth="1"/>
    <col min="43" max="43" width="3.7109375" style="2" customWidth="1"/>
    <col min="44" max="45" width="2.7109375" style="2" customWidth="1"/>
    <col min="46" max="46" width="24.7109375" style="2" customWidth="1"/>
    <col min="47" max="47" width="4.7109375" style="2" customWidth="1"/>
    <col min="48" max="48" width="2.7109375" style="2" customWidth="1"/>
    <col min="49" max="49" width="3.7109375" style="2" customWidth="1"/>
    <col min="50" max="51" width="2.7109375" style="2" customWidth="1"/>
    <col min="52" max="52" width="24.7109375" style="2" customWidth="1"/>
    <col min="53" max="53" width="4.7109375" style="2" customWidth="1"/>
    <col min="54" max="54" width="2.7109375" style="2" customWidth="1"/>
    <col min="55" max="55" width="3.7109375" style="2" customWidth="1"/>
    <col min="56" max="57" width="2.7109375" style="2" customWidth="1"/>
    <col min="58" max="58" width="24.7109375" style="2" customWidth="1"/>
    <col min="59" max="59" width="4.7109375" style="2" customWidth="1"/>
    <col min="60" max="60" width="2.7109375" style="2" customWidth="1"/>
    <col min="61" max="61" width="12.7109375" style="2" customWidth="1"/>
    <col min="62" max="16384" width="11.42578125" style="2"/>
  </cols>
  <sheetData>
    <row r="1" spans="1:61" s="11" customFormat="1" ht="21" x14ac:dyDescent="0.25">
      <c r="A1" s="60" t="s">
        <v>80</v>
      </c>
      <c r="B1" s="60"/>
      <c r="C1" s="60"/>
      <c r="D1" s="60"/>
      <c r="G1" s="60" t="s">
        <v>118</v>
      </c>
      <c r="H1" s="60"/>
      <c r="I1" s="60"/>
      <c r="J1" s="60"/>
      <c r="L1" s="60" t="s">
        <v>82</v>
      </c>
      <c r="M1" s="60"/>
      <c r="N1" s="60"/>
      <c r="O1" s="60"/>
      <c r="P1" s="60"/>
      <c r="Q1" s="60"/>
      <c r="R1" s="60"/>
      <c r="T1" s="60" t="s">
        <v>81</v>
      </c>
      <c r="U1" s="60"/>
      <c r="V1" s="60"/>
      <c r="W1" s="60"/>
      <c r="X1" s="10"/>
      <c r="Z1" s="60" t="s">
        <v>127</v>
      </c>
      <c r="AA1" s="60"/>
      <c r="AB1" s="60"/>
      <c r="AC1" s="60"/>
      <c r="AD1" s="60"/>
      <c r="AE1" s="60"/>
      <c r="AF1" s="60"/>
      <c r="AG1" s="60"/>
      <c r="AH1" s="60"/>
      <c r="AI1" s="60"/>
      <c r="AJ1" s="60"/>
      <c r="AL1" s="60" t="s">
        <v>129</v>
      </c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10"/>
      <c r="BE1" s="60" t="s">
        <v>125</v>
      </c>
      <c r="BF1" s="60"/>
      <c r="BG1" s="60"/>
      <c r="BH1" s="60"/>
      <c r="BI1" s="60"/>
    </row>
    <row r="2" spans="1:61" x14ac:dyDescent="0.25">
      <c r="A2" s="3">
        <v>16</v>
      </c>
      <c r="BE2" s="6" t="s">
        <v>126</v>
      </c>
    </row>
    <row r="3" spans="1:61" ht="15" customHeight="1" x14ac:dyDescent="0.25">
      <c r="A3" s="1" t="s">
        <v>32</v>
      </c>
      <c r="B3" s="1" t="s">
        <v>33</v>
      </c>
      <c r="C3" s="1" t="s">
        <v>70</v>
      </c>
      <c r="D3" s="1" t="s">
        <v>71</v>
      </c>
      <c r="G3" s="1" t="s">
        <v>32</v>
      </c>
      <c r="H3" s="4" t="s">
        <v>65</v>
      </c>
      <c r="I3" s="4" t="s">
        <v>66</v>
      </c>
      <c r="J3" s="4" t="s">
        <v>67</v>
      </c>
      <c r="L3" s="4" t="s">
        <v>119</v>
      </c>
      <c r="M3" s="4" t="s">
        <v>76</v>
      </c>
      <c r="N3" s="4" t="s">
        <v>120</v>
      </c>
      <c r="O3" s="4" t="s">
        <v>69</v>
      </c>
      <c r="P3" s="4"/>
      <c r="Q3" s="4" t="s">
        <v>79</v>
      </c>
      <c r="R3" s="4" t="s">
        <v>68</v>
      </c>
      <c r="T3" s="1"/>
      <c r="U3" s="1"/>
      <c r="V3" s="4" t="s">
        <v>79</v>
      </c>
      <c r="W3" s="4" t="s">
        <v>68</v>
      </c>
      <c r="X3" s="1"/>
      <c r="Z3" s="54" t="s">
        <v>115</v>
      </c>
      <c r="AA3" s="52" t="s">
        <v>75</v>
      </c>
      <c r="AB3" s="52"/>
      <c r="AC3" s="52"/>
      <c r="AD3" s="53"/>
      <c r="AF3" s="49" t="s">
        <v>116</v>
      </c>
      <c r="AG3" s="47" t="s">
        <v>75</v>
      </c>
      <c r="AH3" s="47"/>
      <c r="AI3" s="47"/>
      <c r="AJ3" s="48"/>
      <c r="AL3" s="70" t="s">
        <v>115</v>
      </c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2"/>
    </row>
    <row r="4" spans="1:61" ht="15" customHeight="1" x14ac:dyDescent="0.25">
      <c r="A4" s="3" t="s">
        <v>8</v>
      </c>
      <c r="B4" s="3" t="s">
        <v>42</v>
      </c>
      <c r="C4" s="3" t="s">
        <v>72</v>
      </c>
      <c r="D4" s="3" t="s">
        <v>73</v>
      </c>
      <c r="F4" s="54" t="s">
        <v>115</v>
      </c>
      <c r="G4" s="3" t="s">
        <v>4</v>
      </c>
      <c r="H4" s="3">
        <v>12</v>
      </c>
      <c r="I4" s="12">
        <f>$A$2-H4-J4</f>
        <v>4</v>
      </c>
      <c r="J4" s="3">
        <v>0</v>
      </c>
      <c r="L4" s="13">
        <f>IF(G4="","",_xlfn.RANK.EQ(R4,$R$4:$R$35,0))</f>
        <v>3</v>
      </c>
      <c r="M4" s="14" t="str">
        <f>IF(G4="","",LOWER(LEFT(VLOOKUP(G4,$A$4:$D$35,3),1))&amp;LOWER(LEFT(VLOOKUP(G4,$A$4:$D$35,4),1)))</f>
        <v>as</v>
      </c>
      <c r="N4" s="14">
        <f>IF(M4="","",COUNTIF($M$4:M4,M4))</f>
        <v>1</v>
      </c>
      <c r="O4" s="14" t="str">
        <f t="shared" ref="O4:O35" si="0">M4&amp;N4</f>
        <v>as1</v>
      </c>
      <c r="P4" s="2">
        <v>1</v>
      </c>
      <c r="Q4" s="2" t="str">
        <f t="shared" ref="Q4:Q35" si="1">IF(G4="","",VLOOKUP(G4,$A$4:$D$35,2)&amp;" "&amp;G4)</f>
        <v>Tennessee Titans</v>
      </c>
      <c r="R4" s="5">
        <f t="shared" ref="R4:R35" si="2">IF(G4="","",ROUND((H4+J4/2)/SUM(H4:J4),3)+(36-ROW())/100000)</f>
        <v>0.75031999999999999</v>
      </c>
      <c r="T4" s="2">
        <v>1</v>
      </c>
      <c r="U4" s="2">
        <f ca="1">IF(L4="","",OFFSET($P$3,MATCH(T4,$L$4:$L$35,0),0))</f>
        <v>1</v>
      </c>
      <c r="V4" s="2" t="str">
        <f t="shared" ref="V4:V35" ca="1" si="3">IF(L4="","",OFFSET($Q$3,MATCH(T4,$L$4:$L$35,0),0))</f>
        <v>Green Bay Packers</v>
      </c>
      <c r="W4" s="5">
        <f t="shared" ref="W4:W35" ca="1" si="4">IF(L4="","",OFFSET($R$3,MATCH(T4,$L$4:$L$35,0),0))</f>
        <v>0.81315999999999999</v>
      </c>
      <c r="X4" s="44" t="str">
        <f t="shared" ref="X4:X35" ca="1" si="5">IF(L4="","",LEFT(OFFSET($M$3,MATCH(T4,$L$4:$L$35,0),0),1))</f>
        <v>n</v>
      </c>
      <c r="Z4" s="61"/>
      <c r="AA4" s="1"/>
      <c r="AB4" s="1"/>
      <c r="AC4" s="4" t="s">
        <v>79</v>
      </c>
      <c r="AD4" s="4" t="s">
        <v>68</v>
      </c>
      <c r="AF4" s="63"/>
      <c r="AG4" s="1"/>
      <c r="AH4" s="1"/>
      <c r="AI4" s="4" t="s">
        <v>79</v>
      </c>
      <c r="AJ4" s="4" t="s">
        <v>68</v>
      </c>
      <c r="AL4" s="30"/>
      <c r="AM4" s="32"/>
      <c r="AN4" s="17"/>
      <c r="AO4" s="17"/>
      <c r="AP4" s="17"/>
      <c r="AQ4" s="18"/>
      <c r="AR4" s="30"/>
      <c r="AS4" s="31"/>
      <c r="AT4" s="17"/>
      <c r="AU4" s="17"/>
      <c r="AV4" s="17"/>
      <c r="AW4" s="18"/>
      <c r="AX4" s="30"/>
      <c r="AY4" s="31"/>
      <c r="AZ4" s="17"/>
      <c r="BA4" s="17"/>
      <c r="BB4" s="17"/>
      <c r="BC4" s="18"/>
      <c r="BD4" s="38"/>
    </row>
    <row r="5" spans="1:61" x14ac:dyDescent="0.25">
      <c r="A5" s="3" t="s">
        <v>28</v>
      </c>
      <c r="B5" s="3" t="s">
        <v>61</v>
      </c>
      <c r="C5" s="3" t="s">
        <v>72</v>
      </c>
      <c r="D5" s="3" t="s">
        <v>77</v>
      </c>
      <c r="F5" s="55"/>
      <c r="G5" s="3" t="s">
        <v>17</v>
      </c>
      <c r="H5" s="3">
        <v>12</v>
      </c>
      <c r="I5" s="12">
        <f t="shared" ref="I5:I35" si="6">$A$2-H5-J5</f>
        <v>4</v>
      </c>
      <c r="J5" s="3">
        <v>0</v>
      </c>
      <c r="L5" s="13">
        <f t="shared" ref="L5:L35" si="7">IF(G5="","",_xlfn.RANK.EQ(R5,$R$4:$R$35,0))</f>
        <v>4</v>
      </c>
      <c r="M5" s="14" t="str">
        <f t="shared" ref="M5:M35" si="8">IF(G5="","",LOWER(LEFT(VLOOKUP(G5,$A$4:$D$35,3),1))&amp;LOWER(LEFT(VLOOKUP(G5,$A$4:$D$35,4),1)))</f>
        <v>aw</v>
      </c>
      <c r="N5" s="14">
        <f>IF(M5="","",COUNTIF($M$4:M5,M5))</f>
        <v>1</v>
      </c>
      <c r="O5" s="14" t="str">
        <f t="shared" si="0"/>
        <v>aw1</v>
      </c>
      <c r="P5" s="2">
        <v>2</v>
      </c>
      <c r="Q5" s="2" t="str">
        <f t="shared" si="1"/>
        <v>Kansas City Chiefs</v>
      </c>
      <c r="R5" s="5">
        <f t="shared" si="2"/>
        <v>0.75031000000000003</v>
      </c>
      <c r="T5" s="2">
        <v>2</v>
      </c>
      <c r="U5" s="2">
        <f t="shared" ref="U5:U35" ca="1" si="9">IF(L5="","",OFFSET($P$3,MATCH(T5,$L$4:$L$35,0),0))</f>
        <v>2</v>
      </c>
      <c r="V5" s="2" t="str">
        <f t="shared" ca="1" si="3"/>
        <v>Tampa Bay Buccaneers</v>
      </c>
      <c r="W5" s="5">
        <f t="shared" ca="1" si="4"/>
        <v>0.81314999999999993</v>
      </c>
      <c r="X5" s="45" t="str">
        <f t="shared" ca="1" si="5"/>
        <v>n</v>
      </c>
      <c r="Z5" s="61"/>
      <c r="AA5" s="14" t="s">
        <v>87</v>
      </c>
      <c r="AB5" s="2">
        <f ca="1">IF(COUNTIF($O$4:$O$35,AA5)=0,"",OFFSET($P$3,MATCH(AA5,$O$4:$O$35,0),0))</f>
        <v>3</v>
      </c>
      <c r="AC5" s="2" t="str">
        <f ca="1">IF(COUNTIF($O$4:$O$35,AA5)=0,"",OFFSET($Q$3,MATCH(AA5,$O$4:$O$35,0),0))</f>
        <v>Buffalo Bills</v>
      </c>
      <c r="AD5" s="5">
        <f ca="1">IF(COUNTIF($O$4:$O$35,AA5)=0,"",OFFSET($R$3,MATCH(AA5,$O$4:$O$35,0),0))</f>
        <v>0.68829999999999991</v>
      </c>
      <c r="AF5" s="63"/>
      <c r="AG5" s="14" t="s">
        <v>99</v>
      </c>
      <c r="AH5" s="2">
        <f ca="1">IF(COUNTIF($O$4:$O$35,AG5)=0,"",OFFSET($P$3,MATCH(AG5,$O$4:$O$35,0),0))</f>
        <v>3</v>
      </c>
      <c r="AI5" s="2" t="str">
        <f ca="1">IF(COUNTIF($O$4:$O$35,AG5)=0,"",OFFSET($Q$3,MATCH(AG5,$O$4:$O$35,0),0))</f>
        <v>Dallas Cowboys</v>
      </c>
      <c r="AJ5" s="5">
        <f ca="1">IF(COUNTIF($O$4:$O$35,AG5)=0,"",OFFSET($R$3,MATCH(AG5,$O$4:$O$35,0),0))</f>
        <v>0.75014000000000003</v>
      </c>
      <c r="AL5" s="30"/>
      <c r="AM5" s="16">
        <v>5</v>
      </c>
      <c r="AN5" s="17" t="str">
        <f ca="1">IF(AM5="","tbd",OFFSET($Q$3,AM5,0))</f>
        <v>Las Vegas Raiders</v>
      </c>
      <c r="AO5" s="18">
        <v>19</v>
      </c>
      <c r="AP5" s="14" t="str">
        <f>IF(AO5&gt;AO6,AM5,"")</f>
        <v/>
      </c>
      <c r="AR5" s="30"/>
      <c r="AS5" s="27"/>
      <c r="AX5" s="30"/>
      <c r="AY5" s="27"/>
      <c r="BD5" s="38"/>
    </row>
    <row r="6" spans="1:61" x14ac:dyDescent="0.25">
      <c r="A6" s="3" t="s">
        <v>31</v>
      </c>
      <c r="B6" s="3" t="s">
        <v>64</v>
      </c>
      <c r="C6" s="3" t="s">
        <v>74</v>
      </c>
      <c r="D6" s="3" t="s">
        <v>77</v>
      </c>
      <c r="F6" s="55"/>
      <c r="G6" s="3" t="s">
        <v>16</v>
      </c>
      <c r="H6" s="3">
        <v>11</v>
      </c>
      <c r="I6" s="12">
        <f t="shared" si="6"/>
        <v>5</v>
      </c>
      <c r="J6" s="3">
        <v>0</v>
      </c>
      <c r="L6" s="13">
        <f t="shared" si="7"/>
        <v>7</v>
      </c>
      <c r="M6" s="14" t="str">
        <f t="shared" si="8"/>
        <v>ae</v>
      </c>
      <c r="N6" s="14">
        <f>IF(M6="","",COUNTIF($M$4:M6,M6))</f>
        <v>1</v>
      </c>
      <c r="O6" s="14" t="str">
        <f t="shared" si="0"/>
        <v>ae1</v>
      </c>
      <c r="P6" s="2">
        <v>3</v>
      </c>
      <c r="Q6" s="2" t="str">
        <f t="shared" si="1"/>
        <v>Buffalo Bills</v>
      </c>
      <c r="R6" s="5">
        <f t="shared" si="2"/>
        <v>0.68829999999999991</v>
      </c>
      <c r="T6" s="2">
        <v>3</v>
      </c>
      <c r="U6" s="2">
        <f t="shared" ca="1" si="9"/>
        <v>1</v>
      </c>
      <c r="V6" s="2" t="str">
        <f t="shared" ca="1" si="3"/>
        <v>Tennessee Titans</v>
      </c>
      <c r="W6" s="5">
        <f t="shared" ca="1" si="4"/>
        <v>0.75031999999999999</v>
      </c>
      <c r="X6" s="45" t="str">
        <f t="shared" ca="1" si="5"/>
        <v>a</v>
      </c>
      <c r="Z6" s="61"/>
      <c r="AA6" s="14" t="s">
        <v>88</v>
      </c>
      <c r="AB6" s="2">
        <f t="shared" ref="AB6:AB8" ca="1" si="10">IF(COUNTIF($O$4:$O$35,AA6)=0,"",OFFSET($P$3,MATCH(AA6,$O$4:$O$35,0),0))</f>
        <v>6</v>
      </c>
      <c r="AC6" s="2" t="str">
        <f t="shared" ref="AC6:AC8" ca="1" si="11">IF(COUNTIF($O$4:$O$35,AA6)=0,"",OFFSET($Q$3,MATCH(AA6,$O$4:$O$35,0),0))</f>
        <v>New England Patriots</v>
      </c>
      <c r="AD6" s="5">
        <f t="shared" ref="AD6:AD8" ca="1" si="12">IF(COUNTIF($O$4:$O$35,AA6)=0,"",OFFSET($R$3,MATCH(AA6,$O$4:$O$35,0),0))</f>
        <v>0.62526999999999999</v>
      </c>
      <c r="AF6" s="63"/>
      <c r="AG6" s="14" t="s">
        <v>100</v>
      </c>
      <c r="AH6" s="2">
        <f t="shared" ref="AH6:AH8" ca="1" si="13">IF(COUNTIF($O$4:$O$35,AG6)=0,"",OFFSET($P$3,MATCH(AG6,$O$4:$O$35,0),0))</f>
        <v>7</v>
      </c>
      <c r="AI6" s="2" t="str">
        <f t="shared" ref="AI6:AI8" ca="1" si="14">IF(COUNTIF($O$4:$O$35,AG6)=0,"",OFFSET($Q$3,MATCH(AG6,$O$4:$O$35,0),0))</f>
        <v>Philadelphia Eagles</v>
      </c>
      <c r="AJ6" s="5">
        <f t="shared" ref="AJ6:AJ8" ca="1" si="15">IF(COUNTIF($O$4:$O$35,AG6)=0,"",OFFSET($R$3,MATCH(AG6,$O$4:$O$35,0),0))</f>
        <v>0.56309999999999993</v>
      </c>
      <c r="AL6" s="30"/>
      <c r="AM6" s="19">
        <v>4</v>
      </c>
      <c r="AN6" s="20" t="str">
        <f ca="1">IF(AM6="","tbd",OFFSET($Q$3,AM6,0))</f>
        <v>Cincinnati Bengals</v>
      </c>
      <c r="AO6" s="21">
        <v>26</v>
      </c>
      <c r="AP6" s="14">
        <f>IF(AO6&gt;AO5,AM6,"")</f>
        <v>4</v>
      </c>
      <c r="AR6" s="30"/>
      <c r="AS6" s="27"/>
      <c r="AX6" s="30"/>
      <c r="AY6" s="27"/>
      <c r="BD6" s="38"/>
    </row>
    <row r="7" spans="1:61" ht="15" customHeight="1" x14ac:dyDescent="0.25">
      <c r="A7" s="3" t="s">
        <v>16</v>
      </c>
      <c r="B7" s="3" t="s">
        <v>49</v>
      </c>
      <c r="C7" s="3" t="s">
        <v>74</v>
      </c>
      <c r="D7" s="3" t="s">
        <v>75</v>
      </c>
      <c r="F7" s="55"/>
      <c r="G7" s="3" t="s">
        <v>31</v>
      </c>
      <c r="H7" s="3">
        <v>10</v>
      </c>
      <c r="I7" s="12">
        <f t="shared" si="6"/>
        <v>6</v>
      </c>
      <c r="J7" s="3">
        <v>0</v>
      </c>
      <c r="L7" s="13">
        <f t="shared" si="7"/>
        <v>9</v>
      </c>
      <c r="M7" s="14" t="str">
        <f t="shared" si="8"/>
        <v>an</v>
      </c>
      <c r="N7" s="14">
        <f>IF(M7="","",COUNTIF($M$4:M7,M7))</f>
        <v>1</v>
      </c>
      <c r="O7" s="14" t="str">
        <f t="shared" si="0"/>
        <v>an1</v>
      </c>
      <c r="P7" s="2">
        <v>4</v>
      </c>
      <c r="Q7" s="2" t="str">
        <f t="shared" si="1"/>
        <v>Cincinnati Bengals</v>
      </c>
      <c r="R7" s="5">
        <f t="shared" si="2"/>
        <v>0.62529000000000001</v>
      </c>
      <c r="T7" s="2">
        <v>4</v>
      </c>
      <c r="U7" s="2">
        <f t="shared" ca="1" si="9"/>
        <v>2</v>
      </c>
      <c r="V7" s="2" t="str">
        <f t="shared" ca="1" si="3"/>
        <v>Kansas City Chiefs</v>
      </c>
      <c r="W7" s="5">
        <f t="shared" ca="1" si="4"/>
        <v>0.75031000000000003</v>
      </c>
      <c r="X7" s="45" t="str">
        <f t="shared" ca="1" si="5"/>
        <v>a</v>
      </c>
      <c r="Z7" s="61"/>
      <c r="AA7" s="14" t="s">
        <v>89</v>
      </c>
      <c r="AB7" s="2">
        <f t="shared" ca="1" si="10"/>
        <v>0</v>
      </c>
      <c r="AC7" s="2" t="str">
        <f t="shared" ca="1" si="11"/>
        <v>Miami Dolphins</v>
      </c>
      <c r="AD7" s="5">
        <f t="shared" ca="1" si="12"/>
        <v>0.56323999999999996</v>
      </c>
      <c r="AF7" s="63"/>
      <c r="AG7" s="14" t="s">
        <v>101</v>
      </c>
      <c r="AH7" s="2">
        <f t="shared" ca="1" si="13"/>
        <v>0</v>
      </c>
      <c r="AI7" s="2" t="str">
        <f t="shared" ca="1" si="14"/>
        <v>Washington Football Team</v>
      </c>
      <c r="AJ7" s="5">
        <f t="shared" ca="1" si="15"/>
        <v>0.43807000000000001</v>
      </c>
      <c r="AL7" s="30"/>
      <c r="AM7" s="32"/>
      <c r="AR7" s="30"/>
      <c r="AS7" s="28"/>
      <c r="AX7" s="30"/>
      <c r="AY7" s="27"/>
      <c r="BD7" s="38"/>
    </row>
    <row r="8" spans="1:61" x14ac:dyDescent="0.25">
      <c r="A8" s="3" t="s">
        <v>11</v>
      </c>
      <c r="B8" s="3" t="s">
        <v>45</v>
      </c>
      <c r="C8" s="3" t="s">
        <v>74</v>
      </c>
      <c r="D8" s="3" t="s">
        <v>73</v>
      </c>
      <c r="F8" s="55"/>
      <c r="G8" s="3" t="s">
        <v>3</v>
      </c>
      <c r="H8" s="3">
        <v>10</v>
      </c>
      <c r="I8" s="12">
        <f t="shared" si="6"/>
        <v>6</v>
      </c>
      <c r="J8" s="3">
        <v>0</v>
      </c>
      <c r="L8" s="13">
        <f t="shared" si="7"/>
        <v>10</v>
      </c>
      <c r="M8" s="14" t="str">
        <f t="shared" si="8"/>
        <v>aw</v>
      </c>
      <c r="N8" s="14">
        <f>IF(M8="","",COUNTIF($M$4:M8,M8))</f>
        <v>2</v>
      </c>
      <c r="O8" s="14" t="str">
        <f t="shared" si="0"/>
        <v>aw2</v>
      </c>
      <c r="P8" s="2">
        <v>5</v>
      </c>
      <c r="Q8" s="2" t="str">
        <f t="shared" si="1"/>
        <v>Las Vegas Raiders</v>
      </c>
      <c r="R8" s="5">
        <f t="shared" si="2"/>
        <v>0.62527999999999995</v>
      </c>
      <c r="T8" s="2">
        <v>5</v>
      </c>
      <c r="U8" s="2">
        <f t="shared" ca="1" si="9"/>
        <v>3</v>
      </c>
      <c r="V8" s="2" t="str">
        <f t="shared" ca="1" si="3"/>
        <v>Dallas Cowboys</v>
      </c>
      <c r="W8" s="5">
        <f t="shared" ca="1" si="4"/>
        <v>0.75014000000000003</v>
      </c>
      <c r="X8" s="45" t="str">
        <f t="shared" ca="1" si="5"/>
        <v>n</v>
      </c>
      <c r="Z8" s="61"/>
      <c r="AA8" s="14" t="s">
        <v>90</v>
      </c>
      <c r="AB8" s="2">
        <f t="shared" ca="1" si="10"/>
        <v>0</v>
      </c>
      <c r="AC8" s="2" t="str">
        <f t="shared" ca="1" si="11"/>
        <v>New York Jets</v>
      </c>
      <c r="AD8" s="5">
        <f t="shared" ca="1" si="12"/>
        <v>0.25019000000000002</v>
      </c>
      <c r="AF8" s="63"/>
      <c r="AG8" s="14" t="s">
        <v>102</v>
      </c>
      <c r="AH8" s="2">
        <f t="shared" ca="1" si="13"/>
        <v>0</v>
      </c>
      <c r="AI8" s="2" t="str">
        <f t="shared" ca="1" si="14"/>
        <v>New York Giants</v>
      </c>
      <c r="AJ8" s="5">
        <f t="shared" ca="1" si="15"/>
        <v>0.25002000000000002</v>
      </c>
      <c r="AL8" s="30"/>
      <c r="AM8" s="16">
        <v>7</v>
      </c>
      <c r="AN8" s="17" t="str">
        <f ca="1">IF(AM8="","tbd",OFFSET($Q$3,AM8,0))</f>
        <v>Pittsburgh Steelers</v>
      </c>
      <c r="AO8" s="18">
        <v>21</v>
      </c>
      <c r="AP8" s="14" t="str">
        <f>IF(AO8&gt;AO9,AM8,"")</f>
        <v/>
      </c>
      <c r="AR8" s="30"/>
      <c r="AS8" s="16">
        <f>IF(COUNT(AP5:AP12)&lt;&gt;3,"",LARGE(AP5:AP12,2))</f>
        <v>3</v>
      </c>
      <c r="AT8" s="17" t="str">
        <f ca="1">IF(AS8="","tbd",OFFSET($Q$3,AS8,0))</f>
        <v>Buffalo Bills</v>
      </c>
      <c r="AU8" s="18">
        <v>36</v>
      </c>
      <c r="AV8" s="14" t="str">
        <f>IF(AU8&gt;AU9,AS8,"")</f>
        <v/>
      </c>
      <c r="AX8" s="30"/>
      <c r="AY8" s="27"/>
      <c r="BD8" s="38"/>
    </row>
    <row r="9" spans="1:61" x14ac:dyDescent="0.25">
      <c r="A9" s="3" t="s">
        <v>10</v>
      </c>
      <c r="B9" s="3" t="s">
        <v>44</v>
      </c>
      <c r="C9" s="3" t="s">
        <v>74</v>
      </c>
      <c r="D9" s="3" t="s">
        <v>77</v>
      </c>
      <c r="F9" s="55"/>
      <c r="G9" s="3" t="s">
        <v>13</v>
      </c>
      <c r="H9" s="3">
        <v>10</v>
      </c>
      <c r="I9" s="12">
        <f t="shared" si="6"/>
        <v>6</v>
      </c>
      <c r="J9" s="3">
        <v>0</v>
      </c>
      <c r="L9" s="13">
        <f t="shared" si="7"/>
        <v>11</v>
      </c>
      <c r="M9" s="14" t="str">
        <f t="shared" si="8"/>
        <v>ae</v>
      </c>
      <c r="N9" s="14">
        <f>IF(M9="","",COUNTIF($M$4:M9,M9))</f>
        <v>2</v>
      </c>
      <c r="O9" s="14" t="str">
        <f t="shared" si="0"/>
        <v>ae2</v>
      </c>
      <c r="P9" s="2">
        <v>6</v>
      </c>
      <c r="Q9" s="2" t="str">
        <f t="shared" si="1"/>
        <v>New England Patriots</v>
      </c>
      <c r="R9" s="5">
        <f t="shared" si="2"/>
        <v>0.62526999999999999</v>
      </c>
      <c r="T9" s="2">
        <v>6</v>
      </c>
      <c r="U9" s="2">
        <f t="shared" ca="1" si="9"/>
        <v>4</v>
      </c>
      <c r="V9" s="2" t="str">
        <f t="shared" ca="1" si="3"/>
        <v>Los Angeles Rams</v>
      </c>
      <c r="W9" s="5">
        <f t="shared" ca="1" si="4"/>
        <v>0.75012999999999996</v>
      </c>
      <c r="X9" s="45" t="str">
        <f t="shared" ca="1" si="5"/>
        <v>n</v>
      </c>
      <c r="Z9" s="61"/>
      <c r="AF9" s="63"/>
      <c r="AL9" s="41"/>
      <c r="AM9" s="19">
        <v>2</v>
      </c>
      <c r="AN9" s="20" t="str">
        <f ca="1">IF(AM9="","tbd",OFFSET($Q$3,AM9,0))</f>
        <v>Kansas City Chiefs</v>
      </c>
      <c r="AO9" s="21">
        <v>42</v>
      </c>
      <c r="AP9" s="14">
        <f>IF(AO9&gt;AO8,AM9,"")</f>
        <v>2</v>
      </c>
      <c r="AR9" s="41"/>
      <c r="AS9" s="19">
        <f>IF(MIN(AP5:AP12)=2,2,IF(COUNT(AP5:AP12)&lt;&gt;3,"",MIN(AP5:AP12,2)))</f>
        <v>2</v>
      </c>
      <c r="AT9" s="20" t="str">
        <f ca="1">IF(AS9="","tbd",OFFSET($Q$3,AS9,0))</f>
        <v>Kansas City Chiefs</v>
      </c>
      <c r="AU9" s="21">
        <v>42</v>
      </c>
      <c r="AV9" s="14">
        <f>IF(AU9&gt;AU8,AS9,"")</f>
        <v>2</v>
      </c>
      <c r="AX9" s="41"/>
      <c r="AY9" s="27"/>
      <c r="BD9" s="42"/>
    </row>
    <row r="10" spans="1:61" x14ac:dyDescent="0.25">
      <c r="A10" s="3" t="s">
        <v>2</v>
      </c>
      <c r="B10" s="3" t="s">
        <v>36</v>
      </c>
      <c r="C10" s="3" t="s">
        <v>72</v>
      </c>
      <c r="D10" s="3" t="s">
        <v>78</v>
      </c>
      <c r="F10" s="55"/>
      <c r="G10" s="3" t="s">
        <v>5</v>
      </c>
      <c r="H10" s="3">
        <v>9</v>
      </c>
      <c r="I10" s="12">
        <f t="shared" si="6"/>
        <v>6</v>
      </c>
      <c r="J10" s="3">
        <v>1</v>
      </c>
      <c r="L10" s="13">
        <f t="shared" si="7"/>
        <v>13</v>
      </c>
      <c r="M10" s="14" t="str">
        <f t="shared" si="8"/>
        <v>an</v>
      </c>
      <c r="N10" s="14">
        <f>IF(M10="","",COUNTIF($M$4:M10,M10))</f>
        <v>2</v>
      </c>
      <c r="O10" s="14" t="str">
        <f t="shared" si="0"/>
        <v>an2</v>
      </c>
      <c r="P10" s="24">
        <v>7</v>
      </c>
      <c r="Q10" s="2" t="str">
        <f t="shared" si="1"/>
        <v>Pittsburgh Steelers</v>
      </c>
      <c r="R10" s="5">
        <f t="shared" si="2"/>
        <v>0.59426000000000001</v>
      </c>
      <c r="T10" s="2">
        <v>7</v>
      </c>
      <c r="U10" s="2">
        <f t="shared" ca="1" si="9"/>
        <v>3</v>
      </c>
      <c r="V10" s="2" t="str">
        <f t="shared" ca="1" si="3"/>
        <v>Buffalo Bills</v>
      </c>
      <c r="W10" s="5">
        <f t="shared" ca="1" si="4"/>
        <v>0.68829999999999991</v>
      </c>
      <c r="X10" s="45" t="str">
        <f t="shared" ca="1" si="5"/>
        <v>a</v>
      </c>
      <c r="Z10" s="55"/>
      <c r="AA10" s="52" t="s">
        <v>77</v>
      </c>
      <c r="AB10" s="52"/>
      <c r="AC10" s="52"/>
      <c r="AD10" s="53"/>
      <c r="AF10" s="50"/>
      <c r="AG10" s="47" t="s">
        <v>77</v>
      </c>
      <c r="AH10" s="47"/>
      <c r="AI10" s="47"/>
      <c r="AJ10" s="48"/>
      <c r="AL10" s="73" t="s">
        <v>121</v>
      </c>
      <c r="AM10" s="32"/>
      <c r="AR10" s="73" t="s">
        <v>122</v>
      </c>
      <c r="AS10" s="32"/>
      <c r="AX10" s="73" t="s">
        <v>124</v>
      </c>
      <c r="AY10" s="27"/>
      <c r="BD10" s="34"/>
    </row>
    <row r="11" spans="1:61" x14ac:dyDescent="0.25">
      <c r="A11" s="3" t="s">
        <v>26</v>
      </c>
      <c r="B11" s="3" t="s">
        <v>59</v>
      </c>
      <c r="C11" s="3" t="s">
        <v>72</v>
      </c>
      <c r="D11" s="3" t="s">
        <v>73</v>
      </c>
      <c r="F11" s="55"/>
      <c r="G11" s="3" t="s">
        <v>6</v>
      </c>
      <c r="H11" s="3">
        <v>9</v>
      </c>
      <c r="I11" s="12">
        <f t="shared" si="6"/>
        <v>7</v>
      </c>
      <c r="J11" s="3">
        <v>0</v>
      </c>
      <c r="L11" s="13">
        <f t="shared" si="7"/>
        <v>14</v>
      </c>
      <c r="M11" s="14" t="str">
        <f t="shared" si="8"/>
        <v>as</v>
      </c>
      <c r="N11" s="14">
        <f>IF(M11="","",COUNTIF($M$4:M11,M11))</f>
        <v>2</v>
      </c>
      <c r="O11" s="14" t="str">
        <f t="shared" si="0"/>
        <v>as2</v>
      </c>
      <c r="P11" s="24"/>
      <c r="Q11" s="2" t="str">
        <f t="shared" si="1"/>
        <v>Indianapolis Colts</v>
      </c>
      <c r="R11" s="5">
        <f t="shared" si="2"/>
        <v>0.56324999999999992</v>
      </c>
      <c r="T11" s="2">
        <v>8</v>
      </c>
      <c r="U11" s="2">
        <f t="shared" ca="1" si="9"/>
        <v>5</v>
      </c>
      <c r="V11" s="2" t="str">
        <f t="shared" ca="1" si="3"/>
        <v>Arizona Cardinals</v>
      </c>
      <c r="W11" s="5">
        <f t="shared" ca="1" si="4"/>
        <v>0.68811999999999995</v>
      </c>
      <c r="X11" s="45" t="str">
        <f t="shared" ca="1" si="5"/>
        <v>n</v>
      </c>
      <c r="Z11" s="61"/>
      <c r="AA11" s="1"/>
      <c r="AB11" s="1"/>
      <c r="AC11" s="4" t="s">
        <v>79</v>
      </c>
      <c r="AD11" s="4" t="s">
        <v>68</v>
      </c>
      <c r="AF11" s="63"/>
      <c r="AG11" s="1"/>
      <c r="AH11" s="1"/>
      <c r="AI11" s="4" t="s">
        <v>79</v>
      </c>
      <c r="AJ11" s="4" t="s">
        <v>68</v>
      </c>
      <c r="AL11" s="73"/>
      <c r="AM11" s="16">
        <v>6</v>
      </c>
      <c r="AN11" s="17" t="str">
        <f ca="1">IF(AM11="","tbd",OFFSET($Q$3,AM11,0))</f>
        <v>New England Patriots</v>
      </c>
      <c r="AO11" s="18">
        <v>17</v>
      </c>
      <c r="AP11" s="14" t="str">
        <f>IF(AO11&gt;AO12,AM11,"")</f>
        <v/>
      </c>
      <c r="AR11" s="73"/>
      <c r="AS11" s="16">
        <f>IF(MAX(AP5:AP12)=7,7,IF(COUNT(AP5:AP12)&lt;&gt;3,"",MAX(AP5:AP12)))</f>
        <v>4</v>
      </c>
      <c r="AT11" s="17" t="str">
        <f ca="1">IF(AS11="","tbd",OFFSET($Q$3,AS11,0))</f>
        <v>Cincinnati Bengals</v>
      </c>
      <c r="AU11" s="18">
        <v>19</v>
      </c>
      <c r="AV11" s="14">
        <f>IF(AU11&gt;AU12,AS11,"")</f>
        <v>4</v>
      </c>
      <c r="AX11" s="73"/>
      <c r="AY11" s="16">
        <f>IF(MAX(AV8:AV12)=6,6,IF(COUNT(AV8:AV12)&lt;&gt;2,"",MAX(AV8:AV12)))</f>
        <v>4</v>
      </c>
      <c r="AZ11" s="17" t="str">
        <f ca="1">IF(AY11="","tbd",OFFSET($Q$3,AY11,0))</f>
        <v>Cincinnati Bengals</v>
      </c>
      <c r="BA11" s="18">
        <v>27</v>
      </c>
      <c r="BB11" s="14">
        <f>IF(BA11&gt;BA12,AY11,"")</f>
        <v>4</v>
      </c>
      <c r="BC11" s="14"/>
      <c r="BD11" s="34"/>
    </row>
    <row r="12" spans="1:61" x14ac:dyDescent="0.25">
      <c r="A12" s="3" t="s">
        <v>18</v>
      </c>
      <c r="B12" s="3" t="s">
        <v>123</v>
      </c>
      <c r="C12" s="3" t="s">
        <v>74</v>
      </c>
      <c r="D12" s="3" t="s">
        <v>73</v>
      </c>
      <c r="F12" s="55"/>
      <c r="G12" s="3" t="s">
        <v>12</v>
      </c>
      <c r="H12" s="3">
        <v>9</v>
      </c>
      <c r="I12" s="12">
        <f t="shared" si="6"/>
        <v>7</v>
      </c>
      <c r="J12" s="3">
        <v>0</v>
      </c>
      <c r="L12" s="13">
        <f t="shared" si="7"/>
        <v>15</v>
      </c>
      <c r="M12" s="14" t="str">
        <f t="shared" si="8"/>
        <v>ae</v>
      </c>
      <c r="N12" s="14">
        <f>IF(M12="","",COUNTIF($M$4:M12,M12))</f>
        <v>3</v>
      </c>
      <c r="O12" s="14" t="str">
        <f t="shared" si="0"/>
        <v>ae3</v>
      </c>
      <c r="P12" s="24"/>
      <c r="Q12" s="2" t="str">
        <f t="shared" si="1"/>
        <v>Miami Dolphins</v>
      </c>
      <c r="R12" s="5">
        <f t="shared" si="2"/>
        <v>0.56323999999999996</v>
      </c>
      <c r="T12" s="2">
        <v>9</v>
      </c>
      <c r="U12" s="2">
        <f t="shared" ca="1" si="9"/>
        <v>4</v>
      </c>
      <c r="V12" s="2" t="str">
        <f t="shared" ca="1" si="3"/>
        <v>Cincinnati Bengals</v>
      </c>
      <c r="W12" s="5">
        <f t="shared" ca="1" si="4"/>
        <v>0.62529000000000001</v>
      </c>
      <c r="X12" s="45" t="str">
        <f t="shared" ca="1" si="5"/>
        <v>a</v>
      </c>
      <c r="Z12" s="61"/>
      <c r="AA12" s="14" t="s">
        <v>83</v>
      </c>
      <c r="AB12" s="2">
        <f ca="1">IF(COUNTIF($O$4:$O$35,AA12)=0,"",OFFSET($P$3,MATCH(AA12,$O$4:$O$35,0),0))</f>
        <v>4</v>
      </c>
      <c r="AC12" s="2" t="str">
        <f ca="1">IF(COUNTIF($O$4:$O$35,AA12)=0,"",OFFSET($Q$3,MATCH(AA12,$O$4:$O$35,0),0))</f>
        <v>Cincinnati Bengals</v>
      </c>
      <c r="AD12" s="5">
        <f ca="1">IF(COUNTIF($O$4:$O$35,AA12)=0,"",OFFSET($R$3,MATCH(AA12,$O$4:$O$35,0),0))</f>
        <v>0.62529000000000001</v>
      </c>
      <c r="AF12" s="63"/>
      <c r="AG12" s="14" t="s">
        <v>103</v>
      </c>
      <c r="AH12" s="2">
        <f ca="1">IF(COUNTIF($O$4:$O$35,AG12)=0,"",OFFSET($P$3,MATCH(AG12,$O$4:$O$35,0),0))</f>
        <v>1</v>
      </c>
      <c r="AI12" s="2" t="str">
        <f ca="1">IF(COUNTIF($O$4:$O$35,AG12)=0,"",OFFSET($Q$3,MATCH(AG12,$O$4:$O$35,0),0))</f>
        <v>Green Bay Packers</v>
      </c>
      <c r="AJ12" s="5">
        <f ca="1">IF(COUNTIF($O$4:$O$35,AG12)=0,"",OFFSET($R$3,MATCH(AG12,$O$4:$O$35,0),0))</f>
        <v>0.81315999999999999</v>
      </c>
      <c r="AL12" s="73"/>
      <c r="AM12" s="19">
        <v>3</v>
      </c>
      <c r="AN12" s="20" t="str">
        <f ca="1">IF(AM12="","tbd",OFFSET($Q$3,AM12,0))</f>
        <v>Buffalo Bills</v>
      </c>
      <c r="AO12" s="21">
        <v>47</v>
      </c>
      <c r="AP12" s="14">
        <f>IF(AO12&gt;AO11,AM12,"")</f>
        <v>3</v>
      </c>
      <c r="AR12" s="73"/>
      <c r="AS12" s="19">
        <v>1</v>
      </c>
      <c r="AT12" s="20" t="str">
        <f ca="1">IF(AS12="","tbd",OFFSET($Q$3,AS12,0))</f>
        <v>Tennessee Titans</v>
      </c>
      <c r="AU12" s="21">
        <v>16</v>
      </c>
      <c r="AV12" s="14" t="str">
        <f>IF(AU12&gt;AU11,AS12,"")</f>
        <v/>
      </c>
      <c r="AX12" s="73"/>
      <c r="AY12" s="19">
        <f>IF(MIN(AV8:AV12)=1,1,IF(COUNT(AV8:AV12)&lt;&gt;2,"",MIN(AV8:AV12)))</f>
        <v>2</v>
      </c>
      <c r="AZ12" s="20" t="str">
        <f ca="1">IF(AY12="","tbd",OFFSET($Q$3,AY12,0))</f>
        <v>Kansas City Chiefs</v>
      </c>
      <c r="BA12" s="21">
        <v>24</v>
      </c>
      <c r="BB12" s="14" t="str">
        <f>IF(BA12&gt;BA11,AY12,"")</f>
        <v/>
      </c>
      <c r="BC12" s="14"/>
      <c r="BD12" s="36"/>
      <c r="BE12" s="65" t="str">
        <f>IF(BE15="A","N","A")</f>
        <v>N</v>
      </c>
      <c r="BF12" s="65"/>
      <c r="BG12" s="65"/>
      <c r="BH12" s="67" t="str">
        <f>BE12</f>
        <v>N</v>
      </c>
    </row>
    <row r="13" spans="1:61" x14ac:dyDescent="0.25">
      <c r="A13" s="3" t="s">
        <v>17</v>
      </c>
      <c r="B13" s="3" t="s">
        <v>50</v>
      </c>
      <c r="C13" s="3" t="s">
        <v>74</v>
      </c>
      <c r="D13" s="3" t="s">
        <v>73</v>
      </c>
      <c r="F13" s="55"/>
      <c r="G13" s="3" t="s">
        <v>18</v>
      </c>
      <c r="H13" s="3">
        <v>9</v>
      </c>
      <c r="I13" s="12">
        <f t="shared" si="6"/>
        <v>7</v>
      </c>
      <c r="J13" s="3">
        <v>0</v>
      </c>
      <c r="L13" s="13">
        <f t="shared" si="7"/>
        <v>16</v>
      </c>
      <c r="M13" s="14" t="str">
        <f t="shared" si="8"/>
        <v>aw</v>
      </c>
      <c r="N13" s="14">
        <f>IF(M13="","",COUNTIF($M$4:M13,M13))</f>
        <v>3</v>
      </c>
      <c r="O13" s="14" t="str">
        <f t="shared" si="0"/>
        <v>aw3</v>
      </c>
      <c r="P13" s="24"/>
      <c r="Q13" s="2" t="str">
        <f t="shared" si="1"/>
        <v>Los Angeles Chargers</v>
      </c>
      <c r="R13" s="5">
        <f t="shared" si="2"/>
        <v>0.5632299999999999</v>
      </c>
      <c r="T13" s="2">
        <v>10</v>
      </c>
      <c r="U13" s="2">
        <f t="shared" ca="1" si="9"/>
        <v>5</v>
      </c>
      <c r="V13" s="2" t="str">
        <f t="shared" ca="1" si="3"/>
        <v>Las Vegas Raiders</v>
      </c>
      <c r="W13" s="5">
        <f t="shared" ca="1" si="4"/>
        <v>0.62527999999999995</v>
      </c>
      <c r="X13" s="45" t="str">
        <f t="shared" ca="1" si="5"/>
        <v>a</v>
      </c>
      <c r="Z13" s="61"/>
      <c r="AA13" s="14" t="s">
        <v>84</v>
      </c>
      <c r="AB13" s="2">
        <f t="shared" ref="AB13:AB15" ca="1" si="16">IF(COUNTIF($O$4:$O$35,AA13)=0,"",OFFSET($P$3,MATCH(AA13,$O$4:$O$35,0),0))</f>
        <v>7</v>
      </c>
      <c r="AC13" s="2" t="str">
        <f t="shared" ref="AC13:AC15" ca="1" si="17">IF(COUNTIF($O$4:$O$35,AA13)=0,"",OFFSET($Q$3,MATCH(AA13,$O$4:$O$35,0),0))</f>
        <v>Pittsburgh Steelers</v>
      </c>
      <c r="AD13" s="5">
        <f t="shared" ref="AD13:AD15" ca="1" si="18">IF(COUNTIF($O$4:$O$35,AA13)=0,"",OFFSET($R$3,MATCH(AA13,$O$4:$O$35,0),0))</f>
        <v>0.59426000000000001</v>
      </c>
      <c r="AF13" s="63"/>
      <c r="AG13" s="14" t="s">
        <v>104</v>
      </c>
      <c r="AH13" s="2">
        <f t="shared" ref="AH13:AH15" ca="1" si="19">IF(COUNTIF($O$4:$O$35,AG13)=0,"",OFFSET($P$3,MATCH(AG13,$O$4:$O$35,0),0))</f>
        <v>0</v>
      </c>
      <c r="AI13" s="2" t="str">
        <f t="shared" ref="AI13:AI15" ca="1" si="20">IF(COUNTIF($O$4:$O$35,AG13)=0,"",OFFSET($Q$3,MATCH(AG13,$O$4:$O$35,0),0))</f>
        <v>Minnesota Vikings</v>
      </c>
      <c r="AJ13" s="5">
        <f t="shared" ref="AJ13:AJ15" ca="1" si="21">IF(COUNTIF($O$4:$O$35,AG13)=0,"",OFFSET($R$3,MATCH(AG13,$O$4:$O$35,0),0))</f>
        <v>0.50007999999999997</v>
      </c>
      <c r="AL13" s="73"/>
      <c r="AM13" s="31"/>
      <c r="AR13" s="73"/>
      <c r="AS13" s="31"/>
      <c r="AX13" s="73"/>
      <c r="AY13" s="27"/>
      <c r="BD13" s="18"/>
      <c r="BE13" s="14">
        <f>IF(BE2="@AFC",SUM(BB15:BB16),SUM(BB11:BB12))</f>
        <v>4</v>
      </c>
      <c r="BF13" s="2" t="str">
        <f ca="1">IF(BE13=0,"tbd",OFFSET($Q$3,BE13+IF($BE$2="@AFC",16,0),0))</f>
        <v>Los Angeles Rams</v>
      </c>
      <c r="BG13" s="2">
        <v>23</v>
      </c>
      <c r="BH13" s="68"/>
      <c r="BI13" s="9" t="str">
        <f>IF(BG13&gt;BG14," &lt; CHAMPION","")</f>
        <v xml:space="preserve"> &lt; CHAMPION</v>
      </c>
    </row>
    <row r="14" spans="1:61" ht="15" customHeight="1" x14ac:dyDescent="0.25">
      <c r="A14" s="3" t="s">
        <v>6</v>
      </c>
      <c r="B14" s="3" t="s">
        <v>40</v>
      </c>
      <c r="C14" s="3" t="s">
        <v>74</v>
      </c>
      <c r="D14" s="3" t="s">
        <v>78</v>
      </c>
      <c r="F14" s="55"/>
      <c r="G14" s="3" t="s">
        <v>10</v>
      </c>
      <c r="H14" s="6">
        <v>8</v>
      </c>
      <c r="I14" s="12">
        <f t="shared" si="6"/>
        <v>8</v>
      </c>
      <c r="J14" s="3">
        <v>0</v>
      </c>
      <c r="L14" s="13">
        <f t="shared" si="7"/>
        <v>19</v>
      </c>
      <c r="M14" s="14" t="str">
        <f t="shared" si="8"/>
        <v>an</v>
      </c>
      <c r="N14" s="14">
        <f>IF(M14="","",COUNTIF($M$4:M14,M14))</f>
        <v>3</v>
      </c>
      <c r="O14" s="14" t="str">
        <f t="shared" si="0"/>
        <v>an3</v>
      </c>
      <c r="P14" s="24"/>
      <c r="Q14" s="2" t="str">
        <f t="shared" si="1"/>
        <v>Cleveland Browns</v>
      </c>
      <c r="R14" s="5">
        <f t="shared" si="2"/>
        <v>0.50022</v>
      </c>
      <c r="T14" s="2">
        <v>11</v>
      </c>
      <c r="U14" s="2">
        <f t="shared" ca="1" si="9"/>
        <v>6</v>
      </c>
      <c r="V14" s="2" t="str">
        <f t="shared" ca="1" si="3"/>
        <v>New England Patriots</v>
      </c>
      <c r="W14" s="5">
        <f t="shared" ca="1" si="4"/>
        <v>0.62526999999999999</v>
      </c>
      <c r="X14" s="45" t="str">
        <f t="shared" ca="1" si="5"/>
        <v>a</v>
      </c>
      <c r="Z14" s="61"/>
      <c r="AA14" s="14" t="s">
        <v>85</v>
      </c>
      <c r="AB14" s="2">
        <f t="shared" ca="1" si="16"/>
        <v>0</v>
      </c>
      <c r="AC14" s="2" t="str">
        <f t="shared" ca="1" si="17"/>
        <v>Cleveland Browns</v>
      </c>
      <c r="AD14" s="5">
        <f t="shared" ca="1" si="18"/>
        <v>0.50022</v>
      </c>
      <c r="AF14" s="63"/>
      <c r="AG14" s="14" t="s">
        <v>105</v>
      </c>
      <c r="AH14" s="2">
        <f t="shared" ca="1" si="19"/>
        <v>0</v>
      </c>
      <c r="AI14" s="2" t="str">
        <f t="shared" ca="1" si="20"/>
        <v>Chicago Bears</v>
      </c>
      <c r="AJ14" s="5">
        <f t="shared" ca="1" si="21"/>
        <v>0.37503999999999998</v>
      </c>
      <c r="AL14" s="73"/>
      <c r="AM14" s="28"/>
      <c r="AR14" s="73"/>
      <c r="AS14" s="28"/>
      <c r="AX14" s="73"/>
      <c r="AY14" s="28"/>
      <c r="BD14" s="21"/>
      <c r="BE14" s="14">
        <f>IF(BE2="@AFC",SUM(BB11:BB12),SUM(BB15:BB16))</f>
        <v>4</v>
      </c>
      <c r="BF14" s="2" t="str">
        <f ca="1">IF(BE14=0,"tbd",OFFSET($Q$3,BE14+IF($BE$2="@AFC",0,16),0))</f>
        <v>Cincinnati Bengals</v>
      </c>
      <c r="BG14" s="2">
        <v>20</v>
      </c>
      <c r="BH14" s="68" t="str">
        <f>BE15</f>
        <v>A</v>
      </c>
      <c r="BI14" s="9" t="str">
        <f>IF(BG14&gt;BG13," &lt; CHAMPION","")</f>
        <v/>
      </c>
    </row>
    <row r="15" spans="1:61" x14ac:dyDescent="0.25">
      <c r="A15" s="3" t="s">
        <v>27</v>
      </c>
      <c r="B15" s="3" t="s">
        <v>60</v>
      </c>
      <c r="C15" s="3" t="s">
        <v>72</v>
      </c>
      <c r="D15" s="3" t="s">
        <v>75</v>
      </c>
      <c r="F15" s="55"/>
      <c r="G15" s="3" t="s">
        <v>19</v>
      </c>
      <c r="H15" s="6">
        <v>8</v>
      </c>
      <c r="I15" s="12">
        <f t="shared" si="6"/>
        <v>8</v>
      </c>
      <c r="J15" s="3">
        <v>0</v>
      </c>
      <c r="L15" s="13">
        <f t="shared" si="7"/>
        <v>20</v>
      </c>
      <c r="M15" s="14" t="str">
        <f t="shared" si="8"/>
        <v>an</v>
      </c>
      <c r="N15" s="14">
        <f>IF(M15="","",COUNTIF($M$4:M15,M15))</f>
        <v>4</v>
      </c>
      <c r="O15" s="14" t="str">
        <f t="shared" si="0"/>
        <v>an4</v>
      </c>
      <c r="P15" s="24"/>
      <c r="Q15" s="2" t="str">
        <f t="shared" si="1"/>
        <v>Baltimore Ravens</v>
      </c>
      <c r="R15" s="5">
        <f t="shared" si="2"/>
        <v>0.50021000000000004</v>
      </c>
      <c r="T15" s="2">
        <v>12</v>
      </c>
      <c r="U15" s="2">
        <f t="shared" ca="1" si="9"/>
        <v>6</v>
      </c>
      <c r="V15" s="2" t="str">
        <f t="shared" ca="1" si="3"/>
        <v>San Francisco 49ers</v>
      </c>
      <c r="W15" s="5">
        <f t="shared" ca="1" si="4"/>
        <v>0.62511000000000005</v>
      </c>
      <c r="X15" s="45" t="str">
        <f t="shared" ca="1" si="5"/>
        <v>n</v>
      </c>
      <c r="Z15" s="61"/>
      <c r="AA15" s="14" t="s">
        <v>86</v>
      </c>
      <c r="AB15" s="2">
        <f t="shared" ca="1" si="16"/>
        <v>0</v>
      </c>
      <c r="AC15" s="2" t="str">
        <f t="shared" ca="1" si="17"/>
        <v>Baltimore Ravens</v>
      </c>
      <c r="AD15" s="5">
        <f t="shared" ca="1" si="18"/>
        <v>0.50021000000000004</v>
      </c>
      <c r="AF15" s="63"/>
      <c r="AG15" s="14" t="s">
        <v>106</v>
      </c>
      <c r="AH15" s="2">
        <f t="shared" ca="1" si="19"/>
        <v>0</v>
      </c>
      <c r="AI15" s="2" t="str">
        <f t="shared" ca="1" si="20"/>
        <v>Detroit Lions</v>
      </c>
      <c r="AJ15" s="5">
        <f t="shared" ca="1" si="21"/>
        <v>0.21901000000000001</v>
      </c>
      <c r="AL15" s="73"/>
      <c r="AM15" s="16">
        <v>5</v>
      </c>
      <c r="AN15" s="17" t="str">
        <f ca="1">IF(AM15="","tbd",OFFSET($Q$19,AM15,0))</f>
        <v>Arizona Cardinals</v>
      </c>
      <c r="AO15" s="18">
        <v>11</v>
      </c>
      <c r="AP15" s="14" t="str">
        <f>IF(AO15&gt;AO16,AM15,"")</f>
        <v/>
      </c>
      <c r="AR15" s="73"/>
      <c r="AS15" s="16">
        <f>IF(MAX(AP15:AP22)=7,7,IF(COUNT(AP15:AP22)&lt;&gt;3,"",MAX(AP15:AP22)))</f>
        <v>6</v>
      </c>
      <c r="AT15" s="17" t="str">
        <f ca="1">IF(AS15="","tbd",OFFSET($Q$19,AS15,0))</f>
        <v>San Francisco 49ers</v>
      </c>
      <c r="AU15" s="18">
        <v>30</v>
      </c>
      <c r="AV15" s="14">
        <f>IF(AU15&gt;AU16,AS15,"")</f>
        <v>6</v>
      </c>
      <c r="AX15" s="73"/>
      <c r="AY15" s="16">
        <f>IF(MAX(AV15:AV19)=6,6,IF(COUNT(AV15:AV19)&lt;&gt;2,"",MAX(AV15:AV19)))</f>
        <v>6</v>
      </c>
      <c r="AZ15" s="17" t="str">
        <f ca="1">IF(AY15="","tbd",OFFSET($Q$19,AY15,0))</f>
        <v>San Francisco 49ers</v>
      </c>
      <c r="BA15" s="18">
        <v>17</v>
      </c>
      <c r="BB15" s="14" t="str">
        <f>IF(BA15&gt;BA16,AY15,"")</f>
        <v/>
      </c>
      <c r="BC15" s="14"/>
      <c r="BD15" s="37"/>
      <c r="BE15" s="66" t="str">
        <f>MID(BE2,2,1)</f>
        <v>A</v>
      </c>
      <c r="BF15" s="66"/>
      <c r="BG15" s="66"/>
      <c r="BH15" s="69"/>
    </row>
    <row r="16" spans="1:61" x14ac:dyDescent="0.25">
      <c r="A16" s="3" t="s">
        <v>12</v>
      </c>
      <c r="B16" s="3" t="s">
        <v>46</v>
      </c>
      <c r="C16" s="3" t="s">
        <v>74</v>
      </c>
      <c r="D16" s="3" t="s">
        <v>75</v>
      </c>
      <c r="F16" s="55"/>
      <c r="G16" s="3" t="s">
        <v>11</v>
      </c>
      <c r="H16" s="3">
        <v>7</v>
      </c>
      <c r="I16" s="12">
        <f t="shared" si="6"/>
        <v>9</v>
      </c>
      <c r="J16" s="3">
        <v>0</v>
      </c>
      <c r="L16" s="13">
        <f t="shared" si="7"/>
        <v>22</v>
      </c>
      <c r="M16" s="14" t="str">
        <f t="shared" si="8"/>
        <v>aw</v>
      </c>
      <c r="N16" s="14">
        <f>IF(M16="","",COUNTIF($M$4:M16,M16))</f>
        <v>4</v>
      </c>
      <c r="O16" s="14" t="str">
        <f t="shared" si="0"/>
        <v>aw4</v>
      </c>
      <c r="P16" s="24"/>
      <c r="Q16" s="2" t="str">
        <f t="shared" si="1"/>
        <v>Denver Broncos</v>
      </c>
      <c r="R16" s="5">
        <f t="shared" si="2"/>
        <v>0.43819999999999998</v>
      </c>
      <c r="T16" s="2">
        <v>13</v>
      </c>
      <c r="U16" s="2">
        <f t="shared" ca="1" si="9"/>
        <v>7</v>
      </c>
      <c r="V16" s="2" t="str">
        <f t="shared" ca="1" si="3"/>
        <v>Pittsburgh Steelers</v>
      </c>
      <c r="W16" s="5">
        <f t="shared" ca="1" si="4"/>
        <v>0.59426000000000001</v>
      </c>
      <c r="X16" s="45" t="str">
        <f t="shared" ca="1" si="5"/>
        <v>a</v>
      </c>
      <c r="Z16" s="61"/>
      <c r="AF16" s="63"/>
      <c r="AL16" s="73"/>
      <c r="AM16" s="19">
        <v>4</v>
      </c>
      <c r="AN16" s="20" t="str">
        <f ca="1">IF(AM16="","tbd",OFFSET($Q$19,AM16,0))</f>
        <v>Los Angeles Rams</v>
      </c>
      <c r="AO16" s="21">
        <v>34</v>
      </c>
      <c r="AP16" s="14">
        <f>IF(AO16&gt;AO15,AM16,"")</f>
        <v>4</v>
      </c>
      <c r="AR16" s="73"/>
      <c r="AS16" s="19">
        <v>1</v>
      </c>
      <c r="AT16" s="20" t="str">
        <f ca="1">IF(AS16="","tbd",OFFSET($Q$19,AS16,0))</f>
        <v>Green Bay Packers</v>
      </c>
      <c r="AU16" s="21">
        <v>27</v>
      </c>
      <c r="AV16" s="14" t="str">
        <f>IF(AU16&gt;AU15,AS16,"")</f>
        <v/>
      </c>
      <c r="AX16" s="73"/>
      <c r="AY16" s="19">
        <f>IF(MIN(AV15:AV19)=1,1,IF(COUNT(AV15:AV19)&lt;&gt;2,"",MIN(AV15:AV19)))</f>
        <v>4</v>
      </c>
      <c r="AZ16" s="20" t="str">
        <f ca="1">IF(AY16="","tbd",OFFSET($Q$19,AY16,0))</f>
        <v>Los Angeles Rams</v>
      </c>
      <c r="BA16" s="21">
        <v>20</v>
      </c>
      <c r="BB16" s="14">
        <f>IF(BA16&gt;BA15,AY16,"")</f>
        <v>4</v>
      </c>
      <c r="BC16" s="14"/>
      <c r="BD16" s="34"/>
    </row>
    <row r="17" spans="1:56" x14ac:dyDescent="0.25">
      <c r="A17" s="3" t="s">
        <v>1</v>
      </c>
      <c r="B17" s="3" t="s">
        <v>35</v>
      </c>
      <c r="C17" s="3" t="s">
        <v>72</v>
      </c>
      <c r="D17" s="3" t="s">
        <v>75</v>
      </c>
      <c r="F17" s="55"/>
      <c r="G17" s="3" t="s">
        <v>15</v>
      </c>
      <c r="H17" s="3">
        <v>4</v>
      </c>
      <c r="I17" s="12">
        <f t="shared" si="6"/>
        <v>12</v>
      </c>
      <c r="J17" s="3">
        <v>0</v>
      </c>
      <c r="L17" s="13">
        <f t="shared" si="7"/>
        <v>28</v>
      </c>
      <c r="M17" s="14" t="str">
        <f t="shared" si="8"/>
        <v>ae</v>
      </c>
      <c r="N17" s="14">
        <f>IF(M17="","",COUNTIF($M$4:M17,M17))</f>
        <v>4</v>
      </c>
      <c r="O17" s="14" t="str">
        <f t="shared" si="0"/>
        <v>ae4</v>
      </c>
      <c r="P17" s="24"/>
      <c r="Q17" s="2" t="str">
        <f t="shared" si="1"/>
        <v>New York Jets</v>
      </c>
      <c r="R17" s="5">
        <f t="shared" si="2"/>
        <v>0.25019000000000002</v>
      </c>
      <c r="T17" s="2">
        <v>14</v>
      </c>
      <c r="U17" s="2">
        <f t="shared" ca="1" si="9"/>
        <v>0</v>
      </c>
      <c r="V17" s="2" t="str">
        <f t="shared" ca="1" si="3"/>
        <v>Indianapolis Colts</v>
      </c>
      <c r="W17" s="5">
        <f t="shared" ca="1" si="4"/>
        <v>0.56324999999999992</v>
      </c>
      <c r="X17" s="45" t="str">
        <f t="shared" ca="1" si="5"/>
        <v>a</v>
      </c>
      <c r="Z17" s="55"/>
      <c r="AA17" s="52" t="s">
        <v>78</v>
      </c>
      <c r="AB17" s="52"/>
      <c r="AC17" s="52"/>
      <c r="AD17" s="53"/>
      <c r="AF17" s="50"/>
      <c r="AG17" s="47" t="s">
        <v>78</v>
      </c>
      <c r="AH17" s="47"/>
      <c r="AI17" s="47"/>
      <c r="AJ17" s="48"/>
      <c r="AL17" s="73"/>
      <c r="AM17" s="32"/>
      <c r="AR17" s="73"/>
      <c r="AS17" s="32"/>
      <c r="AX17" s="73"/>
      <c r="AY17" s="27"/>
      <c r="BD17" s="34"/>
    </row>
    <row r="18" spans="1:56" x14ac:dyDescent="0.25">
      <c r="A18" s="3" t="s">
        <v>9</v>
      </c>
      <c r="B18" s="3" t="s">
        <v>43</v>
      </c>
      <c r="C18" s="3" t="s">
        <v>72</v>
      </c>
      <c r="D18" s="3" t="s">
        <v>78</v>
      </c>
      <c r="F18" s="55"/>
      <c r="G18" s="3" t="s">
        <v>29</v>
      </c>
      <c r="H18" s="3">
        <v>4</v>
      </c>
      <c r="I18" s="12">
        <f t="shared" si="6"/>
        <v>12</v>
      </c>
      <c r="J18" s="3">
        <v>0</v>
      </c>
      <c r="L18" s="13">
        <f t="shared" si="7"/>
        <v>29</v>
      </c>
      <c r="M18" s="14" t="str">
        <f t="shared" si="8"/>
        <v>as</v>
      </c>
      <c r="N18" s="14">
        <f>IF(M18="","",COUNTIF($M$4:M18,M18))</f>
        <v>3</v>
      </c>
      <c r="O18" s="14" t="str">
        <f t="shared" si="0"/>
        <v>as3</v>
      </c>
      <c r="P18" s="24"/>
      <c r="Q18" s="2" t="str">
        <f t="shared" si="1"/>
        <v>Houston Texans</v>
      </c>
      <c r="R18" s="5">
        <f t="shared" si="2"/>
        <v>0.25018000000000001</v>
      </c>
      <c r="T18" s="2">
        <v>15</v>
      </c>
      <c r="U18" s="2">
        <f t="shared" ca="1" si="9"/>
        <v>0</v>
      </c>
      <c r="V18" s="2" t="str">
        <f t="shared" ca="1" si="3"/>
        <v>Miami Dolphins</v>
      </c>
      <c r="W18" s="5">
        <f t="shared" ca="1" si="4"/>
        <v>0.56323999999999996</v>
      </c>
      <c r="X18" s="45" t="str">
        <f t="shared" ca="1" si="5"/>
        <v>a</v>
      </c>
      <c r="Z18" s="61"/>
      <c r="AA18" s="1"/>
      <c r="AB18" s="1"/>
      <c r="AC18" s="4" t="s">
        <v>79</v>
      </c>
      <c r="AD18" s="4" t="s">
        <v>68</v>
      </c>
      <c r="AF18" s="63"/>
      <c r="AG18" s="1"/>
      <c r="AH18" s="1"/>
      <c r="AI18" s="4" t="s">
        <v>79</v>
      </c>
      <c r="AJ18" s="4" t="s">
        <v>68</v>
      </c>
      <c r="AL18" s="40"/>
      <c r="AM18" s="16">
        <v>7</v>
      </c>
      <c r="AN18" s="17" t="str">
        <f ca="1">IF(AM18="","tbd",OFFSET($Q$19,AM18,0))</f>
        <v>Philadelphia Eagles</v>
      </c>
      <c r="AO18" s="18">
        <v>15</v>
      </c>
      <c r="AP18" s="14" t="str">
        <f>IF(AO18&gt;AO19,AM18,"")</f>
        <v/>
      </c>
      <c r="AR18" s="40"/>
      <c r="AS18" s="16">
        <f>IF(COUNT(AP15:AP22)&lt;&gt;3,"",LARGE(AP15:AP22,2))</f>
        <v>4</v>
      </c>
      <c r="AT18" s="17" t="str">
        <f ca="1">IF(AS18="","tbd",OFFSET($Q$19,AS18,0))</f>
        <v>Los Angeles Rams</v>
      </c>
      <c r="AU18" s="18">
        <v>13</v>
      </c>
      <c r="AV18" s="14">
        <f>IF(AU18&gt;AU19,AS18,"")</f>
        <v>4</v>
      </c>
      <c r="AX18" s="40"/>
      <c r="AY18" s="27"/>
      <c r="BD18" s="43"/>
    </row>
    <row r="19" spans="1:56" x14ac:dyDescent="0.25">
      <c r="A19" s="3" t="s">
        <v>136</v>
      </c>
      <c r="B19" s="3" t="s">
        <v>56</v>
      </c>
      <c r="C19" s="3" t="s">
        <v>72</v>
      </c>
      <c r="D19" s="3" t="s">
        <v>75</v>
      </c>
      <c r="F19" s="56"/>
      <c r="G19" s="3" t="s">
        <v>24</v>
      </c>
      <c r="H19" s="3">
        <v>3</v>
      </c>
      <c r="I19" s="12">
        <f t="shared" si="6"/>
        <v>13</v>
      </c>
      <c r="J19" s="3">
        <v>0</v>
      </c>
      <c r="L19" s="13">
        <f t="shared" si="7"/>
        <v>32</v>
      </c>
      <c r="M19" s="14" t="str">
        <f t="shared" si="8"/>
        <v>as</v>
      </c>
      <c r="N19" s="14">
        <f>IF(M19="","",COUNTIF($M$4:M19,M19))</f>
        <v>4</v>
      </c>
      <c r="O19" s="14" t="str">
        <f t="shared" si="0"/>
        <v>as4</v>
      </c>
      <c r="P19" s="24"/>
      <c r="Q19" s="2" t="str">
        <f t="shared" si="1"/>
        <v>Jacksonville Jaguars</v>
      </c>
      <c r="R19" s="5">
        <f t="shared" si="2"/>
        <v>0.18817</v>
      </c>
      <c r="T19" s="2">
        <v>16</v>
      </c>
      <c r="U19" s="2">
        <f t="shared" ca="1" si="9"/>
        <v>0</v>
      </c>
      <c r="V19" s="2" t="str">
        <f t="shared" ca="1" si="3"/>
        <v>Los Angeles Chargers</v>
      </c>
      <c r="W19" s="5">
        <f t="shared" ca="1" si="4"/>
        <v>0.5632299999999999</v>
      </c>
      <c r="X19" s="45" t="str">
        <f t="shared" ca="1" si="5"/>
        <v>a</v>
      </c>
      <c r="Z19" s="61"/>
      <c r="AA19" s="14" t="s">
        <v>91</v>
      </c>
      <c r="AB19" s="2">
        <f ca="1">IF(COUNTIF($O$4:$O$35,AA19)=0,"",OFFSET($P$3,MATCH(AA19,$O$4:$O$35,0),0))</f>
        <v>1</v>
      </c>
      <c r="AC19" s="2" t="str">
        <f ca="1">IF(COUNTIF($O$4:$O$35,AA19)=0,"",OFFSET($Q$3,MATCH(AA19,$O$4:$O$35,0),0))</f>
        <v>Tennessee Titans</v>
      </c>
      <c r="AD19" s="5">
        <f ca="1">IF(COUNTIF($O$4:$O$35,AA19)=0,"",OFFSET($R$3,MATCH(AA19,$O$4:$O$35,0),0))</f>
        <v>0.75031999999999999</v>
      </c>
      <c r="AF19" s="63"/>
      <c r="AG19" s="14" t="s">
        <v>107</v>
      </c>
      <c r="AH19" s="2">
        <f ca="1">IF(COUNTIF($O$4:$O$35,AG19)=0,"",OFFSET($P$3,MATCH(AG19,$O$4:$O$35,0),0))</f>
        <v>2</v>
      </c>
      <c r="AI19" s="2" t="str">
        <f ca="1">IF(COUNTIF($O$4:$O$35,AG19)=0,"",OFFSET($Q$3,MATCH(AG19,$O$4:$O$35,0),0))</f>
        <v>Tampa Bay Buccaneers</v>
      </c>
      <c r="AJ19" s="5">
        <f ca="1">IF(COUNTIF($O$4:$O$35,AG19)=0,"",OFFSET($R$3,MATCH(AG19,$O$4:$O$35,0),0))</f>
        <v>0.81314999999999993</v>
      </c>
      <c r="AL19" s="29"/>
      <c r="AM19" s="19">
        <v>2</v>
      </c>
      <c r="AN19" s="20" t="str">
        <f ca="1">IF(AM19="","tbd",OFFSET($Q$19,AM19,0))</f>
        <v>Tampa Bay Buccaneers</v>
      </c>
      <c r="AO19" s="21">
        <v>31</v>
      </c>
      <c r="AP19" s="14">
        <f>IF(AO19&gt;AO18,AM19,"")</f>
        <v>2</v>
      </c>
      <c r="AR19" s="29"/>
      <c r="AS19" s="19">
        <f>IF(MIN(AP15:AP22)=2,2,IF(COUNT(AP15:AP22)&lt;&gt;3,"",MIN(AP15:AP22,2)))</f>
        <v>2</v>
      </c>
      <c r="AT19" s="20" t="str">
        <f ca="1">IF(AS19="","tbd",OFFSET($Q$19,AS19,0))</f>
        <v>Tampa Bay Buccaneers</v>
      </c>
      <c r="AU19" s="21">
        <v>10</v>
      </c>
      <c r="AV19" s="14" t="str">
        <f>IF(AU19&gt;AU18,AS19,"")</f>
        <v/>
      </c>
      <c r="AX19" s="29"/>
      <c r="AY19" s="27"/>
      <c r="BD19" s="35"/>
    </row>
    <row r="20" spans="1:56" x14ac:dyDescent="0.25">
      <c r="A20" s="3" t="s">
        <v>7</v>
      </c>
      <c r="B20" s="3" t="s">
        <v>41</v>
      </c>
      <c r="C20" s="3" t="s">
        <v>72</v>
      </c>
      <c r="D20" s="3" t="s">
        <v>75</v>
      </c>
      <c r="F20" s="49" t="s">
        <v>116</v>
      </c>
      <c r="G20" s="3" t="s">
        <v>0</v>
      </c>
      <c r="H20" s="3">
        <v>13</v>
      </c>
      <c r="I20" s="12">
        <f t="shared" si="6"/>
        <v>3</v>
      </c>
      <c r="J20" s="3">
        <v>0</v>
      </c>
      <c r="L20" s="13">
        <f t="shared" si="7"/>
        <v>1</v>
      </c>
      <c r="M20" s="14" t="str">
        <f t="shared" si="8"/>
        <v>nn</v>
      </c>
      <c r="N20" s="14">
        <f>IF(M20="","",COUNTIF($M$4:M20,M20))</f>
        <v>1</v>
      </c>
      <c r="O20" s="14" t="str">
        <f t="shared" si="0"/>
        <v>nn1</v>
      </c>
      <c r="P20" s="2">
        <v>1</v>
      </c>
      <c r="Q20" s="2" t="str">
        <f t="shared" si="1"/>
        <v>Green Bay Packers</v>
      </c>
      <c r="R20" s="5">
        <f t="shared" si="2"/>
        <v>0.81315999999999999</v>
      </c>
      <c r="T20" s="2">
        <v>17</v>
      </c>
      <c r="U20" s="2">
        <f t="shared" ca="1" si="9"/>
        <v>7</v>
      </c>
      <c r="V20" s="2" t="str">
        <f t="shared" ca="1" si="3"/>
        <v>Philadelphia Eagles</v>
      </c>
      <c r="W20" s="5">
        <f t="shared" ca="1" si="4"/>
        <v>0.56309999999999993</v>
      </c>
      <c r="X20" s="45" t="str">
        <f t="shared" ca="1" si="5"/>
        <v>n</v>
      </c>
      <c r="Z20" s="61"/>
      <c r="AA20" s="14" t="s">
        <v>92</v>
      </c>
      <c r="AB20" s="2">
        <f t="shared" ref="AB20:AB22" ca="1" si="22">IF(COUNTIF($O$4:$O$35,AA20)=0,"",OFFSET($P$3,MATCH(AA20,$O$4:$O$35,0),0))</f>
        <v>0</v>
      </c>
      <c r="AC20" s="2" t="str">
        <f t="shared" ref="AC20:AC22" ca="1" si="23">IF(COUNTIF($O$4:$O$35,AA20)=0,"",OFFSET($Q$3,MATCH(AA20,$O$4:$O$35,0),0))</f>
        <v>Indianapolis Colts</v>
      </c>
      <c r="AD20" s="5">
        <f t="shared" ref="AD20:AD22" ca="1" si="24">IF(COUNTIF($O$4:$O$35,AA20)=0,"",OFFSET($R$3,MATCH(AA20,$O$4:$O$35,0),0))</f>
        <v>0.56324999999999992</v>
      </c>
      <c r="AF20" s="63"/>
      <c r="AG20" s="14" t="s">
        <v>108</v>
      </c>
      <c r="AH20" s="2">
        <f t="shared" ref="AH20:AH22" ca="1" si="25">IF(COUNTIF($O$4:$O$35,AG20)=0,"",OFFSET($P$3,MATCH(AG20,$O$4:$O$35,0),0))</f>
        <v>0</v>
      </c>
      <c r="AI20" s="2" t="str">
        <f t="shared" ref="AI20:AI22" ca="1" si="26">IF(COUNTIF($O$4:$O$35,AG20)=0,"",OFFSET($Q$3,MATCH(AG20,$O$4:$O$35,0),0))</f>
        <v>New Orleans Saints</v>
      </c>
      <c r="AJ20" s="5">
        <f t="shared" ref="AJ20:AJ22" ca="1" si="27">IF(COUNTIF($O$4:$O$35,AG20)=0,"",OFFSET($R$3,MATCH(AG20,$O$4:$O$35,0),0))</f>
        <v>0.56308999999999998</v>
      </c>
      <c r="AL20" s="29"/>
      <c r="AM20" s="32"/>
      <c r="AR20" s="29"/>
      <c r="AS20" s="31"/>
      <c r="AX20" s="29"/>
      <c r="AY20" s="27"/>
      <c r="BD20" s="35"/>
    </row>
    <row r="21" spans="1:56" x14ac:dyDescent="0.25">
      <c r="A21" s="3" t="s">
        <v>24</v>
      </c>
      <c r="B21" s="3" t="s">
        <v>57</v>
      </c>
      <c r="C21" s="3" t="s">
        <v>74</v>
      </c>
      <c r="D21" s="3" t="s">
        <v>78</v>
      </c>
      <c r="F21" s="50"/>
      <c r="G21" s="3" t="s">
        <v>2</v>
      </c>
      <c r="H21" s="3">
        <v>13</v>
      </c>
      <c r="I21" s="12">
        <f t="shared" si="6"/>
        <v>3</v>
      </c>
      <c r="J21" s="3">
        <v>0</v>
      </c>
      <c r="L21" s="13">
        <f t="shared" si="7"/>
        <v>2</v>
      </c>
      <c r="M21" s="14" t="str">
        <f t="shared" si="8"/>
        <v>ns</v>
      </c>
      <c r="N21" s="14">
        <f>IF(M21="","",COUNTIF($M$4:M21,M21))</f>
        <v>1</v>
      </c>
      <c r="O21" s="14" t="str">
        <f t="shared" si="0"/>
        <v>ns1</v>
      </c>
      <c r="P21" s="2">
        <v>2</v>
      </c>
      <c r="Q21" s="2" t="str">
        <f t="shared" si="1"/>
        <v>Tampa Bay Buccaneers</v>
      </c>
      <c r="R21" s="5">
        <f t="shared" si="2"/>
        <v>0.81314999999999993</v>
      </c>
      <c r="T21" s="2">
        <v>18</v>
      </c>
      <c r="U21" s="2">
        <f t="shared" ca="1" si="9"/>
        <v>0</v>
      </c>
      <c r="V21" s="2" t="str">
        <f t="shared" ca="1" si="3"/>
        <v>New Orleans Saints</v>
      </c>
      <c r="W21" s="5">
        <f t="shared" ca="1" si="4"/>
        <v>0.56308999999999998</v>
      </c>
      <c r="X21" s="45" t="str">
        <f t="shared" ca="1" si="5"/>
        <v>n</v>
      </c>
      <c r="Z21" s="61"/>
      <c r="AA21" s="14" t="s">
        <v>93</v>
      </c>
      <c r="AB21" s="2">
        <f t="shared" ca="1" si="22"/>
        <v>0</v>
      </c>
      <c r="AC21" s="2" t="str">
        <f t="shared" ca="1" si="23"/>
        <v>Houston Texans</v>
      </c>
      <c r="AD21" s="5">
        <f t="shared" ca="1" si="24"/>
        <v>0.25018000000000001</v>
      </c>
      <c r="AF21" s="63"/>
      <c r="AG21" s="14" t="s">
        <v>109</v>
      </c>
      <c r="AH21" s="2">
        <f t="shared" ca="1" si="25"/>
        <v>0</v>
      </c>
      <c r="AI21" s="2" t="str">
        <f t="shared" ca="1" si="26"/>
        <v>Atlanta Falcons</v>
      </c>
      <c r="AJ21" s="5">
        <f t="shared" ca="1" si="27"/>
        <v>0.43804999999999999</v>
      </c>
      <c r="AL21" s="29"/>
      <c r="AM21" s="16">
        <v>6</v>
      </c>
      <c r="AN21" s="17" t="str">
        <f ca="1">IF(AM21="","tbd",OFFSET($Q$19,AM21,0))</f>
        <v>San Francisco 49ers</v>
      </c>
      <c r="AO21" s="18">
        <v>23</v>
      </c>
      <c r="AP21" s="14">
        <f>IF(AO21&gt;AO22,AM21,"")</f>
        <v>6</v>
      </c>
      <c r="AR21" s="29"/>
      <c r="AS21" s="27"/>
      <c r="AX21" s="29"/>
      <c r="AY21" s="27"/>
      <c r="BD21" s="35"/>
    </row>
    <row r="22" spans="1:56" x14ac:dyDescent="0.25">
      <c r="A22" s="3" t="s">
        <v>15</v>
      </c>
      <c r="B22" s="3" t="s">
        <v>41</v>
      </c>
      <c r="C22" s="3" t="s">
        <v>74</v>
      </c>
      <c r="D22" s="3" t="s">
        <v>75</v>
      </c>
      <c r="F22" s="50"/>
      <c r="G22" s="6" t="s">
        <v>27</v>
      </c>
      <c r="H22" s="3">
        <v>12</v>
      </c>
      <c r="I22" s="12">
        <f t="shared" si="6"/>
        <v>4</v>
      </c>
      <c r="J22" s="3">
        <v>0</v>
      </c>
      <c r="L22" s="13">
        <f t="shared" si="7"/>
        <v>5</v>
      </c>
      <c r="M22" s="14" t="str">
        <f t="shared" si="8"/>
        <v>ne</v>
      </c>
      <c r="N22" s="14">
        <f>IF(M22="","",COUNTIF($M$4:M22,M22))</f>
        <v>1</v>
      </c>
      <c r="O22" s="14" t="str">
        <f t="shared" si="0"/>
        <v>ne1</v>
      </c>
      <c r="P22" s="2">
        <v>3</v>
      </c>
      <c r="Q22" s="2" t="str">
        <f t="shared" si="1"/>
        <v>Dallas Cowboys</v>
      </c>
      <c r="R22" s="5">
        <f t="shared" si="2"/>
        <v>0.75014000000000003</v>
      </c>
      <c r="T22" s="2">
        <v>19</v>
      </c>
      <c r="U22" s="2">
        <f t="shared" ca="1" si="9"/>
        <v>0</v>
      </c>
      <c r="V22" s="2" t="str">
        <f t="shared" ca="1" si="3"/>
        <v>Cleveland Browns</v>
      </c>
      <c r="W22" s="5">
        <f t="shared" ca="1" si="4"/>
        <v>0.50022</v>
      </c>
      <c r="X22" s="45" t="str">
        <f t="shared" ca="1" si="5"/>
        <v>a</v>
      </c>
      <c r="Z22" s="61"/>
      <c r="AA22" s="14" t="s">
        <v>94</v>
      </c>
      <c r="AB22" s="2">
        <f t="shared" ca="1" si="22"/>
        <v>0</v>
      </c>
      <c r="AC22" s="2" t="str">
        <f t="shared" ca="1" si="23"/>
        <v>Jacksonville Jaguars</v>
      </c>
      <c r="AD22" s="5">
        <f t="shared" ca="1" si="24"/>
        <v>0.18817</v>
      </c>
      <c r="AF22" s="63"/>
      <c r="AG22" s="14" t="s">
        <v>110</v>
      </c>
      <c r="AH22" s="2">
        <f t="shared" ca="1" si="25"/>
        <v>0</v>
      </c>
      <c r="AI22" s="2" t="str">
        <f t="shared" ca="1" si="26"/>
        <v>Carolina Panthers</v>
      </c>
      <c r="AJ22" s="5">
        <f t="shared" ca="1" si="27"/>
        <v>0.31302999999999997</v>
      </c>
      <c r="AL22" s="29"/>
      <c r="AM22" s="19">
        <v>3</v>
      </c>
      <c r="AN22" s="20" t="str">
        <f ca="1">IF(AM22="","tbd",OFFSET($Q$19,AM22,0))</f>
        <v>Dallas Cowboys</v>
      </c>
      <c r="AO22" s="21">
        <v>17</v>
      </c>
      <c r="AP22" s="14" t="str">
        <f>IF(AO22&gt;AO21,AM22,"")</f>
        <v/>
      </c>
      <c r="AR22" s="29"/>
      <c r="AS22" s="27"/>
      <c r="AX22" s="29"/>
      <c r="AY22" s="27"/>
      <c r="BD22" s="35"/>
    </row>
    <row r="23" spans="1:56" x14ac:dyDescent="0.25">
      <c r="A23" s="3" t="s">
        <v>30</v>
      </c>
      <c r="B23" s="3" t="s">
        <v>63</v>
      </c>
      <c r="C23" s="3" t="s">
        <v>72</v>
      </c>
      <c r="D23" s="3" t="s">
        <v>77</v>
      </c>
      <c r="F23" s="50"/>
      <c r="G23" s="3" t="s">
        <v>22</v>
      </c>
      <c r="H23" s="3">
        <v>12</v>
      </c>
      <c r="I23" s="12">
        <f t="shared" si="6"/>
        <v>4</v>
      </c>
      <c r="J23" s="3">
        <v>0</v>
      </c>
      <c r="L23" s="13">
        <f t="shared" si="7"/>
        <v>6</v>
      </c>
      <c r="M23" s="14" t="str">
        <f t="shared" si="8"/>
        <v>nw</v>
      </c>
      <c r="N23" s="14">
        <f>IF(M23="","",COUNTIF($M$4:M23,M23))</f>
        <v>1</v>
      </c>
      <c r="O23" s="14" t="str">
        <f t="shared" si="0"/>
        <v>nw1</v>
      </c>
      <c r="P23" s="2">
        <v>4</v>
      </c>
      <c r="Q23" s="2" t="str">
        <f t="shared" si="1"/>
        <v>Los Angeles Rams</v>
      </c>
      <c r="R23" s="5">
        <f t="shared" si="2"/>
        <v>0.75012999999999996</v>
      </c>
      <c r="T23" s="2">
        <v>20</v>
      </c>
      <c r="U23" s="2">
        <f t="shared" ca="1" si="9"/>
        <v>0</v>
      </c>
      <c r="V23" s="2" t="str">
        <f t="shared" ca="1" si="3"/>
        <v>Baltimore Ravens</v>
      </c>
      <c r="W23" s="5">
        <f t="shared" ca="1" si="4"/>
        <v>0.50021000000000004</v>
      </c>
      <c r="X23" s="45" t="str">
        <f t="shared" ca="1" si="5"/>
        <v>a</v>
      </c>
      <c r="Z23" s="61"/>
      <c r="AF23" s="63"/>
      <c r="AL23" s="29"/>
      <c r="AM23" s="32"/>
      <c r="AN23" s="20"/>
      <c r="AO23" s="20"/>
      <c r="AP23" s="20"/>
      <c r="AQ23" s="20"/>
      <c r="AR23" s="29"/>
      <c r="AS23" s="28"/>
      <c r="AT23" s="20"/>
      <c r="AU23" s="20"/>
      <c r="AV23" s="20"/>
      <c r="AW23" s="20"/>
      <c r="AX23" s="29"/>
      <c r="AY23" s="28"/>
      <c r="AZ23" s="20"/>
      <c r="BA23" s="20"/>
      <c r="BB23" s="20"/>
      <c r="BD23" s="35"/>
    </row>
    <row r="24" spans="1:56" x14ac:dyDescent="0.25">
      <c r="A24" s="3" t="s">
        <v>0</v>
      </c>
      <c r="B24" s="3" t="s">
        <v>34</v>
      </c>
      <c r="C24" s="3" t="s">
        <v>72</v>
      </c>
      <c r="D24" s="3" t="s">
        <v>77</v>
      </c>
      <c r="F24" s="50"/>
      <c r="G24" s="3" t="s">
        <v>26</v>
      </c>
      <c r="H24" s="3">
        <v>11</v>
      </c>
      <c r="I24" s="12">
        <f t="shared" si="6"/>
        <v>5</v>
      </c>
      <c r="J24" s="3">
        <v>0</v>
      </c>
      <c r="L24" s="13">
        <f t="shared" si="7"/>
        <v>8</v>
      </c>
      <c r="M24" s="14" t="str">
        <f t="shared" si="8"/>
        <v>nw</v>
      </c>
      <c r="N24" s="14">
        <f>IF(M24="","",COUNTIF($M$4:M24,M24))</f>
        <v>2</v>
      </c>
      <c r="O24" s="14" t="str">
        <f t="shared" si="0"/>
        <v>nw2</v>
      </c>
      <c r="P24" s="2">
        <v>5</v>
      </c>
      <c r="Q24" s="2" t="str">
        <f t="shared" si="1"/>
        <v>Arizona Cardinals</v>
      </c>
      <c r="R24" s="5">
        <f t="shared" si="2"/>
        <v>0.68811999999999995</v>
      </c>
      <c r="T24" s="2">
        <v>21</v>
      </c>
      <c r="U24" s="2">
        <f t="shared" ca="1" si="9"/>
        <v>0</v>
      </c>
      <c r="V24" s="2" t="str">
        <f t="shared" ca="1" si="3"/>
        <v>Minnesota Vikings</v>
      </c>
      <c r="W24" s="5">
        <f t="shared" ca="1" si="4"/>
        <v>0.50007999999999997</v>
      </c>
      <c r="X24" s="45" t="str">
        <f t="shared" ca="1" si="5"/>
        <v>n</v>
      </c>
      <c r="Z24" s="55"/>
      <c r="AA24" s="52" t="s">
        <v>73</v>
      </c>
      <c r="AB24" s="52"/>
      <c r="AC24" s="52"/>
      <c r="AD24" s="53"/>
      <c r="AF24" s="50"/>
      <c r="AG24" s="47" t="s">
        <v>73</v>
      </c>
      <c r="AH24" s="47"/>
      <c r="AI24" s="47"/>
      <c r="AJ24" s="48"/>
      <c r="AL24" s="57" t="s">
        <v>116</v>
      </c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9"/>
    </row>
    <row r="25" spans="1:56" x14ac:dyDescent="0.25">
      <c r="A25" s="3" t="s">
        <v>20</v>
      </c>
      <c r="B25" s="3" t="s">
        <v>53</v>
      </c>
      <c r="C25" s="3" t="s">
        <v>72</v>
      </c>
      <c r="D25" s="3" t="s">
        <v>78</v>
      </c>
      <c r="F25" s="50"/>
      <c r="G25" s="3" t="s">
        <v>8</v>
      </c>
      <c r="H25" s="3">
        <v>10</v>
      </c>
      <c r="I25" s="12">
        <f t="shared" si="6"/>
        <v>6</v>
      </c>
      <c r="J25" s="3">
        <v>0</v>
      </c>
      <c r="L25" s="13">
        <f t="shared" si="7"/>
        <v>12</v>
      </c>
      <c r="M25" s="14" t="str">
        <f t="shared" si="8"/>
        <v>nw</v>
      </c>
      <c r="N25" s="14">
        <f>IF(M25="","",COUNTIF($M$4:M25,M25))</f>
        <v>3</v>
      </c>
      <c r="O25" s="14" t="str">
        <f t="shared" si="0"/>
        <v>nw3</v>
      </c>
      <c r="P25" s="2">
        <v>6</v>
      </c>
      <c r="Q25" s="2" t="str">
        <f t="shared" si="1"/>
        <v>San Francisco 49ers</v>
      </c>
      <c r="R25" s="5">
        <f t="shared" si="2"/>
        <v>0.62511000000000005</v>
      </c>
      <c r="T25" s="2">
        <v>22</v>
      </c>
      <c r="U25" s="2">
        <f t="shared" ca="1" si="9"/>
        <v>0</v>
      </c>
      <c r="V25" s="2" t="str">
        <f t="shared" ca="1" si="3"/>
        <v>Denver Broncos</v>
      </c>
      <c r="W25" s="5">
        <f t="shared" ca="1" si="4"/>
        <v>0.43819999999999998</v>
      </c>
      <c r="X25" s="45" t="str">
        <f t="shared" ca="1" si="5"/>
        <v>a</v>
      </c>
      <c r="Z25" s="61"/>
      <c r="AA25" s="1"/>
      <c r="AB25" s="1"/>
      <c r="AC25" s="4" t="s">
        <v>79</v>
      </c>
      <c r="AD25" s="4" t="s">
        <v>68</v>
      </c>
      <c r="AF25" s="63"/>
      <c r="AG25" s="1"/>
      <c r="AH25" s="1"/>
      <c r="AI25" s="4" t="s">
        <v>79</v>
      </c>
      <c r="AJ25" s="4" t="s">
        <v>68</v>
      </c>
    </row>
    <row r="26" spans="1:56" x14ac:dyDescent="0.25">
      <c r="A26" s="3" t="s">
        <v>13</v>
      </c>
      <c r="B26" s="3" t="s">
        <v>47</v>
      </c>
      <c r="C26" s="3" t="s">
        <v>74</v>
      </c>
      <c r="D26" s="3" t="s">
        <v>75</v>
      </c>
      <c r="F26" s="50"/>
      <c r="G26" s="3" t="s">
        <v>1</v>
      </c>
      <c r="H26" s="3">
        <v>9</v>
      </c>
      <c r="I26" s="12">
        <f t="shared" si="6"/>
        <v>7</v>
      </c>
      <c r="J26" s="3">
        <v>0</v>
      </c>
      <c r="L26" s="13">
        <f t="shared" si="7"/>
        <v>17</v>
      </c>
      <c r="M26" s="14" t="str">
        <f t="shared" si="8"/>
        <v>ne</v>
      </c>
      <c r="N26" s="14">
        <f>IF(M26="","",COUNTIF($M$4:M26,M26))</f>
        <v>2</v>
      </c>
      <c r="O26" s="14" t="str">
        <f t="shared" si="0"/>
        <v>ne2</v>
      </c>
      <c r="P26" s="24">
        <v>7</v>
      </c>
      <c r="Q26" s="2" t="str">
        <f t="shared" si="1"/>
        <v>Philadelphia Eagles</v>
      </c>
      <c r="R26" s="5">
        <f t="shared" si="2"/>
        <v>0.56309999999999993</v>
      </c>
      <c r="T26" s="2">
        <v>23</v>
      </c>
      <c r="U26" s="2">
        <f t="shared" ca="1" si="9"/>
        <v>0</v>
      </c>
      <c r="V26" s="2" t="str">
        <f t="shared" ca="1" si="3"/>
        <v>Washington Football Team</v>
      </c>
      <c r="W26" s="5">
        <f t="shared" ca="1" si="4"/>
        <v>0.43807000000000001</v>
      </c>
      <c r="X26" s="45" t="str">
        <f t="shared" ca="1" si="5"/>
        <v>n</v>
      </c>
      <c r="Z26" s="61"/>
      <c r="AA26" s="14" t="s">
        <v>95</v>
      </c>
      <c r="AB26" s="2">
        <f ca="1">IF(COUNTIF($O$4:$O$35,AA26)=0,"",OFFSET($P$3,MATCH(AA26,$O$4:$O$35,0),0))</f>
        <v>2</v>
      </c>
      <c r="AC26" s="2" t="str">
        <f ca="1">IF(COUNTIF($O$4:$O$35,AA26)=0,"",OFFSET($Q$3,MATCH(AA26,$O$4:$O$35,0),0))</f>
        <v>Kansas City Chiefs</v>
      </c>
      <c r="AD26" s="5">
        <f ca="1">IF(COUNTIF($O$4:$O$35,AA26)=0,"",OFFSET($R$3,MATCH(AA26,$O$4:$O$35,0),0))</f>
        <v>0.75031000000000003</v>
      </c>
      <c r="AF26" s="63"/>
      <c r="AG26" s="14" t="s">
        <v>111</v>
      </c>
      <c r="AH26" s="2">
        <f ca="1">IF(COUNTIF($O$4:$O$35,AG26)=0,"",OFFSET($P$3,MATCH(AG26,$O$4:$O$35,0),0))</f>
        <v>4</v>
      </c>
      <c r="AI26" s="2" t="str">
        <f ca="1">IF(COUNTIF($O$4:$O$35,AG26)=0,"",OFFSET($Q$3,MATCH(AG26,$O$4:$O$35,0),0))</f>
        <v>Los Angeles Rams</v>
      </c>
      <c r="AJ26" s="5">
        <f ca="1">IF(COUNTIF($O$4:$O$35,AG26)=0,"",OFFSET($R$3,MATCH(AG26,$O$4:$O$35,0),0))</f>
        <v>0.75012999999999996</v>
      </c>
    </row>
    <row r="27" spans="1:56" x14ac:dyDescent="0.25">
      <c r="A27" s="3" t="s">
        <v>3</v>
      </c>
      <c r="B27" s="3" t="s">
        <v>135</v>
      </c>
      <c r="C27" s="3" t="s">
        <v>74</v>
      </c>
      <c r="D27" s="3" t="s">
        <v>73</v>
      </c>
      <c r="F27" s="50"/>
      <c r="G27" s="3" t="s">
        <v>14</v>
      </c>
      <c r="H27" s="3">
        <v>9</v>
      </c>
      <c r="I27" s="12">
        <f t="shared" si="6"/>
        <v>7</v>
      </c>
      <c r="J27" s="3">
        <v>0</v>
      </c>
      <c r="L27" s="13">
        <f t="shared" si="7"/>
        <v>18</v>
      </c>
      <c r="M27" s="14" t="str">
        <f t="shared" si="8"/>
        <v>ns</v>
      </c>
      <c r="N27" s="14">
        <f>IF(M27="","",COUNTIF($M$4:M27,M27))</f>
        <v>2</v>
      </c>
      <c r="O27" s="14" t="str">
        <f t="shared" si="0"/>
        <v>ns2</v>
      </c>
      <c r="P27" s="24"/>
      <c r="Q27" s="2" t="str">
        <f t="shared" si="1"/>
        <v>New Orleans Saints</v>
      </c>
      <c r="R27" s="5">
        <f t="shared" si="2"/>
        <v>0.56308999999999998</v>
      </c>
      <c r="T27" s="2">
        <v>24</v>
      </c>
      <c r="U27" s="2">
        <f t="shared" ca="1" si="9"/>
        <v>0</v>
      </c>
      <c r="V27" s="2" t="str">
        <f t="shared" ca="1" si="3"/>
        <v>Seattle Seahawks</v>
      </c>
      <c r="W27" s="5">
        <f t="shared" ca="1" si="4"/>
        <v>0.43806</v>
      </c>
      <c r="X27" s="45" t="str">
        <f t="shared" ca="1" si="5"/>
        <v>n</v>
      </c>
      <c r="Z27" s="61"/>
      <c r="AA27" s="14" t="s">
        <v>96</v>
      </c>
      <c r="AB27" s="2">
        <f t="shared" ref="AB27:AB29" ca="1" si="28">IF(COUNTIF($O$4:$O$35,AA27)=0,"",OFFSET($P$3,MATCH(AA27,$O$4:$O$35,0),0))</f>
        <v>5</v>
      </c>
      <c r="AC27" s="2" t="str">
        <f t="shared" ref="AC27:AC29" ca="1" si="29">IF(COUNTIF($O$4:$O$35,AA27)=0,"",OFFSET($Q$3,MATCH(AA27,$O$4:$O$35,0),0))</f>
        <v>Las Vegas Raiders</v>
      </c>
      <c r="AD27" s="5">
        <f t="shared" ref="AD27:AD29" ca="1" si="30">IF(COUNTIF($O$4:$O$35,AA27)=0,"",OFFSET($R$3,MATCH(AA27,$O$4:$O$35,0),0))</f>
        <v>0.62527999999999995</v>
      </c>
      <c r="AF27" s="63"/>
      <c r="AG27" s="14" t="s">
        <v>112</v>
      </c>
      <c r="AH27" s="2">
        <f t="shared" ref="AH27:AH29" ca="1" si="31">IF(COUNTIF($O$4:$O$35,AG27)=0,"",OFFSET($P$3,MATCH(AG27,$O$4:$O$35,0),0))</f>
        <v>5</v>
      </c>
      <c r="AI27" s="2" t="str">
        <f t="shared" ref="AI27:AI29" ca="1" si="32">IF(COUNTIF($O$4:$O$35,AG27)=0,"",OFFSET($Q$3,MATCH(AG27,$O$4:$O$35,0),0))</f>
        <v>Arizona Cardinals</v>
      </c>
      <c r="AJ27" s="5">
        <f t="shared" ref="AJ27:AJ29" ca="1" si="33">IF(COUNTIF($O$4:$O$35,AG27)=0,"",OFFSET($R$3,MATCH(AG27,$O$4:$O$35,0),0))</f>
        <v>0.68811999999999995</v>
      </c>
    </row>
    <row r="28" spans="1:56" x14ac:dyDescent="0.25">
      <c r="A28" s="3" t="s">
        <v>22</v>
      </c>
      <c r="B28" s="3" t="s">
        <v>123</v>
      </c>
      <c r="C28" s="3" t="s">
        <v>72</v>
      </c>
      <c r="D28" s="3" t="s">
        <v>73</v>
      </c>
      <c r="F28" s="50"/>
      <c r="G28" s="3" t="s">
        <v>25</v>
      </c>
      <c r="H28" s="3">
        <v>8</v>
      </c>
      <c r="I28" s="12">
        <f t="shared" si="6"/>
        <v>8</v>
      </c>
      <c r="J28" s="3">
        <v>0</v>
      </c>
      <c r="L28" s="13">
        <f t="shared" si="7"/>
        <v>21</v>
      </c>
      <c r="M28" s="14" t="str">
        <f t="shared" si="8"/>
        <v>nn</v>
      </c>
      <c r="N28" s="14">
        <f>IF(M28="","",COUNTIF($M$4:M28,M28))</f>
        <v>2</v>
      </c>
      <c r="O28" s="14" t="str">
        <f t="shared" si="0"/>
        <v>nn2</v>
      </c>
      <c r="P28" s="24"/>
      <c r="Q28" s="2" t="str">
        <f t="shared" si="1"/>
        <v>Minnesota Vikings</v>
      </c>
      <c r="R28" s="5">
        <f t="shared" si="2"/>
        <v>0.50007999999999997</v>
      </c>
      <c r="T28" s="2">
        <v>25</v>
      </c>
      <c r="U28" s="2">
        <f t="shared" ca="1" si="9"/>
        <v>0</v>
      </c>
      <c r="V28" s="2" t="str">
        <f t="shared" ca="1" si="3"/>
        <v>Atlanta Falcons</v>
      </c>
      <c r="W28" s="5">
        <f t="shared" ca="1" si="4"/>
        <v>0.43804999999999999</v>
      </c>
      <c r="X28" s="45" t="str">
        <f t="shared" ca="1" si="5"/>
        <v>n</v>
      </c>
      <c r="Z28" s="61"/>
      <c r="AA28" s="14" t="s">
        <v>97</v>
      </c>
      <c r="AB28" s="2">
        <f t="shared" ca="1" si="28"/>
        <v>0</v>
      </c>
      <c r="AC28" s="2" t="str">
        <f t="shared" ca="1" si="29"/>
        <v>Los Angeles Chargers</v>
      </c>
      <c r="AD28" s="5">
        <f t="shared" ca="1" si="30"/>
        <v>0.5632299999999999</v>
      </c>
      <c r="AF28" s="63"/>
      <c r="AG28" s="14" t="s">
        <v>113</v>
      </c>
      <c r="AH28" s="2">
        <f t="shared" ca="1" si="31"/>
        <v>6</v>
      </c>
      <c r="AI28" s="2" t="str">
        <f t="shared" ca="1" si="32"/>
        <v>San Francisco 49ers</v>
      </c>
      <c r="AJ28" s="5">
        <f t="shared" ca="1" si="33"/>
        <v>0.62511000000000005</v>
      </c>
    </row>
    <row r="29" spans="1:56" x14ac:dyDescent="0.25">
      <c r="A29" s="3" t="s">
        <v>19</v>
      </c>
      <c r="B29" s="3" t="s">
        <v>52</v>
      </c>
      <c r="C29" s="3" t="s">
        <v>74</v>
      </c>
      <c r="D29" s="3" t="s">
        <v>77</v>
      </c>
      <c r="F29" s="50"/>
      <c r="G29" s="3" t="s">
        <v>136</v>
      </c>
      <c r="H29" s="3">
        <v>7</v>
      </c>
      <c r="I29" s="12">
        <f t="shared" si="6"/>
        <v>9</v>
      </c>
      <c r="J29" s="3">
        <v>0</v>
      </c>
      <c r="L29" s="13">
        <f t="shared" si="7"/>
        <v>23</v>
      </c>
      <c r="M29" s="14" t="str">
        <f t="shared" si="8"/>
        <v>ne</v>
      </c>
      <c r="N29" s="14">
        <f>IF(M29="","",COUNTIF($M$4:M29,M29))</f>
        <v>3</v>
      </c>
      <c r="O29" s="14" t="str">
        <f t="shared" si="0"/>
        <v>ne3</v>
      </c>
      <c r="P29" s="24"/>
      <c r="Q29" s="2" t="str">
        <f t="shared" si="1"/>
        <v>Washington Football Team</v>
      </c>
      <c r="R29" s="5">
        <f t="shared" si="2"/>
        <v>0.43807000000000001</v>
      </c>
      <c r="T29" s="2">
        <v>26</v>
      </c>
      <c r="U29" s="2">
        <f t="shared" ca="1" si="9"/>
        <v>0</v>
      </c>
      <c r="V29" s="2" t="str">
        <f t="shared" ca="1" si="3"/>
        <v>Chicago Bears</v>
      </c>
      <c r="W29" s="5">
        <f t="shared" ca="1" si="4"/>
        <v>0.37503999999999998</v>
      </c>
      <c r="X29" s="45" t="str">
        <f t="shared" ca="1" si="5"/>
        <v>n</v>
      </c>
      <c r="Z29" s="62"/>
      <c r="AA29" s="14" t="s">
        <v>98</v>
      </c>
      <c r="AB29" s="2">
        <f t="shared" ca="1" si="28"/>
        <v>0</v>
      </c>
      <c r="AC29" s="2" t="str">
        <f t="shared" ca="1" si="29"/>
        <v>Denver Broncos</v>
      </c>
      <c r="AD29" s="5">
        <f t="shared" ca="1" si="30"/>
        <v>0.43819999999999998</v>
      </c>
      <c r="AF29" s="64"/>
      <c r="AG29" s="14" t="s">
        <v>114</v>
      </c>
      <c r="AH29" s="2">
        <f t="shared" ca="1" si="31"/>
        <v>0</v>
      </c>
      <c r="AI29" s="2" t="str">
        <f t="shared" ca="1" si="32"/>
        <v>Seattle Seahawks</v>
      </c>
      <c r="AJ29" s="5">
        <f t="shared" ca="1" si="33"/>
        <v>0.43806</v>
      </c>
    </row>
    <row r="30" spans="1:56" x14ac:dyDescent="0.25">
      <c r="A30" s="3" t="s">
        <v>14</v>
      </c>
      <c r="B30" s="3" t="s">
        <v>48</v>
      </c>
      <c r="C30" s="3" t="s">
        <v>72</v>
      </c>
      <c r="D30" s="3" t="s">
        <v>78</v>
      </c>
      <c r="F30" s="50"/>
      <c r="G30" s="3" t="s">
        <v>21</v>
      </c>
      <c r="H30" s="3">
        <v>7</v>
      </c>
      <c r="I30" s="12">
        <f t="shared" si="6"/>
        <v>9</v>
      </c>
      <c r="J30" s="3">
        <v>0</v>
      </c>
      <c r="L30" s="13">
        <f t="shared" si="7"/>
        <v>24</v>
      </c>
      <c r="M30" s="14" t="str">
        <f t="shared" si="8"/>
        <v>nw</v>
      </c>
      <c r="N30" s="14">
        <f>IF(M30="","",COUNTIF($M$4:M30,M30))</f>
        <v>4</v>
      </c>
      <c r="O30" s="14" t="str">
        <f t="shared" si="0"/>
        <v>nw4</v>
      </c>
      <c r="P30" s="24"/>
      <c r="Q30" s="2" t="str">
        <f t="shared" si="1"/>
        <v>Seattle Seahawks</v>
      </c>
      <c r="R30" s="5">
        <f t="shared" si="2"/>
        <v>0.43806</v>
      </c>
      <c r="T30" s="2">
        <v>27</v>
      </c>
      <c r="U30" s="2">
        <f t="shared" ca="1" si="9"/>
        <v>0</v>
      </c>
      <c r="V30" s="2" t="str">
        <f t="shared" ca="1" si="3"/>
        <v>Carolina Panthers</v>
      </c>
      <c r="W30" s="5">
        <f t="shared" ca="1" si="4"/>
        <v>0.31302999999999997</v>
      </c>
      <c r="X30" s="45" t="str">
        <f t="shared" ca="1" si="5"/>
        <v>n</v>
      </c>
    </row>
    <row r="31" spans="1:56" x14ac:dyDescent="0.25">
      <c r="A31" s="3" t="s">
        <v>21</v>
      </c>
      <c r="B31" s="3" t="s">
        <v>54</v>
      </c>
      <c r="C31" s="3" t="s">
        <v>72</v>
      </c>
      <c r="D31" s="3" t="s">
        <v>73</v>
      </c>
      <c r="F31" s="50"/>
      <c r="G31" s="3" t="s">
        <v>9</v>
      </c>
      <c r="H31" s="3">
        <v>7</v>
      </c>
      <c r="I31" s="12">
        <f t="shared" si="6"/>
        <v>9</v>
      </c>
      <c r="J31" s="3">
        <v>0</v>
      </c>
      <c r="L31" s="13">
        <f t="shared" si="7"/>
        <v>25</v>
      </c>
      <c r="M31" s="14" t="str">
        <f t="shared" si="8"/>
        <v>ns</v>
      </c>
      <c r="N31" s="14">
        <f>IF(M31="","",COUNTIF($M$4:M31,M31))</f>
        <v>3</v>
      </c>
      <c r="O31" s="14" t="str">
        <f t="shared" si="0"/>
        <v>ns3</v>
      </c>
      <c r="P31" s="24"/>
      <c r="Q31" s="2" t="str">
        <f t="shared" si="1"/>
        <v>Atlanta Falcons</v>
      </c>
      <c r="R31" s="5">
        <f t="shared" si="2"/>
        <v>0.43804999999999999</v>
      </c>
      <c r="T31" s="2">
        <v>28</v>
      </c>
      <c r="U31" s="2">
        <f t="shared" ca="1" si="9"/>
        <v>0</v>
      </c>
      <c r="V31" s="2" t="str">
        <f t="shared" ca="1" si="3"/>
        <v>New York Jets</v>
      </c>
      <c r="W31" s="5">
        <f t="shared" ca="1" si="4"/>
        <v>0.25019000000000002</v>
      </c>
      <c r="X31" s="45" t="str">
        <f t="shared" ca="1" si="5"/>
        <v>a</v>
      </c>
    </row>
    <row r="32" spans="1:56" x14ac:dyDescent="0.25">
      <c r="A32" s="3" t="s">
        <v>5</v>
      </c>
      <c r="B32" s="3" t="s">
        <v>39</v>
      </c>
      <c r="C32" s="3" t="s">
        <v>74</v>
      </c>
      <c r="D32" s="3" t="s">
        <v>77</v>
      </c>
      <c r="F32" s="50"/>
      <c r="G32" s="3" t="s">
        <v>28</v>
      </c>
      <c r="H32" s="3">
        <v>6</v>
      </c>
      <c r="I32" s="12">
        <f t="shared" si="6"/>
        <v>10</v>
      </c>
      <c r="J32" s="3">
        <v>0</v>
      </c>
      <c r="L32" s="13">
        <f t="shared" si="7"/>
        <v>26</v>
      </c>
      <c r="M32" s="14" t="str">
        <f t="shared" si="8"/>
        <v>nn</v>
      </c>
      <c r="N32" s="14">
        <f>IF(M32="","",COUNTIF($M$4:M32,M32))</f>
        <v>3</v>
      </c>
      <c r="O32" s="14" t="str">
        <f t="shared" si="0"/>
        <v>nn3</v>
      </c>
      <c r="P32" s="24"/>
      <c r="Q32" s="2" t="str">
        <f t="shared" si="1"/>
        <v>Chicago Bears</v>
      </c>
      <c r="R32" s="5">
        <f t="shared" si="2"/>
        <v>0.37503999999999998</v>
      </c>
      <c r="T32" s="2">
        <v>29</v>
      </c>
      <c r="U32" s="2">
        <f t="shared" ca="1" si="9"/>
        <v>0</v>
      </c>
      <c r="V32" s="2" t="str">
        <f t="shared" ca="1" si="3"/>
        <v>Houston Texans</v>
      </c>
      <c r="W32" s="5">
        <f t="shared" ca="1" si="4"/>
        <v>0.25018000000000001</v>
      </c>
      <c r="X32" s="45" t="str">
        <f t="shared" ca="1" si="5"/>
        <v>a</v>
      </c>
    </row>
    <row r="33" spans="1:24" x14ac:dyDescent="0.25">
      <c r="A33" s="3" t="s">
        <v>29</v>
      </c>
      <c r="B33" s="3" t="s">
        <v>62</v>
      </c>
      <c r="C33" s="3" t="s">
        <v>74</v>
      </c>
      <c r="D33" s="3" t="s">
        <v>78</v>
      </c>
      <c r="F33" s="50"/>
      <c r="G33" s="3" t="s">
        <v>20</v>
      </c>
      <c r="H33" s="3">
        <v>5</v>
      </c>
      <c r="I33" s="12">
        <f t="shared" si="6"/>
        <v>11</v>
      </c>
      <c r="J33" s="3">
        <v>0</v>
      </c>
      <c r="L33" s="13">
        <f t="shared" si="7"/>
        <v>27</v>
      </c>
      <c r="M33" s="14" t="str">
        <f t="shared" si="8"/>
        <v>ns</v>
      </c>
      <c r="N33" s="14">
        <f>IF(M33="","",COUNTIF($M$4:M33,M33))</f>
        <v>4</v>
      </c>
      <c r="O33" s="14" t="str">
        <f t="shared" si="0"/>
        <v>ns4</v>
      </c>
      <c r="P33" s="24"/>
      <c r="Q33" s="2" t="str">
        <f t="shared" si="1"/>
        <v>Carolina Panthers</v>
      </c>
      <c r="R33" s="5">
        <f t="shared" si="2"/>
        <v>0.31302999999999997</v>
      </c>
      <c r="T33" s="2">
        <v>30</v>
      </c>
      <c r="U33" s="2">
        <f t="shared" ca="1" si="9"/>
        <v>0</v>
      </c>
      <c r="V33" s="2" t="str">
        <f t="shared" ca="1" si="3"/>
        <v>New York Giants</v>
      </c>
      <c r="W33" s="5">
        <f t="shared" ca="1" si="4"/>
        <v>0.25002000000000002</v>
      </c>
      <c r="X33" s="45" t="str">
        <f t="shared" ca="1" si="5"/>
        <v>n</v>
      </c>
    </row>
    <row r="34" spans="1:24" x14ac:dyDescent="0.25">
      <c r="A34" s="3" t="s">
        <v>4</v>
      </c>
      <c r="B34" s="3" t="s">
        <v>38</v>
      </c>
      <c r="C34" s="3" t="s">
        <v>74</v>
      </c>
      <c r="D34" s="3" t="s">
        <v>78</v>
      </c>
      <c r="F34" s="50"/>
      <c r="G34" s="3" t="s">
        <v>7</v>
      </c>
      <c r="H34" s="3">
        <v>4</v>
      </c>
      <c r="I34" s="12">
        <f t="shared" si="6"/>
        <v>12</v>
      </c>
      <c r="J34" s="3">
        <v>0</v>
      </c>
      <c r="L34" s="13">
        <f t="shared" si="7"/>
        <v>30</v>
      </c>
      <c r="M34" s="14" t="str">
        <f t="shared" si="8"/>
        <v>ne</v>
      </c>
      <c r="N34" s="14">
        <f>IF(M34="","",COUNTIF($M$4:M34,M34))</f>
        <v>4</v>
      </c>
      <c r="O34" s="14" t="str">
        <f t="shared" si="0"/>
        <v>ne4</v>
      </c>
      <c r="P34" s="24"/>
      <c r="Q34" s="2" t="str">
        <f t="shared" si="1"/>
        <v>New York Giants</v>
      </c>
      <c r="R34" s="5">
        <f t="shared" si="2"/>
        <v>0.25002000000000002</v>
      </c>
      <c r="T34" s="2">
        <v>31</v>
      </c>
      <c r="U34" s="2">
        <f t="shared" ca="1" si="9"/>
        <v>0</v>
      </c>
      <c r="V34" s="2" t="str">
        <f t="shared" ca="1" si="3"/>
        <v>Detroit Lions</v>
      </c>
      <c r="W34" s="5">
        <f t="shared" ca="1" si="4"/>
        <v>0.21901000000000001</v>
      </c>
      <c r="X34" s="45" t="str">
        <f t="shared" ca="1" si="5"/>
        <v>n</v>
      </c>
    </row>
    <row r="35" spans="1:24" x14ac:dyDescent="0.25">
      <c r="A35" s="3" t="s">
        <v>25</v>
      </c>
      <c r="B35" s="3" t="s">
        <v>58</v>
      </c>
      <c r="C35" s="3" t="s">
        <v>72</v>
      </c>
      <c r="D35" s="3" t="s">
        <v>77</v>
      </c>
      <c r="F35" s="51"/>
      <c r="G35" s="3" t="s">
        <v>30</v>
      </c>
      <c r="H35" s="3">
        <v>3</v>
      </c>
      <c r="I35" s="12">
        <f t="shared" si="6"/>
        <v>12</v>
      </c>
      <c r="J35" s="3">
        <v>1</v>
      </c>
      <c r="L35" s="13">
        <f t="shared" si="7"/>
        <v>31</v>
      </c>
      <c r="M35" s="14" t="str">
        <f t="shared" si="8"/>
        <v>nn</v>
      </c>
      <c r="N35" s="14">
        <f>IF(M35="","",COUNTIF($M$4:M35,M35))</f>
        <v>4</v>
      </c>
      <c r="O35" s="14" t="str">
        <f t="shared" si="0"/>
        <v>nn4</v>
      </c>
      <c r="P35" s="24"/>
      <c r="Q35" s="2" t="str">
        <f t="shared" si="1"/>
        <v>Detroit Lions</v>
      </c>
      <c r="R35" s="5">
        <f t="shared" si="2"/>
        <v>0.21901000000000001</v>
      </c>
      <c r="T35" s="2">
        <v>32</v>
      </c>
      <c r="U35" s="2">
        <f t="shared" ca="1" si="9"/>
        <v>0</v>
      </c>
      <c r="V35" s="2" t="str">
        <f t="shared" ca="1" si="3"/>
        <v>Jacksonville Jaguars</v>
      </c>
      <c r="W35" s="5">
        <f t="shared" ca="1" si="4"/>
        <v>0.18817</v>
      </c>
      <c r="X35" s="46" t="str">
        <f t="shared" ca="1" si="5"/>
        <v>a</v>
      </c>
    </row>
  </sheetData>
  <mergeCells count="28">
    <mergeCell ref="A1:D1"/>
    <mergeCell ref="G1:J1"/>
    <mergeCell ref="L1:R1"/>
    <mergeCell ref="T1:W1"/>
    <mergeCell ref="Z1:AJ1"/>
    <mergeCell ref="BE1:BI1"/>
    <mergeCell ref="Z3:Z29"/>
    <mergeCell ref="AA3:AD3"/>
    <mergeCell ref="AF3:AF29"/>
    <mergeCell ref="AG3:AJ3"/>
    <mergeCell ref="AA17:AD17"/>
    <mergeCell ref="AG17:AJ17"/>
    <mergeCell ref="AL1:BB1"/>
    <mergeCell ref="AA10:AD10"/>
    <mergeCell ref="AG10:AJ10"/>
    <mergeCell ref="BE12:BG12"/>
    <mergeCell ref="BE15:BG15"/>
    <mergeCell ref="AX10:AX17"/>
    <mergeCell ref="AR10:AR17"/>
    <mergeCell ref="AL3:BD3"/>
    <mergeCell ref="AL24:BD24"/>
    <mergeCell ref="BH12:BH13"/>
    <mergeCell ref="BH14:BH15"/>
    <mergeCell ref="F20:F35"/>
    <mergeCell ref="AA24:AD24"/>
    <mergeCell ref="AG24:AJ24"/>
    <mergeCell ref="F4:F19"/>
    <mergeCell ref="AL10:AL17"/>
  </mergeCells>
  <conditionalFormatting sqref="U4:X35">
    <cfRule type="expression" dxfId="290" priority="33">
      <formula>AND($U4&gt;=5,$U4&lt;=7)</formula>
    </cfRule>
    <cfRule type="expression" dxfId="289" priority="34">
      <formula>AND($U4&gt;=1,$U4&lt;=4)</formula>
    </cfRule>
  </conditionalFormatting>
  <conditionalFormatting sqref="X4:X35">
    <cfRule type="expression" dxfId="288" priority="25">
      <formula>X4="n"</formula>
    </cfRule>
    <cfRule type="expression" dxfId="287" priority="26">
      <formula>X4="a"</formula>
    </cfRule>
  </conditionalFormatting>
  <conditionalFormatting sqref="AB4:AD35">
    <cfRule type="expression" dxfId="286" priority="31">
      <formula>AND($AB4&gt;=5,$AB4&lt;=7)</formula>
    </cfRule>
    <cfRule type="expression" dxfId="285" priority="32">
      <formula>AND($AB4&gt;=1,$AB4&lt;=4)</formula>
    </cfRule>
  </conditionalFormatting>
  <conditionalFormatting sqref="AH4:AJ29">
    <cfRule type="expression" dxfId="284" priority="27">
      <formula>AND($AG4&gt;=5,$AG4&lt;=7)</formula>
    </cfRule>
    <cfRule type="expression" dxfId="283" priority="28">
      <formula>AND($AG4&gt;=1,$AG4&lt;=4)</formula>
    </cfRule>
    <cfRule type="expression" dxfId="282" priority="29">
      <formula>AND($AH4&gt;=5,$AH4&lt;=7)</formula>
    </cfRule>
    <cfRule type="expression" dxfId="281" priority="30">
      <formula>AND($AH4&gt;=1,$AH4&lt;=4)</formula>
    </cfRule>
  </conditionalFormatting>
  <conditionalFormatting sqref="AM5:AO22">
    <cfRule type="expression" dxfId="280" priority="12">
      <formula>$AP5&lt;&gt;""</formula>
    </cfRule>
  </conditionalFormatting>
  <conditionalFormatting sqref="AS8:AU19">
    <cfRule type="expression" dxfId="279" priority="11">
      <formula>$AV8&lt;&gt;""</formula>
    </cfRule>
  </conditionalFormatting>
  <conditionalFormatting sqref="AY11:BA16">
    <cfRule type="expression" dxfId="278" priority="10">
      <formula>$BB11&lt;&gt;""</formula>
    </cfRule>
  </conditionalFormatting>
  <conditionalFormatting sqref="BE12 BE15">
    <cfRule type="expression" dxfId="277" priority="3">
      <formula>$BE12="N"</formula>
    </cfRule>
    <cfRule type="expression" dxfId="276" priority="4">
      <formula>$BE12="A"</formula>
    </cfRule>
  </conditionalFormatting>
  <conditionalFormatting sqref="BE13:BG14">
    <cfRule type="expression" dxfId="275" priority="5">
      <formula>$BI13&lt;&gt;""</formula>
    </cfRule>
  </conditionalFormatting>
  <conditionalFormatting sqref="BH12:BH15">
    <cfRule type="expression" dxfId="274" priority="1">
      <formula>$BH12="N"</formula>
    </cfRule>
    <cfRule type="expression" dxfId="273" priority="2">
      <formula>$BH12="A"</formula>
    </cfRule>
  </conditionalFormatting>
  <pageMargins left="0.7" right="0.7" top="0.78740157499999996" bottom="0.78740157499999996" header="0.3" footer="0.3"/>
  <pageSetup paperSize="9" orientation="portrait" horizont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I35"/>
  <sheetViews>
    <sheetView topLeftCell="Z1" workbookViewId="0">
      <selection activeCell="BI14" sqref="BI14"/>
    </sheetView>
  </sheetViews>
  <sheetFormatPr baseColWidth="10" defaultColWidth="11.42578125" defaultRowHeight="15" outlineLevelCol="1" x14ac:dyDescent="0.25"/>
  <cols>
    <col min="1" max="4" width="12.7109375" style="2" hidden="1" customWidth="1" outlineLevel="1"/>
    <col min="5" max="5" width="6.7109375" style="2" customWidth="1" collapsed="1"/>
    <col min="6" max="6" width="2.7109375" style="2" hidden="1" customWidth="1" outlineLevel="1"/>
    <col min="7" max="7" width="12.7109375" style="2" hidden="1" customWidth="1" outlineLevel="1"/>
    <col min="8" max="10" width="3.7109375" style="2" hidden="1" customWidth="1" outlineLevel="1"/>
    <col min="11" max="11" width="6.7109375" style="2" customWidth="1" collapsed="1"/>
    <col min="12" max="14" width="3.7109375" style="2" hidden="1" customWidth="1" outlineLevel="1"/>
    <col min="15" max="15" width="4.7109375" style="2" hidden="1" customWidth="1" outlineLevel="1"/>
    <col min="16" max="16" width="2.7109375" style="2" hidden="1" customWidth="1" outlineLevel="1"/>
    <col min="17" max="17" width="24.7109375" style="2" hidden="1" customWidth="1" outlineLevel="1"/>
    <col min="18" max="18" width="6.7109375" style="2" hidden="1" customWidth="1" outlineLevel="1"/>
    <col min="19" max="19" width="6.7109375" style="2" customWidth="1" collapsed="1"/>
    <col min="20" max="20" width="3.7109375" style="2" hidden="1" customWidth="1" outlineLevel="1"/>
    <col min="21" max="21" width="2.7109375" style="2" hidden="1" customWidth="1" outlineLevel="1"/>
    <col min="22" max="22" width="24.7109375" style="2" hidden="1" customWidth="1" outlineLevel="1"/>
    <col min="23" max="23" width="6.7109375" style="2" hidden="1" customWidth="1" outlineLevel="1"/>
    <col min="24" max="24" width="2.7109375" style="2" hidden="1" customWidth="1" outlineLevel="1"/>
    <col min="25" max="25" width="6.7109375" style="2" customWidth="1" collapsed="1"/>
    <col min="26" max="26" width="2.7109375" style="2" customWidth="1" outlineLevel="1"/>
    <col min="27" max="27" width="4.7109375" style="2" customWidth="1" outlineLevel="1"/>
    <col min="28" max="28" width="2.7109375" style="2" customWidth="1" outlineLevel="1"/>
    <col min="29" max="29" width="24.7109375" style="2" customWidth="1" outlineLevel="1"/>
    <col min="30" max="30" width="6.7109375" style="2" customWidth="1" outlineLevel="1"/>
    <col min="31" max="31" width="3.7109375" style="2" customWidth="1" outlineLevel="1"/>
    <col min="32" max="32" width="2.7109375" style="2" customWidth="1" outlineLevel="1"/>
    <col min="33" max="33" width="4.7109375" style="2" customWidth="1" outlineLevel="1"/>
    <col min="34" max="34" width="2.7109375" style="2" customWidth="1" outlineLevel="1"/>
    <col min="35" max="35" width="24.7109375" style="2" customWidth="1" outlineLevel="1"/>
    <col min="36" max="36" width="6.7109375" style="2" customWidth="1" outlineLevel="1"/>
    <col min="37" max="37" width="6.7109375" style="2" customWidth="1"/>
    <col min="38" max="39" width="2.7109375" style="2" customWidth="1"/>
    <col min="40" max="40" width="24.7109375" style="2" customWidth="1"/>
    <col min="41" max="41" width="4.7109375" style="2" customWidth="1"/>
    <col min="42" max="42" width="2.7109375" style="2" customWidth="1"/>
    <col min="43" max="43" width="3.7109375" style="2" customWidth="1"/>
    <col min="44" max="45" width="2.7109375" style="2" customWidth="1"/>
    <col min="46" max="46" width="24.7109375" style="2" customWidth="1"/>
    <col min="47" max="47" width="4.7109375" style="2" customWidth="1"/>
    <col min="48" max="48" width="2.7109375" style="2" customWidth="1"/>
    <col min="49" max="49" width="3.7109375" style="2" customWidth="1"/>
    <col min="50" max="51" width="2.7109375" style="2" customWidth="1"/>
    <col min="52" max="52" width="24.7109375" style="2" customWidth="1"/>
    <col min="53" max="53" width="4.7109375" style="2" customWidth="1"/>
    <col min="54" max="54" width="2.7109375" style="2" customWidth="1"/>
    <col min="55" max="55" width="3.7109375" style="2" customWidth="1"/>
    <col min="56" max="57" width="2.7109375" style="2" customWidth="1"/>
    <col min="58" max="58" width="24.7109375" style="2" customWidth="1"/>
    <col min="59" max="59" width="4.7109375" style="2" customWidth="1"/>
    <col min="60" max="60" width="2.7109375" style="2" customWidth="1"/>
    <col min="61" max="61" width="12.7109375" style="2" customWidth="1"/>
    <col min="62" max="16384" width="11.42578125" style="2"/>
  </cols>
  <sheetData>
    <row r="1" spans="1:61" s="11" customFormat="1" ht="21" x14ac:dyDescent="0.25">
      <c r="A1" s="60" t="s">
        <v>80</v>
      </c>
      <c r="B1" s="60"/>
      <c r="C1" s="60"/>
      <c r="D1" s="60"/>
      <c r="G1" s="60" t="s">
        <v>118</v>
      </c>
      <c r="H1" s="60"/>
      <c r="I1" s="60"/>
      <c r="J1" s="60"/>
      <c r="L1" s="60" t="s">
        <v>82</v>
      </c>
      <c r="M1" s="60"/>
      <c r="N1" s="60"/>
      <c r="O1" s="60"/>
      <c r="P1" s="60"/>
      <c r="Q1" s="60"/>
      <c r="R1" s="60"/>
      <c r="T1" s="60" t="s">
        <v>81</v>
      </c>
      <c r="U1" s="60"/>
      <c r="V1" s="60"/>
      <c r="W1" s="60"/>
      <c r="X1" s="10"/>
      <c r="Z1" s="60" t="s">
        <v>127</v>
      </c>
      <c r="AA1" s="60"/>
      <c r="AB1" s="60"/>
      <c r="AC1" s="60"/>
      <c r="AD1" s="60"/>
      <c r="AE1" s="60"/>
      <c r="AF1" s="60"/>
      <c r="AG1" s="60"/>
      <c r="AH1" s="60"/>
      <c r="AI1" s="60"/>
      <c r="AJ1" s="60"/>
      <c r="AL1" s="60" t="s">
        <v>129</v>
      </c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10"/>
      <c r="BE1" s="60" t="s">
        <v>125</v>
      </c>
      <c r="BF1" s="60"/>
      <c r="BG1" s="60"/>
      <c r="BH1" s="60"/>
      <c r="BI1" s="60"/>
    </row>
    <row r="2" spans="1:61" x14ac:dyDescent="0.25">
      <c r="A2" s="3">
        <v>16</v>
      </c>
      <c r="BE2" s="6" t="s">
        <v>130</v>
      </c>
    </row>
    <row r="3" spans="1:61" ht="15" customHeight="1" x14ac:dyDescent="0.25">
      <c r="A3" s="1" t="s">
        <v>32</v>
      </c>
      <c r="B3" s="1" t="s">
        <v>33</v>
      </c>
      <c r="C3" s="1" t="s">
        <v>70</v>
      </c>
      <c r="D3" s="1" t="s">
        <v>71</v>
      </c>
      <c r="G3" s="1" t="s">
        <v>32</v>
      </c>
      <c r="H3" s="4" t="s">
        <v>65</v>
      </c>
      <c r="I3" s="4" t="s">
        <v>66</v>
      </c>
      <c r="J3" s="4" t="s">
        <v>67</v>
      </c>
      <c r="L3" s="4" t="s">
        <v>119</v>
      </c>
      <c r="M3" s="4" t="s">
        <v>76</v>
      </c>
      <c r="N3" s="4" t="s">
        <v>120</v>
      </c>
      <c r="O3" s="4" t="s">
        <v>69</v>
      </c>
      <c r="P3" s="4"/>
      <c r="Q3" s="4" t="s">
        <v>79</v>
      </c>
      <c r="R3" s="4" t="s">
        <v>68</v>
      </c>
      <c r="T3" s="1"/>
      <c r="U3" s="1"/>
      <c r="V3" s="4" t="s">
        <v>79</v>
      </c>
      <c r="W3" s="4" t="s">
        <v>68</v>
      </c>
      <c r="X3" s="1"/>
      <c r="Z3" s="54" t="s">
        <v>115</v>
      </c>
      <c r="AA3" s="52" t="s">
        <v>75</v>
      </c>
      <c r="AB3" s="52"/>
      <c r="AC3" s="52"/>
      <c r="AD3" s="53"/>
      <c r="AF3" s="49" t="s">
        <v>116</v>
      </c>
      <c r="AG3" s="47" t="s">
        <v>75</v>
      </c>
      <c r="AH3" s="47"/>
      <c r="AI3" s="47"/>
      <c r="AJ3" s="48"/>
      <c r="AL3" s="70" t="s">
        <v>115</v>
      </c>
      <c r="AM3" s="74"/>
      <c r="AN3" s="74"/>
      <c r="AO3" s="74"/>
      <c r="AP3" s="74"/>
      <c r="AQ3" s="74"/>
      <c r="AR3" s="71"/>
      <c r="AS3" s="74"/>
      <c r="AT3" s="74"/>
      <c r="AU3" s="74"/>
      <c r="AV3" s="74"/>
      <c r="AW3" s="74"/>
      <c r="AX3" s="71"/>
      <c r="AY3" s="74"/>
      <c r="AZ3" s="74"/>
      <c r="BA3" s="74"/>
      <c r="BB3" s="74"/>
      <c r="BC3" s="25"/>
      <c r="BD3" s="39"/>
    </row>
    <row r="4" spans="1:61" ht="15" customHeight="1" x14ac:dyDescent="0.25">
      <c r="A4" s="3" t="s">
        <v>8</v>
      </c>
      <c r="B4" s="3" t="s">
        <v>42</v>
      </c>
      <c r="C4" s="3" t="s">
        <v>72</v>
      </c>
      <c r="D4" s="3" t="s">
        <v>73</v>
      </c>
      <c r="F4" s="54" t="s">
        <v>115</v>
      </c>
      <c r="G4" s="3" t="s">
        <v>17</v>
      </c>
      <c r="H4" s="3">
        <v>14</v>
      </c>
      <c r="I4" s="12">
        <f>$A$2-H4-J4</f>
        <v>2</v>
      </c>
      <c r="J4" s="3">
        <v>0</v>
      </c>
      <c r="L4" s="13">
        <f>IF(G4="","",_xlfn.RANK.EQ(R4,$R$4:$R$35,0))</f>
        <v>1</v>
      </c>
      <c r="M4" s="14" t="str">
        <f>IF(G4="","",LOWER(LEFT(VLOOKUP(G4,$A$4:$D$35,3),1))&amp;LOWER(LEFT(VLOOKUP(G4,$A$4:$D$35,4),1)))</f>
        <v>aw</v>
      </c>
      <c r="N4" s="14">
        <f>IF(M4="","",COUNTIF($M$4:M4,M4))</f>
        <v>1</v>
      </c>
      <c r="O4" s="14" t="str">
        <f t="shared" ref="O4:O35" si="0">M4&amp;N4</f>
        <v>aw1</v>
      </c>
      <c r="P4" s="2">
        <v>1</v>
      </c>
      <c r="Q4" s="2" t="str">
        <f t="shared" ref="Q4:Q35" si="1">IF(G4="","",VLOOKUP(G4,$A$4:$D$35,2)&amp;" "&amp;G4)</f>
        <v>Kansas City Chiefs</v>
      </c>
      <c r="R4" s="5">
        <f t="shared" ref="R4:R35" si="2">IF(G4="","",ROUND((H4+J4/2)/SUM(H4:J4),3)+(36-ROW())/100000)</f>
        <v>0.87531999999999999</v>
      </c>
      <c r="T4" s="2">
        <v>1</v>
      </c>
      <c r="U4" s="2">
        <f ca="1">IF(L4="","",OFFSET($P$3,MATCH(T4,$L$4:$L$35,0),0))</f>
        <v>1</v>
      </c>
      <c r="V4" s="2" t="str">
        <f t="shared" ref="V4:V35" ca="1" si="3">IF(L4="","",OFFSET($Q$3,MATCH(T4,$L$4:$L$35,0),0))</f>
        <v>Kansas City Chiefs</v>
      </c>
      <c r="W4" s="5">
        <f t="shared" ref="W4:W35" ca="1" si="4">IF(L4="","",OFFSET($R$3,MATCH(T4,$L$4:$L$35,0),0))</f>
        <v>0.87531999999999999</v>
      </c>
      <c r="X4" s="44" t="str">
        <f t="shared" ref="X4:X35" ca="1" si="5">IF(L4="","",LEFT(OFFSET($M$3,MATCH(T4,$L$4:$L$35,0),0),1))</f>
        <v>a</v>
      </c>
      <c r="Z4" s="61"/>
      <c r="AA4" s="1"/>
      <c r="AB4" s="1"/>
      <c r="AC4" s="4" t="s">
        <v>79</v>
      </c>
      <c r="AD4" s="4" t="s">
        <v>68</v>
      </c>
      <c r="AF4" s="63"/>
      <c r="AG4" s="1"/>
      <c r="AH4" s="1"/>
      <c r="AI4" s="4" t="s">
        <v>79</v>
      </c>
      <c r="AJ4" s="4" t="s">
        <v>68</v>
      </c>
      <c r="AL4" s="30"/>
      <c r="AM4" s="32"/>
      <c r="AR4" s="30"/>
      <c r="AS4" s="31"/>
      <c r="AX4" s="30"/>
      <c r="AY4" s="27"/>
      <c r="BD4" s="38"/>
    </row>
    <row r="5" spans="1:61" x14ac:dyDescent="0.25">
      <c r="A5" s="3" t="s">
        <v>28</v>
      </c>
      <c r="B5" s="3" t="s">
        <v>61</v>
      </c>
      <c r="C5" s="3" t="s">
        <v>72</v>
      </c>
      <c r="D5" s="3" t="s">
        <v>77</v>
      </c>
      <c r="F5" s="55"/>
      <c r="G5" s="3" t="s">
        <v>16</v>
      </c>
      <c r="H5" s="3">
        <v>13</v>
      </c>
      <c r="I5" s="12">
        <f t="shared" ref="I5:I35" si="6">$A$2-H5-J5</f>
        <v>3</v>
      </c>
      <c r="J5" s="3">
        <v>0</v>
      </c>
      <c r="L5" s="13">
        <f t="shared" ref="L5:L35" si="7">IF(G5="","",_xlfn.RANK.EQ(R5,$R$4:$R$35,0))</f>
        <v>2</v>
      </c>
      <c r="M5" s="14" t="str">
        <f t="shared" ref="M5:M35" si="8">IF(G5="","",LOWER(LEFT(VLOOKUP(G5,$A$4:$D$35,3),1))&amp;LOWER(LEFT(VLOOKUP(G5,$A$4:$D$35,4),1)))</f>
        <v>ae</v>
      </c>
      <c r="N5" s="14">
        <f>IF(M5="","",COUNTIF($M$4:M5,M5))</f>
        <v>1</v>
      </c>
      <c r="O5" s="14" t="str">
        <f t="shared" si="0"/>
        <v>ae1</v>
      </c>
      <c r="P5" s="2">
        <v>2</v>
      </c>
      <c r="Q5" s="2" t="str">
        <f t="shared" si="1"/>
        <v>Buffalo Bills</v>
      </c>
      <c r="R5" s="5">
        <f t="shared" si="2"/>
        <v>0.81330999999999998</v>
      </c>
      <c r="T5" s="2">
        <v>2</v>
      </c>
      <c r="U5" s="2">
        <f t="shared" ref="U5:U35" ca="1" si="9">IF(L5="","",OFFSET($P$3,MATCH(T5,$L$4:$L$35,0),0))</f>
        <v>2</v>
      </c>
      <c r="V5" s="2" t="str">
        <f t="shared" ca="1" si="3"/>
        <v>Buffalo Bills</v>
      </c>
      <c r="W5" s="5">
        <f t="shared" ca="1" si="4"/>
        <v>0.81330999999999998</v>
      </c>
      <c r="X5" s="45" t="str">
        <f t="shared" ca="1" si="5"/>
        <v>a</v>
      </c>
      <c r="Z5" s="61"/>
      <c r="AA5" s="14" t="s">
        <v>87</v>
      </c>
      <c r="AB5" s="2">
        <f ca="1">IF(COUNTIF($O$4:$O$35,AA5)=0,"",OFFSET($P$3,MATCH(AA5,$O$4:$O$35,0),0))</f>
        <v>2</v>
      </c>
      <c r="AC5" s="2" t="str">
        <f ca="1">IF(COUNTIF($O$4:$O$35,AA5)=0,"",OFFSET($Q$3,MATCH(AA5,$O$4:$O$35,0),0))</f>
        <v>Buffalo Bills</v>
      </c>
      <c r="AD5" s="5">
        <f ca="1">IF(COUNTIF($O$4:$O$35,AA5)=0,"",OFFSET($R$3,MATCH(AA5,$O$4:$O$35,0),0))</f>
        <v>0.81330999999999998</v>
      </c>
      <c r="AF5" s="63"/>
      <c r="AG5" s="14" t="s">
        <v>99</v>
      </c>
      <c r="AH5" s="2">
        <f ca="1">IF(COUNTIF($O$4:$O$35,AG5)=0,"",OFFSET($P$3,MATCH(AG5,$O$4:$O$35,0),0))</f>
        <v>4</v>
      </c>
      <c r="AI5" s="2" t="str">
        <f ca="1">IF(COUNTIF($O$4:$O$35,AG5)=0,"",OFFSET($Q$3,MATCH(AG5,$O$4:$O$35,0),0))</f>
        <v>Washington Football Team</v>
      </c>
      <c r="AJ5" s="5">
        <f ca="1">IF(COUNTIF($O$4:$O$35,AG5)=0,"",OFFSET($R$3,MATCH(AG5,$O$4:$O$35,0),0))</f>
        <v>0.43813000000000002</v>
      </c>
      <c r="AL5" s="30"/>
      <c r="AM5" s="16">
        <v>5</v>
      </c>
      <c r="AN5" s="17" t="str">
        <f ca="1">IF(AM5="","tbd",OFFSET($Q$3,AM5,0))</f>
        <v>Baltimore Ravens</v>
      </c>
      <c r="AO5" s="18">
        <v>48</v>
      </c>
      <c r="AP5" s="14">
        <f>IF(AO5&gt;AO6,AM5,"")</f>
        <v>5</v>
      </c>
      <c r="AR5" s="30"/>
      <c r="AS5" s="27"/>
      <c r="AX5" s="30"/>
      <c r="AY5" s="27"/>
      <c r="BD5" s="38"/>
    </row>
    <row r="6" spans="1:61" x14ac:dyDescent="0.25">
      <c r="A6" s="3" t="s">
        <v>31</v>
      </c>
      <c r="B6" s="3" t="s">
        <v>64</v>
      </c>
      <c r="C6" s="3" t="s">
        <v>74</v>
      </c>
      <c r="D6" s="3" t="s">
        <v>77</v>
      </c>
      <c r="F6" s="55"/>
      <c r="G6" s="3" t="s">
        <v>5</v>
      </c>
      <c r="H6" s="3">
        <v>12</v>
      </c>
      <c r="I6" s="12">
        <f t="shared" si="6"/>
        <v>4</v>
      </c>
      <c r="J6" s="3">
        <v>0</v>
      </c>
      <c r="L6" s="13">
        <f t="shared" si="7"/>
        <v>4</v>
      </c>
      <c r="M6" s="14" t="str">
        <f t="shared" si="8"/>
        <v>an</v>
      </c>
      <c r="N6" s="14">
        <f>IF(M6="","",COUNTIF($M$4:M6,M6))</f>
        <v>1</v>
      </c>
      <c r="O6" s="14" t="str">
        <f t="shared" si="0"/>
        <v>an1</v>
      </c>
      <c r="P6" s="2">
        <v>3</v>
      </c>
      <c r="Q6" s="2" t="str">
        <f t="shared" si="1"/>
        <v>Pittsburgh Steelers</v>
      </c>
      <c r="R6" s="5">
        <f t="shared" si="2"/>
        <v>0.75029999999999997</v>
      </c>
      <c r="T6" s="2">
        <v>3</v>
      </c>
      <c r="U6" s="2">
        <f t="shared" ca="1" si="9"/>
        <v>1</v>
      </c>
      <c r="V6" s="2" t="str">
        <f t="shared" ca="1" si="3"/>
        <v>Green Bay Packers</v>
      </c>
      <c r="W6" s="5">
        <f t="shared" ca="1" si="4"/>
        <v>0.81315999999999999</v>
      </c>
      <c r="X6" s="45" t="str">
        <f t="shared" ca="1" si="5"/>
        <v>n</v>
      </c>
      <c r="Z6" s="61"/>
      <c r="AA6" s="14" t="s">
        <v>88</v>
      </c>
      <c r="AB6" s="2">
        <f t="shared" ref="AB6:AB8" ca="1" si="10">IF(COUNTIF($O$4:$O$35,AA6)=0,"",OFFSET($P$3,MATCH(AA6,$O$4:$O$35,0),0))</f>
        <v>0</v>
      </c>
      <c r="AC6" s="2" t="str">
        <f t="shared" ref="AC6:AC8" ca="1" si="11">IF(COUNTIF($O$4:$O$35,AA6)=0,"",OFFSET($Q$3,MATCH(AA6,$O$4:$O$35,0),0))</f>
        <v>Miami Dolphins</v>
      </c>
      <c r="AD6" s="5">
        <f t="shared" ref="AD6:AD8" ca="1" si="12">IF(COUNTIF($O$4:$O$35,AA6)=0,"",OFFSET($R$3,MATCH(AA6,$O$4:$O$35,0),0))</f>
        <v>0.62524999999999997</v>
      </c>
      <c r="AF6" s="63"/>
      <c r="AG6" s="14" t="s">
        <v>100</v>
      </c>
      <c r="AH6" s="2">
        <f t="shared" ref="AH6:AH8" ca="1" si="13">IF(COUNTIF($O$4:$O$35,AG6)=0,"",OFFSET($P$3,MATCH(AG6,$O$4:$O$35,0),0))</f>
        <v>0</v>
      </c>
      <c r="AI6" s="2" t="str">
        <f t="shared" ref="AI6:AI8" ca="1" si="14">IF(COUNTIF($O$4:$O$35,AG6)=0,"",OFFSET($Q$3,MATCH(AG6,$O$4:$O$35,0),0))</f>
        <v>New York Giants</v>
      </c>
      <c r="AJ6" s="5">
        <f t="shared" ref="AJ6:AJ8" ca="1" si="15">IF(COUNTIF($O$4:$O$35,AG6)=0,"",OFFSET($R$3,MATCH(AG6,$O$4:$O$35,0),0))</f>
        <v>0.37506</v>
      </c>
      <c r="AL6" s="30"/>
      <c r="AM6" s="19">
        <v>4</v>
      </c>
      <c r="AN6" s="20" t="str">
        <f ca="1">IF(AM6="","tbd",OFFSET($Q$3,AM6,0))</f>
        <v>Tennessee Titans</v>
      </c>
      <c r="AO6" s="21">
        <v>37</v>
      </c>
      <c r="AP6" s="14" t="str">
        <f>IF(AO6&gt;AO5,AM6,"")</f>
        <v/>
      </c>
      <c r="AR6" s="30"/>
      <c r="AS6" s="27"/>
      <c r="AX6" s="30"/>
      <c r="AY6" s="27"/>
      <c r="BD6" s="38"/>
    </row>
    <row r="7" spans="1:61" ht="15" customHeight="1" x14ac:dyDescent="0.25">
      <c r="A7" s="3" t="s">
        <v>16</v>
      </c>
      <c r="B7" s="3" t="s">
        <v>49</v>
      </c>
      <c r="C7" s="3" t="s">
        <v>74</v>
      </c>
      <c r="D7" s="3" t="s">
        <v>75</v>
      </c>
      <c r="F7" s="55"/>
      <c r="G7" s="3" t="s">
        <v>4</v>
      </c>
      <c r="H7" s="3">
        <v>11</v>
      </c>
      <c r="I7" s="12">
        <f t="shared" si="6"/>
        <v>5</v>
      </c>
      <c r="J7" s="3">
        <v>0</v>
      </c>
      <c r="L7" s="13">
        <f t="shared" si="7"/>
        <v>7</v>
      </c>
      <c r="M7" s="14" t="str">
        <f t="shared" si="8"/>
        <v>as</v>
      </c>
      <c r="N7" s="14">
        <f>IF(M7="","",COUNTIF($M$4:M7,M7))</f>
        <v>1</v>
      </c>
      <c r="O7" s="14" t="str">
        <f t="shared" si="0"/>
        <v>as1</v>
      </c>
      <c r="P7" s="2">
        <v>4</v>
      </c>
      <c r="Q7" s="2" t="str">
        <f t="shared" si="1"/>
        <v>Tennessee Titans</v>
      </c>
      <c r="R7" s="5">
        <f t="shared" si="2"/>
        <v>0.68828999999999996</v>
      </c>
      <c r="T7" s="2">
        <v>4</v>
      </c>
      <c r="U7" s="2">
        <f t="shared" ca="1" si="9"/>
        <v>3</v>
      </c>
      <c r="V7" s="2" t="str">
        <f t="shared" ca="1" si="3"/>
        <v>Pittsburgh Steelers</v>
      </c>
      <c r="W7" s="5">
        <f t="shared" ca="1" si="4"/>
        <v>0.75029999999999997</v>
      </c>
      <c r="X7" s="45" t="str">
        <f t="shared" ca="1" si="5"/>
        <v>a</v>
      </c>
      <c r="Z7" s="61"/>
      <c r="AA7" s="14" t="s">
        <v>89</v>
      </c>
      <c r="AB7" s="2">
        <f t="shared" ca="1" si="10"/>
        <v>0</v>
      </c>
      <c r="AC7" s="2" t="str">
        <f t="shared" ca="1" si="11"/>
        <v>New England Patriots</v>
      </c>
      <c r="AD7" s="5">
        <f t="shared" ca="1" si="12"/>
        <v>0.43823000000000001</v>
      </c>
      <c r="AF7" s="63"/>
      <c r="AG7" s="14" t="s">
        <v>101</v>
      </c>
      <c r="AH7" s="2">
        <f t="shared" ca="1" si="13"/>
        <v>0</v>
      </c>
      <c r="AI7" s="2" t="str">
        <f t="shared" ca="1" si="14"/>
        <v>Dallas Cowboys</v>
      </c>
      <c r="AJ7" s="5">
        <f t="shared" ca="1" si="15"/>
        <v>0.37504999999999999</v>
      </c>
      <c r="AL7" s="30"/>
      <c r="AM7" s="32"/>
      <c r="AR7" s="30"/>
      <c r="AS7" s="28"/>
      <c r="AX7" s="30"/>
      <c r="AY7" s="27"/>
      <c r="BD7" s="38"/>
    </row>
    <row r="8" spans="1:61" x14ac:dyDescent="0.25">
      <c r="A8" s="3" t="s">
        <v>11</v>
      </c>
      <c r="B8" s="3" t="s">
        <v>45</v>
      </c>
      <c r="C8" s="3" t="s">
        <v>74</v>
      </c>
      <c r="D8" s="3" t="s">
        <v>73</v>
      </c>
      <c r="F8" s="55"/>
      <c r="G8" s="3" t="s">
        <v>19</v>
      </c>
      <c r="H8" s="3">
        <v>11</v>
      </c>
      <c r="I8" s="12">
        <f t="shared" si="6"/>
        <v>5</v>
      </c>
      <c r="J8" s="3">
        <v>0</v>
      </c>
      <c r="L8" s="13">
        <f t="shared" si="7"/>
        <v>8</v>
      </c>
      <c r="M8" s="14" t="str">
        <f t="shared" si="8"/>
        <v>an</v>
      </c>
      <c r="N8" s="14">
        <f>IF(M8="","",COUNTIF($M$4:M8,M8))</f>
        <v>2</v>
      </c>
      <c r="O8" s="14" t="str">
        <f t="shared" si="0"/>
        <v>an2</v>
      </c>
      <c r="P8" s="2">
        <v>5</v>
      </c>
      <c r="Q8" s="2" t="str">
        <f t="shared" si="1"/>
        <v>Baltimore Ravens</v>
      </c>
      <c r="R8" s="5">
        <f t="shared" si="2"/>
        <v>0.68827999999999989</v>
      </c>
      <c r="T8" s="2">
        <v>5</v>
      </c>
      <c r="U8" s="2">
        <f t="shared" ca="1" si="9"/>
        <v>2</v>
      </c>
      <c r="V8" s="2" t="str">
        <f t="shared" ca="1" si="3"/>
        <v>New Orleans Saints</v>
      </c>
      <c r="W8" s="5">
        <f t="shared" ca="1" si="4"/>
        <v>0.75014999999999998</v>
      </c>
      <c r="X8" s="45" t="str">
        <f t="shared" ca="1" si="5"/>
        <v>n</v>
      </c>
      <c r="Z8" s="61"/>
      <c r="AA8" s="14" t="s">
        <v>90</v>
      </c>
      <c r="AB8" s="2">
        <f t="shared" ca="1" si="10"/>
        <v>0</v>
      </c>
      <c r="AC8" s="2" t="str">
        <f t="shared" ca="1" si="11"/>
        <v>New York Jets</v>
      </c>
      <c r="AD8" s="5">
        <f t="shared" ca="1" si="12"/>
        <v>0.12518000000000001</v>
      </c>
      <c r="AF8" s="63"/>
      <c r="AG8" s="14" t="s">
        <v>102</v>
      </c>
      <c r="AH8" s="2">
        <f t="shared" ca="1" si="13"/>
        <v>0</v>
      </c>
      <c r="AI8" s="2" t="str">
        <f t="shared" ca="1" si="14"/>
        <v>Philadelphia Eagles</v>
      </c>
      <c r="AJ8" s="5">
        <f t="shared" ca="1" si="15"/>
        <v>0.28102000000000005</v>
      </c>
      <c r="AL8" s="30"/>
      <c r="AM8" s="16">
        <v>7</v>
      </c>
      <c r="AN8" s="17" t="str">
        <f ca="1">IF(AM8="","tbd",OFFSET($Q$3,AM8,0))</f>
        <v>Indianapolis Colts</v>
      </c>
      <c r="AO8" s="18">
        <v>24</v>
      </c>
      <c r="AP8" s="14" t="str">
        <f>IF(AO8&gt;AO9,AM8,"")</f>
        <v/>
      </c>
      <c r="AR8" s="30"/>
      <c r="AS8" s="16">
        <f>IF(COUNT(AP5:AP12)&lt;&gt;3,"",LARGE(AP5:AP12,2))</f>
        <v>5</v>
      </c>
      <c r="AT8" s="17" t="str">
        <f ca="1">IF(AS8="","tbd",OFFSET($Q$3,AS8,0))</f>
        <v>Baltimore Ravens</v>
      </c>
      <c r="AU8" s="18">
        <v>3</v>
      </c>
      <c r="AV8" s="14" t="str">
        <f>IF(AU8&gt;AU9,AS8,"")</f>
        <v/>
      </c>
      <c r="AX8" s="30"/>
      <c r="AY8" s="27"/>
      <c r="BD8" s="38"/>
    </row>
    <row r="9" spans="1:61" x14ac:dyDescent="0.25">
      <c r="A9" s="3" t="s">
        <v>10</v>
      </c>
      <c r="B9" s="3" t="s">
        <v>44</v>
      </c>
      <c r="C9" s="3" t="s">
        <v>74</v>
      </c>
      <c r="D9" s="3" t="s">
        <v>77</v>
      </c>
      <c r="F9" s="55"/>
      <c r="G9" s="3" t="s">
        <v>10</v>
      </c>
      <c r="H9" s="3">
        <v>11</v>
      </c>
      <c r="I9" s="12">
        <f t="shared" si="6"/>
        <v>5</v>
      </c>
      <c r="J9" s="3">
        <v>0</v>
      </c>
      <c r="L9" s="13">
        <f t="shared" si="7"/>
        <v>9</v>
      </c>
      <c r="M9" s="14" t="str">
        <f t="shared" si="8"/>
        <v>an</v>
      </c>
      <c r="N9" s="14">
        <f>IF(M9="","",COUNTIF($M$4:M9,M9))</f>
        <v>3</v>
      </c>
      <c r="O9" s="14" t="str">
        <f t="shared" si="0"/>
        <v>an3</v>
      </c>
      <c r="P9" s="2">
        <v>6</v>
      </c>
      <c r="Q9" s="2" t="str">
        <f t="shared" si="1"/>
        <v>Cleveland Browns</v>
      </c>
      <c r="R9" s="5">
        <f t="shared" si="2"/>
        <v>0.68826999999999994</v>
      </c>
      <c r="T9" s="2">
        <v>6</v>
      </c>
      <c r="U9" s="2">
        <f t="shared" ca="1" si="9"/>
        <v>3</v>
      </c>
      <c r="V9" s="2" t="str">
        <f t="shared" ca="1" si="3"/>
        <v>Seattle Seahawks</v>
      </c>
      <c r="W9" s="5">
        <f t="shared" ca="1" si="4"/>
        <v>0.75014000000000003</v>
      </c>
      <c r="X9" s="45" t="str">
        <f t="shared" ca="1" si="5"/>
        <v>n</v>
      </c>
      <c r="Z9" s="61"/>
      <c r="AF9" s="63"/>
      <c r="AL9" s="41"/>
      <c r="AM9" s="19">
        <v>2</v>
      </c>
      <c r="AN9" s="20" t="str">
        <f ca="1">IF(AM9="","tbd",OFFSET($Q$3,AM9,0))</f>
        <v>Buffalo Bills</v>
      </c>
      <c r="AO9" s="21">
        <v>27</v>
      </c>
      <c r="AP9" s="14">
        <f>IF(AO9&gt;AO8,AM9,"")</f>
        <v>2</v>
      </c>
      <c r="AR9" s="41"/>
      <c r="AS9" s="19">
        <f>IF(MIN(AP5:AP12)=2,2,IF(COUNT(AP5:AP12)&lt;&gt;3,"",MIN(AP5:AP12,2)))</f>
        <v>2</v>
      </c>
      <c r="AT9" s="20" t="str">
        <f ca="1">IF(AS9="","tbd",OFFSET($Q$3,AS9,0))</f>
        <v>Buffalo Bills</v>
      </c>
      <c r="AU9" s="21">
        <v>17</v>
      </c>
      <c r="AV9" s="14">
        <f>IF(AU9&gt;AU8,AS9,"")</f>
        <v>2</v>
      </c>
      <c r="AX9" s="41"/>
      <c r="AY9" s="27"/>
      <c r="BD9" s="42"/>
    </row>
    <row r="10" spans="1:61" x14ac:dyDescent="0.25">
      <c r="A10" s="3" t="s">
        <v>2</v>
      </c>
      <c r="B10" s="3" t="s">
        <v>36</v>
      </c>
      <c r="C10" s="3" t="s">
        <v>72</v>
      </c>
      <c r="D10" s="3" t="s">
        <v>78</v>
      </c>
      <c r="F10" s="55"/>
      <c r="G10" s="3" t="s">
        <v>6</v>
      </c>
      <c r="H10" s="3">
        <v>11</v>
      </c>
      <c r="I10" s="12">
        <f t="shared" si="6"/>
        <v>5</v>
      </c>
      <c r="J10" s="3">
        <v>0</v>
      </c>
      <c r="L10" s="13">
        <f t="shared" si="7"/>
        <v>10</v>
      </c>
      <c r="M10" s="14" t="str">
        <f t="shared" si="8"/>
        <v>as</v>
      </c>
      <c r="N10" s="14">
        <f>IF(M10="","",COUNTIF($M$4:M10,M10))</f>
        <v>2</v>
      </c>
      <c r="O10" s="14" t="str">
        <f t="shared" si="0"/>
        <v>as2</v>
      </c>
      <c r="P10" s="24">
        <v>7</v>
      </c>
      <c r="Q10" s="2" t="str">
        <f t="shared" si="1"/>
        <v>Indianapolis Colts</v>
      </c>
      <c r="R10" s="5">
        <f t="shared" si="2"/>
        <v>0.68825999999999998</v>
      </c>
      <c r="T10" s="2">
        <v>7</v>
      </c>
      <c r="U10" s="2">
        <f t="shared" ca="1" si="9"/>
        <v>4</v>
      </c>
      <c r="V10" s="2" t="str">
        <f t="shared" ca="1" si="3"/>
        <v>Tennessee Titans</v>
      </c>
      <c r="W10" s="5">
        <f t="shared" ca="1" si="4"/>
        <v>0.68828999999999996</v>
      </c>
      <c r="X10" s="45" t="str">
        <f t="shared" ca="1" si="5"/>
        <v>a</v>
      </c>
      <c r="Z10" s="55"/>
      <c r="AA10" s="52" t="s">
        <v>77</v>
      </c>
      <c r="AB10" s="52"/>
      <c r="AC10" s="52"/>
      <c r="AD10" s="53"/>
      <c r="AF10" s="50"/>
      <c r="AG10" s="47" t="s">
        <v>77</v>
      </c>
      <c r="AH10" s="47"/>
      <c r="AI10" s="47"/>
      <c r="AJ10" s="48"/>
      <c r="AL10" s="73" t="s">
        <v>121</v>
      </c>
      <c r="AM10" s="32"/>
      <c r="AR10" s="73" t="s">
        <v>122</v>
      </c>
      <c r="AS10" s="32"/>
      <c r="AX10" s="73" t="s">
        <v>124</v>
      </c>
      <c r="AY10" s="27"/>
      <c r="BD10" s="34"/>
    </row>
    <row r="11" spans="1:61" x14ac:dyDescent="0.25">
      <c r="A11" s="3" t="s">
        <v>26</v>
      </c>
      <c r="B11" s="3" t="s">
        <v>59</v>
      </c>
      <c r="C11" s="3" t="s">
        <v>72</v>
      </c>
      <c r="D11" s="3" t="s">
        <v>73</v>
      </c>
      <c r="F11" s="55"/>
      <c r="G11" s="3" t="s">
        <v>12</v>
      </c>
      <c r="H11" s="3">
        <v>10</v>
      </c>
      <c r="I11" s="12">
        <f t="shared" si="6"/>
        <v>6</v>
      </c>
      <c r="J11" s="3">
        <v>0</v>
      </c>
      <c r="L11" s="13">
        <f t="shared" si="7"/>
        <v>12</v>
      </c>
      <c r="M11" s="14" t="str">
        <f t="shared" si="8"/>
        <v>ae</v>
      </c>
      <c r="N11" s="14">
        <f>IF(M11="","",COUNTIF($M$4:M11,M11))</f>
        <v>2</v>
      </c>
      <c r="O11" s="14" t="str">
        <f t="shared" si="0"/>
        <v>ae2</v>
      </c>
      <c r="P11" s="24"/>
      <c r="Q11" s="2" t="str">
        <f t="shared" si="1"/>
        <v>Miami Dolphins</v>
      </c>
      <c r="R11" s="5">
        <f t="shared" si="2"/>
        <v>0.62524999999999997</v>
      </c>
      <c r="T11" s="2">
        <v>8</v>
      </c>
      <c r="U11" s="2">
        <f t="shared" ca="1" si="9"/>
        <v>5</v>
      </c>
      <c r="V11" s="2" t="str">
        <f t="shared" ca="1" si="3"/>
        <v>Baltimore Ravens</v>
      </c>
      <c r="W11" s="5">
        <f t="shared" ca="1" si="4"/>
        <v>0.68827999999999989</v>
      </c>
      <c r="X11" s="45" t="str">
        <f t="shared" ca="1" si="5"/>
        <v>a</v>
      </c>
      <c r="Z11" s="61"/>
      <c r="AA11" s="1"/>
      <c r="AB11" s="1"/>
      <c r="AC11" s="4" t="s">
        <v>79</v>
      </c>
      <c r="AD11" s="4" t="s">
        <v>68</v>
      </c>
      <c r="AF11" s="63"/>
      <c r="AG11" s="1"/>
      <c r="AH11" s="1"/>
      <c r="AI11" s="4" t="s">
        <v>79</v>
      </c>
      <c r="AJ11" s="4" t="s">
        <v>68</v>
      </c>
      <c r="AL11" s="73"/>
      <c r="AM11" s="16">
        <v>6</v>
      </c>
      <c r="AN11" s="17" t="str">
        <f ca="1">IF(AM11="","tbd",OFFSET($Q$3,AM11,0))</f>
        <v>Cleveland Browns</v>
      </c>
      <c r="AO11" s="18">
        <v>20</v>
      </c>
      <c r="AP11" s="14">
        <f>IF(AO11&gt;AO12,AM11,"")</f>
        <v>6</v>
      </c>
      <c r="AR11" s="73"/>
      <c r="AS11" s="16">
        <f>IF(MAX(AP5:AP12)=7,7,IF(COUNT(AP5:AP12)&lt;&gt;3,"",MAX(AP5:AP12)))</f>
        <v>6</v>
      </c>
      <c r="AT11" s="17" t="str">
        <f ca="1">IF(AS11="","tbd",OFFSET($Q$3,AS11,0))</f>
        <v>Cleveland Browns</v>
      </c>
      <c r="AU11" s="18">
        <v>17</v>
      </c>
      <c r="AV11" s="14" t="str">
        <f>IF(AU11&gt;AU12,AS11,"")</f>
        <v/>
      </c>
      <c r="AX11" s="73"/>
      <c r="AY11" s="16">
        <f>IF(MAX(AV8:AV12)=6,6,IF(COUNT(AV8:AV12)&lt;&gt;2,"",MAX(AV8:AV12)))</f>
        <v>2</v>
      </c>
      <c r="AZ11" s="17" t="str">
        <f ca="1">IF(AY11="","tbd",OFFSET($Q$3,AY11,0))</f>
        <v>Buffalo Bills</v>
      </c>
      <c r="BA11" s="18">
        <v>24</v>
      </c>
      <c r="BB11" s="14" t="str">
        <f>IF(BA11&gt;BA12,AY11,"")</f>
        <v/>
      </c>
      <c r="BC11" s="14"/>
      <c r="BD11" s="34"/>
    </row>
    <row r="12" spans="1:61" x14ac:dyDescent="0.25">
      <c r="A12" s="3" t="s">
        <v>18</v>
      </c>
      <c r="B12" s="3" t="s">
        <v>123</v>
      </c>
      <c r="C12" s="3" t="s">
        <v>74</v>
      </c>
      <c r="D12" s="3" t="s">
        <v>73</v>
      </c>
      <c r="F12" s="55"/>
      <c r="G12" s="3" t="s">
        <v>3</v>
      </c>
      <c r="H12" s="3">
        <v>8</v>
      </c>
      <c r="I12" s="12">
        <f t="shared" si="6"/>
        <v>8</v>
      </c>
      <c r="J12" s="3">
        <v>0</v>
      </c>
      <c r="L12" s="13">
        <f t="shared" si="7"/>
        <v>14</v>
      </c>
      <c r="M12" s="14" t="str">
        <f t="shared" si="8"/>
        <v>aw</v>
      </c>
      <c r="N12" s="14">
        <f>IF(M12="","",COUNTIF($M$4:M12,M12))</f>
        <v>2</v>
      </c>
      <c r="O12" s="14" t="str">
        <f t="shared" si="0"/>
        <v>aw2</v>
      </c>
      <c r="P12" s="24"/>
      <c r="Q12" s="2" t="str">
        <f t="shared" si="1"/>
        <v>Las Vegas Raiders</v>
      </c>
      <c r="R12" s="5">
        <f t="shared" si="2"/>
        <v>0.50024000000000002</v>
      </c>
      <c r="T12" s="2">
        <v>9</v>
      </c>
      <c r="U12" s="2">
        <f t="shared" ca="1" si="9"/>
        <v>6</v>
      </c>
      <c r="V12" s="2" t="str">
        <f t="shared" ca="1" si="3"/>
        <v>Cleveland Browns</v>
      </c>
      <c r="W12" s="5">
        <f t="shared" ca="1" si="4"/>
        <v>0.68826999999999994</v>
      </c>
      <c r="X12" s="45" t="str">
        <f t="shared" ca="1" si="5"/>
        <v>a</v>
      </c>
      <c r="Z12" s="61"/>
      <c r="AA12" s="14" t="s">
        <v>83</v>
      </c>
      <c r="AB12" s="2">
        <f ca="1">IF(COUNTIF($O$4:$O$35,AA12)=0,"",OFFSET($P$3,MATCH(AA12,$O$4:$O$35,0),0))</f>
        <v>3</v>
      </c>
      <c r="AC12" s="2" t="str">
        <f ca="1">IF(COUNTIF($O$4:$O$35,AA12)=0,"",OFFSET($Q$3,MATCH(AA12,$O$4:$O$35,0),0))</f>
        <v>Pittsburgh Steelers</v>
      </c>
      <c r="AD12" s="5">
        <f ca="1">IF(COUNTIF($O$4:$O$35,AA12)=0,"",OFFSET($R$3,MATCH(AA12,$O$4:$O$35,0),0))</f>
        <v>0.75029999999999997</v>
      </c>
      <c r="AF12" s="63"/>
      <c r="AG12" s="14" t="s">
        <v>103</v>
      </c>
      <c r="AH12" s="2">
        <f ca="1">IF(COUNTIF($O$4:$O$35,AG12)=0,"",OFFSET($P$3,MATCH(AG12,$O$4:$O$35,0),0))</f>
        <v>1</v>
      </c>
      <c r="AI12" s="2" t="str">
        <f ca="1">IF(COUNTIF($O$4:$O$35,AG12)=0,"",OFFSET($Q$3,MATCH(AG12,$O$4:$O$35,0),0))</f>
        <v>Green Bay Packers</v>
      </c>
      <c r="AJ12" s="5">
        <f ca="1">IF(COUNTIF($O$4:$O$35,AG12)=0,"",OFFSET($R$3,MATCH(AG12,$O$4:$O$35,0),0))</f>
        <v>0.81315999999999999</v>
      </c>
      <c r="AL12" s="73"/>
      <c r="AM12" s="19">
        <v>3</v>
      </c>
      <c r="AN12" s="20" t="str">
        <f ca="1">IF(AM12="","tbd",OFFSET($Q$3,AM12,0))</f>
        <v>Pittsburgh Steelers</v>
      </c>
      <c r="AO12" s="21">
        <v>13</v>
      </c>
      <c r="AP12" s="14" t="str">
        <f>IF(AO12&gt;AO11,AM12,"")</f>
        <v/>
      </c>
      <c r="AR12" s="73"/>
      <c r="AS12" s="19">
        <v>1</v>
      </c>
      <c r="AT12" s="20" t="str">
        <f ca="1">IF(AS12="","tbd",OFFSET($Q$3,AS12,0))</f>
        <v>Kansas City Chiefs</v>
      </c>
      <c r="AU12" s="21">
        <v>22</v>
      </c>
      <c r="AV12" s="14">
        <f>IF(AU12&gt;AU11,AS12,"")</f>
        <v>1</v>
      </c>
      <c r="AX12" s="73"/>
      <c r="AY12" s="19">
        <f>IF(MIN(AV8:AV12)=1,1,IF(COUNT(AV8:AV12)&lt;&gt;2,"",MIN(AV8:AV12)))</f>
        <v>1</v>
      </c>
      <c r="AZ12" s="20" t="str">
        <f ca="1">IF(AY12="","tbd",OFFSET($Q$3,AY12,0))</f>
        <v>Kansas City Chiefs</v>
      </c>
      <c r="BA12" s="21">
        <v>38</v>
      </c>
      <c r="BB12" s="14">
        <f>IF(BA12&gt;BA11,AY12,"")</f>
        <v>1</v>
      </c>
      <c r="BC12" s="14"/>
      <c r="BD12" s="36"/>
      <c r="BE12" s="65" t="str">
        <f>IF(BE15="A","N","A")</f>
        <v>A</v>
      </c>
      <c r="BF12" s="65"/>
      <c r="BG12" s="65"/>
      <c r="BH12" s="67" t="str">
        <f>BE12</f>
        <v>A</v>
      </c>
    </row>
    <row r="13" spans="1:61" x14ac:dyDescent="0.25">
      <c r="A13" s="3" t="s">
        <v>17</v>
      </c>
      <c r="B13" s="3" t="s">
        <v>50</v>
      </c>
      <c r="C13" s="3" t="s">
        <v>74</v>
      </c>
      <c r="D13" s="3" t="s">
        <v>73</v>
      </c>
      <c r="F13" s="55"/>
      <c r="G13" s="3" t="s">
        <v>13</v>
      </c>
      <c r="H13" s="3">
        <v>7</v>
      </c>
      <c r="I13" s="12">
        <f t="shared" si="6"/>
        <v>9</v>
      </c>
      <c r="J13" s="3">
        <v>0</v>
      </c>
      <c r="L13" s="13">
        <f t="shared" si="7"/>
        <v>17</v>
      </c>
      <c r="M13" s="14" t="str">
        <f t="shared" si="8"/>
        <v>ae</v>
      </c>
      <c r="N13" s="14">
        <f>IF(M13="","",COUNTIF($M$4:M13,M13))</f>
        <v>3</v>
      </c>
      <c r="O13" s="14" t="str">
        <f t="shared" si="0"/>
        <v>ae3</v>
      </c>
      <c r="P13" s="24"/>
      <c r="Q13" s="2" t="str">
        <f t="shared" si="1"/>
        <v>New England Patriots</v>
      </c>
      <c r="R13" s="5">
        <f t="shared" si="2"/>
        <v>0.43823000000000001</v>
      </c>
      <c r="T13" s="2">
        <v>10</v>
      </c>
      <c r="U13" s="2">
        <f t="shared" ca="1" si="9"/>
        <v>7</v>
      </c>
      <c r="V13" s="2" t="str">
        <f t="shared" ca="1" si="3"/>
        <v>Indianapolis Colts</v>
      </c>
      <c r="W13" s="5">
        <f t="shared" ca="1" si="4"/>
        <v>0.68825999999999998</v>
      </c>
      <c r="X13" s="45" t="str">
        <f t="shared" ca="1" si="5"/>
        <v>a</v>
      </c>
      <c r="Z13" s="61"/>
      <c r="AA13" s="14" t="s">
        <v>84</v>
      </c>
      <c r="AB13" s="2">
        <f t="shared" ref="AB13:AB15" ca="1" si="16">IF(COUNTIF($O$4:$O$35,AA13)=0,"",OFFSET($P$3,MATCH(AA13,$O$4:$O$35,0),0))</f>
        <v>5</v>
      </c>
      <c r="AC13" s="2" t="str">
        <f t="shared" ref="AC13:AC15" ca="1" si="17">IF(COUNTIF($O$4:$O$35,AA13)=0,"",OFFSET($Q$3,MATCH(AA13,$O$4:$O$35,0),0))</f>
        <v>Baltimore Ravens</v>
      </c>
      <c r="AD13" s="5">
        <f t="shared" ref="AD13:AD15" ca="1" si="18">IF(COUNTIF($O$4:$O$35,AA13)=0,"",OFFSET($R$3,MATCH(AA13,$O$4:$O$35,0),0))</f>
        <v>0.68827999999999989</v>
      </c>
      <c r="AF13" s="63"/>
      <c r="AG13" s="14" t="s">
        <v>104</v>
      </c>
      <c r="AH13" s="2">
        <f t="shared" ref="AH13:AH15" ca="1" si="19">IF(COUNTIF($O$4:$O$35,AG13)=0,"",OFFSET($P$3,MATCH(AG13,$O$4:$O$35,0),0))</f>
        <v>7</v>
      </c>
      <c r="AI13" s="2" t="str">
        <f t="shared" ref="AI13:AI15" ca="1" si="20">IF(COUNTIF($O$4:$O$35,AG13)=0,"",OFFSET($Q$3,MATCH(AG13,$O$4:$O$35,0),0))</f>
        <v>Chicago Bears</v>
      </c>
      <c r="AJ13" s="5">
        <f t="shared" ref="AJ13:AJ15" ca="1" si="21">IF(COUNTIF($O$4:$O$35,AG13)=0,"",OFFSET($R$3,MATCH(AG13,$O$4:$O$35,0),0))</f>
        <v>0.50009999999999999</v>
      </c>
      <c r="AL13" s="73"/>
      <c r="AM13" s="31"/>
      <c r="AR13" s="73"/>
      <c r="AS13" s="31"/>
      <c r="AX13" s="73"/>
      <c r="AY13" s="27"/>
      <c r="BD13" s="18"/>
      <c r="BE13" s="14">
        <f>IF(BE2="@AFC",SUM(BB15:BB16),SUM(BB11:BB12))</f>
        <v>1</v>
      </c>
      <c r="BF13" s="2" t="str">
        <f ca="1">IF(BE13=0,"tbd",OFFSET($Q$3,BE13+IF($BE$2="@AFC",16,0),0))</f>
        <v>Kansas City Chiefs</v>
      </c>
      <c r="BG13" s="2">
        <v>9</v>
      </c>
      <c r="BH13" s="68"/>
      <c r="BI13" s="9" t="str">
        <f>IF(BG13&gt;BG14," &lt; CHAMPION","")</f>
        <v/>
      </c>
    </row>
    <row r="14" spans="1:61" ht="15" customHeight="1" x14ac:dyDescent="0.25">
      <c r="A14" s="3" t="s">
        <v>6</v>
      </c>
      <c r="B14" s="3" t="s">
        <v>40</v>
      </c>
      <c r="C14" s="3" t="s">
        <v>74</v>
      </c>
      <c r="D14" s="3" t="s">
        <v>78</v>
      </c>
      <c r="F14" s="55"/>
      <c r="G14" s="3" t="s">
        <v>18</v>
      </c>
      <c r="H14" s="6">
        <v>7</v>
      </c>
      <c r="I14" s="12">
        <f t="shared" si="6"/>
        <v>9</v>
      </c>
      <c r="J14" s="3">
        <v>0</v>
      </c>
      <c r="L14" s="13">
        <f t="shared" si="7"/>
        <v>18</v>
      </c>
      <c r="M14" s="14" t="str">
        <f t="shared" si="8"/>
        <v>aw</v>
      </c>
      <c r="N14" s="14">
        <f>IF(M14="","",COUNTIF($M$4:M14,M14))</f>
        <v>3</v>
      </c>
      <c r="O14" s="14" t="str">
        <f t="shared" si="0"/>
        <v>aw3</v>
      </c>
      <c r="P14" s="24"/>
      <c r="Q14" s="2" t="str">
        <f t="shared" si="1"/>
        <v>Los Angeles Chargers</v>
      </c>
      <c r="R14" s="5">
        <f t="shared" si="2"/>
        <v>0.43822</v>
      </c>
      <c r="T14" s="2">
        <v>11</v>
      </c>
      <c r="U14" s="2">
        <f t="shared" ca="1" si="9"/>
        <v>5</v>
      </c>
      <c r="V14" s="2" t="str">
        <f t="shared" ca="1" si="3"/>
        <v>Tampa Bay Buccaneers</v>
      </c>
      <c r="W14" s="5">
        <f t="shared" ca="1" si="4"/>
        <v>0.68811999999999995</v>
      </c>
      <c r="X14" s="45" t="str">
        <f t="shared" ca="1" si="5"/>
        <v>n</v>
      </c>
      <c r="Z14" s="61"/>
      <c r="AA14" s="14" t="s">
        <v>85</v>
      </c>
      <c r="AB14" s="2">
        <f t="shared" ca="1" si="16"/>
        <v>6</v>
      </c>
      <c r="AC14" s="2" t="str">
        <f t="shared" ca="1" si="17"/>
        <v>Cleveland Browns</v>
      </c>
      <c r="AD14" s="5">
        <f t="shared" ca="1" si="18"/>
        <v>0.68826999999999994</v>
      </c>
      <c r="AF14" s="63"/>
      <c r="AG14" s="14" t="s">
        <v>105</v>
      </c>
      <c r="AH14" s="2">
        <f t="shared" ca="1" si="19"/>
        <v>0</v>
      </c>
      <c r="AI14" s="2" t="str">
        <f t="shared" ca="1" si="20"/>
        <v>Minnesota Vikings</v>
      </c>
      <c r="AJ14" s="5">
        <f t="shared" ca="1" si="21"/>
        <v>0.43808000000000002</v>
      </c>
      <c r="AL14" s="73"/>
      <c r="AM14" s="28"/>
      <c r="AR14" s="73"/>
      <c r="AS14" s="28"/>
      <c r="AX14" s="73"/>
      <c r="AY14" s="28"/>
      <c r="BD14" s="21"/>
      <c r="BE14" s="14">
        <f>IF(BE2="@AFC",SUM(BB11:BB12),SUM(BB15:BB16))</f>
        <v>5</v>
      </c>
      <c r="BF14" s="2" t="str">
        <f ca="1">IF(BE14=0,"tbd",OFFSET($Q$3,BE14+IF($BE$2="@AFC",0,16),0))</f>
        <v>Tampa Bay Buccaneers</v>
      </c>
      <c r="BG14" s="2">
        <v>31</v>
      </c>
      <c r="BH14" s="68" t="str">
        <f>BE15</f>
        <v>N</v>
      </c>
      <c r="BI14" s="9" t="str">
        <f>IF(BG14&gt;BG13," &lt; CHAMPION","")</f>
        <v xml:space="preserve"> &lt; CHAMPION</v>
      </c>
    </row>
    <row r="15" spans="1:61" x14ac:dyDescent="0.25">
      <c r="A15" s="3" t="s">
        <v>27</v>
      </c>
      <c r="B15" s="3" t="s">
        <v>60</v>
      </c>
      <c r="C15" s="3" t="s">
        <v>72</v>
      </c>
      <c r="D15" s="3" t="s">
        <v>75</v>
      </c>
      <c r="F15" s="55"/>
      <c r="G15" s="3" t="s">
        <v>11</v>
      </c>
      <c r="H15" s="6">
        <v>5</v>
      </c>
      <c r="I15" s="12">
        <f t="shared" si="6"/>
        <v>11</v>
      </c>
      <c r="J15" s="3">
        <v>0</v>
      </c>
      <c r="L15" s="13">
        <f t="shared" si="7"/>
        <v>24</v>
      </c>
      <c r="M15" s="14" t="str">
        <f t="shared" si="8"/>
        <v>aw</v>
      </c>
      <c r="N15" s="14">
        <f>IF(M15="","",COUNTIF($M$4:M15,M15))</f>
        <v>4</v>
      </c>
      <c r="O15" s="14" t="str">
        <f t="shared" si="0"/>
        <v>aw4</v>
      </c>
      <c r="P15" s="24"/>
      <c r="Q15" s="2" t="str">
        <f t="shared" si="1"/>
        <v>Denver Broncos</v>
      </c>
      <c r="R15" s="5">
        <f t="shared" si="2"/>
        <v>0.31320999999999999</v>
      </c>
      <c r="T15" s="2">
        <v>12</v>
      </c>
      <c r="U15" s="2">
        <f t="shared" ca="1" si="9"/>
        <v>0</v>
      </c>
      <c r="V15" s="2" t="str">
        <f t="shared" ca="1" si="3"/>
        <v>Miami Dolphins</v>
      </c>
      <c r="W15" s="5">
        <f t="shared" ca="1" si="4"/>
        <v>0.62524999999999997</v>
      </c>
      <c r="X15" s="45" t="str">
        <f t="shared" ca="1" si="5"/>
        <v>a</v>
      </c>
      <c r="Z15" s="61"/>
      <c r="AA15" s="14" t="s">
        <v>86</v>
      </c>
      <c r="AB15" s="2">
        <f t="shared" ca="1" si="16"/>
        <v>0</v>
      </c>
      <c r="AC15" s="2" t="str">
        <f t="shared" ca="1" si="17"/>
        <v>Cincinnati Bengals</v>
      </c>
      <c r="AD15" s="5">
        <f t="shared" ca="1" si="18"/>
        <v>0.28120000000000001</v>
      </c>
      <c r="AF15" s="63"/>
      <c r="AG15" s="14" t="s">
        <v>106</v>
      </c>
      <c r="AH15" s="2">
        <f t="shared" ca="1" si="19"/>
        <v>0</v>
      </c>
      <c r="AI15" s="2" t="str">
        <f t="shared" ca="1" si="20"/>
        <v>Detroit Lions</v>
      </c>
      <c r="AJ15" s="5">
        <f t="shared" ca="1" si="21"/>
        <v>0.31302999999999997</v>
      </c>
      <c r="AL15" s="73"/>
      <c r="AM15" s="16">
        <v>5</v>
      </c>
      <c r="AN15" s="17" t="str">
        <f ca="1">IF(AM15="","tbd",OFFSET($Q$19,AM15,0))</f>
        <v>Tampa Bay Buccaneers</v>
      </c>
      <c r="AO15" s="18">
        <v>31</v>
      </c>
      <c r="AP15" s="14">
        <f>IF(AO15&gt;AO16,AM15,"")</f>
        <v>5</v>
      </c>
      <c r="AR15" s="73"/>
      <c r="AS15" s="16">
        <f>IF(MAX(AP15:AP22)=7,7,IF(COUNT(AP15:AP22)&lt;&gt;3,"",MAX(AP15:AP22)))</f>
        <v>6</v>
      </c>
      <c r="AT15" s="17" t="str">
        <f ca="1">IF(AS15="","tbd",OFFSET($Q$19,AS15,0))</f>
        <v>Los Angeles Rams</v>
      </c>
      <c r="AU15" s="18">
        <v>18</v>
      </c>
      <c r="AV15" s="14" t="str">
        <f>IF(AU15&gt;AU16,AS15,"")</f>
        <v/>
      </c>
      <c r="AX15" s="73"/>
      <c r="AY15" s="16">
        <f>IF(MAX(AV15:AV19)=6,6,IF(COUNT(AV15:AV19)&lt;&gt;2,"",MAX(AV15:AV19)))</f>
        <v>5</v>
      </c>
      <c r="AZ15" s="17" t="str">
        <f ca="1">IF(AY15="","tbd",OFFSET($Q$19,AY15,0))</f>
        <v>Tampa Bay Buccaneers</v>
      </c>
      <c r="BA15" s="18">
        <v>31</v>
      </c>
      <c r="BB15" s="14">
        <f>IF(BA15&gt;BA16,AY15,"")</f>
        <v>5</v>
      </c>
      <c r="BC15" s="14"/>
      <c r="BD15" s="37"/>
      <c r="BE15" s="66" t="str">
        <f>MID(BE2,2,1)</f>
        <v>N</v>
      </c>
      <c r="BF15" s="66"/>
      <c r="BG15" s="66"/>
      <c r="BH15" s="69"/>
    </row>
    <row r="16" spans="1:61" x14ac:dyDescent="0.25">
      <c r="A16" s="3" t="s">
        <v>12</v>
      </c>
      <c r="B16" s="3" t="s">
        <v>46</v>
      </c>
      <c r="C16" s="3" t="s">
        <v>74</v>
      </c>
      <c r="D16" s="3" t="s">
        <v>75</v>
      </c>
      <c r="F16" s="55"/>
      <c r="G16" s="3" t="s">
        <v>31</v>
      </c>
      <c r="H16" s="3">
        <v>4</v>
      </c>
      <c r="I16" s="12">
        <f t="shared" si="6"/>
        <v>11</v>
      </c>
      <c r="J16" s="3">
        <v>1</v>
      </c>
      <c r="L16" s="13">
        <f t="shared" si="7"/>
        <v>27</v>
      </c>
      <c r="M16" s="14" t="str">
        <f t="shared" si="8"/>
        <v>an</v>
      </c>
      <c r="N16" s="14">
        <f>IF(M16="","",COUNTIF($M$4:M16,M16))</f>
        <v>4</v>
      </c>
      <c r="O16" s="14" t="str">
        <f t="shared" si="0"/>
        <v>an4</v>
      </c>
      <c r="P16" s="24"/>
      <c r="Q16" s="2" t="str">
        <f t="shared" si="1"/>
        <v>Cincinnati Bengals</v>
      </c>
      <c r="R16" s="5">
        <f t="shared" si="2"/>
        <v>0.28120000000000001</v>
      </c>
      <c r="T16" s="2">
        <v>13</v>
      </c>
      <c r="U16" s="2">
        <f t="shared" ca="1" si="9"/>
        <v>6</v>
      </c>
      <c r="V16" s="2" t="str">
        <f t="shared" ca="1" si="3"/>
        <v>Los Angeles Rams</v>
      </c>
      <c r="W16" s="5">
        <f t="shared" ca="1" si="4"/>
        <v>0.62511000000000005</v>
      </c>
      <c r="X16" s="45" t="str">
        <f t="shared" ca="1" si="5"/>
        <v>n</v>
      </c>
      <c r="Z16" s="61"/>
      <c r="AF16" s="63"/>
      <c r="AL16" s="73"/>
      <c r="AM16" s="19">
        <v>4</v>
      </c>
      <c r="AN16" s="20" t="str">
        <f ca="1">IF(AM16="","tbd",OFFSET($Q$19,AM16,0))</f>
        <v>Washington Football Team</v>
      </c>
      <c r="AO16" s="21">
        <v>23</v>
      </c>
      <c r="AP16" s="14" t="str">
        <f>IF(AO16&gt;AO15,AM16,"")</f>
        <v/>
      </c>
      <c r="AR16" s="73"/>
      <c r="AS16" s="19">
        <v>1</v>
      </c>
      <c r="AT16" s="20" t="str">
        <f ca="1">IF(AS16="","tbd",OFFSET($Q$19,AS16,0))</f>
        <v>Green Bay Packers</v>
      </c>
      <c r="AU16" s="21">
        <v>32</v>
      </c>
      <c r="AV16" s="14">
        <f>IF(AU16&gt;AU15,AS16,"")</f>
        <v>1</v>
      </c>
      <c r="AX16" s="73"/>
      <c r="AY16" s="19">
        <f>IF(MIN(AV15:AV19)=1,1,IF(COUNT(AV15:AV19)&lt;&gt;2,"",MIN(AV15:AV19)))</f>
        <v>1</v>
      </c>
      <c r="AZ16" s="20" t="str">
        <f ca="1">IF(AY16="","tbd",OFFSET($Q$19,AY16,0))</f>
        <v>Green Bay Packers</v>
      </c>
      <c r="BA16" s="21">
        <v>26</v>
      </c>
      <c r="BB16" s="14" t="str">
        <f>IF(BA16&gt;BA15,AY16,"")</f>
        <v/>
      </c>
      <c r="BC16" s="14"/>
      <c r="BD16" s="34"/>
    </row>
    <row r="17" spans="1:56" x14ac:dyDescent="0.25">
      <c r="A17" s="3" t="s">
        <v>1</v>
      </c>
      <c r="B17" s="3" t="s">
        <v>35</v>
      </c>
      <c r="C17" s="3" t="s">
        <v>72</v>
      </c>
      <c r="D17" s="3" t="s">
        <v>75</v>
      </c>
      <c r="F17" s="55"/>
      <c r="G17" s="3" t="s">
        <v>29</v>
      </c>
      <c r="H17" s="3">
        <v>4</v>
      </c>
      <c r="I17" s="12">
        <f t="shared" si="6"/>
        <v>12</v>
      </c>
      <c r="J17" s="3">
        <v>0</v>
      </c>
      <c r="L17" s="13">
        <f t="shared" si="7"/>
        <v>29</v>
      </c>
      <c r="M17" s="14" t="str">
        <f t="shared" si="8"/>
        <v>as</v>
      </c>
      <c r="N17" s="14">
        <f>IF(M17="","",COUNTIF($M$4:M17,M17))</f>
        <v>3</v>
      </c>
      <c r="O17" s="14" t="str">
        <f t="shared" si="0"/>
        <v>as3</v>
      </c>
      <c r="P17" s="24"/>
      <c r="Q17" s="2" t="str">
        <f t="shared" si="1"/>
        <v>Houston Texans</v>
      </c>
      <c r="R17" s="5">
        <f t="shared" si="2"/>
        <v>0.25019000000000002</v>
      </c>
      <c r="T17" s="2">
        <v>14</v>
      </c>
      <c r="U17" s="2">
        <f t="shared" ca="1" si="9"/>
        <v>0</v>
      </c>
      <c r="V17" s="2" t="str">
        <f t="shared" ca="1" si="3"/>
        <v>Las Vegas Raiders</v>
      </c>
      <c r="W17" s="5">
        <f t="shared" ca="1" si="4"/>
        <v>0.50024000000000002</v>
      </c>
      <c r="X17" s="45" t="str">
        <f t="shared" ca="1" si="5"/>
        <v>a</v>
      </c>
      <c r="Z17" s="55"/>
      <c r="AA17" s="52" t="s">
        <v>78</v>
      </c>
      <c r="AB17" s="52"/>
      <c r="AC17" s="52"/>
      <c r="AD17" s="53"/>
      <c r="AF17" s="50"/>
      <c r="AG17" s="47" t="s">
        <v>78</v>
      </c>
      <c r="AH17" s="47"/>
      <c r="AI17" s="47"/>
      <c r="AJ17" s="48"/>
      <c r="AL17" s="73"/>
      <c r="AM17" s="32"/>
      <c r="AR17" s="73"/>
      <c r="AS17" s="32"/>
      <c r="AX17" s="73"/>
      <c r="AY17" s="27"/>
      <c r="BD17" s="34"/>
    </row>
    <row r="18" spans="1:56" x14ac:dyDescent="0.25">
      <c r="A18" s="3" t="s">
        <v>9</v>
      </c>
      <c r="B18" s="3" t="s">
        <v>43</v>
      </c>
      <c r="C18" s="3" t="s">
        <v>72</v>
      </c>
      <c r="D18" s="3" t="s">
        <v>78</v>
      </c>
      <c r="F18" s="55"/>
      <c r="G18" s="3" t="s">
        <v>15</v>
      </c>
      <c r="H18" s="3">
        <v>2</v>
      </c>
      <c r="I18" s="12">
        <f t="shared" si="6"/>
        <v>14</v>
      </c>
      <c r="J18" s="3">
        <v>0</v>
      </c>
      <c r="L18" s="13">
        <f t="shared" si="7"/>
        <v>31</v>
      </c>
      <c r="M18" s="14" t="str">
        <f t="shared" si="8"/>
        <v>ae</v>
      </c>
      <c r="N18" s="14">
        <f>IF(M18="","",COUNTIF($M$4:M18,M18))</f>
        <v>4</v>
      </c>
      <c r="O18" s="14" t="str">
        <f t="shared" si="0"/>
        <v>ae4</v>
      </c>
      <c r="P18" s="24"/>
      <c r="Q18" s="2" t="str">
        <f t="shared" si="1"/>
        <v>New York Jets</v>
      </c>
      <c r="R18" s="5">
        <f t="shared" si="2"/>
        <v>0.12518000000000001</v>
      </c>
      <c r="T18" s="2">
        <v>15</v>
      </c>
      <c r="U18" s="2">
        <f t="shared" ca="1" si="9"/>
        <v>7</v>
      </c>
      <c r="V18" s="2" t="str">
        <f t="shared" ca="1" si="3"/>
        <v>Chicago Bears</v>
      </c>
      <c r="W18" s="5">
        <f t="shared" ca="1" si="4"/>
        <v>0.50009999999999999</v>
      </c>
      <c r="X18" s="45" t="str">
        <f t="shared" ca="1" si="5"/>
        <v>n</v>
      </c>
      <c r="Z18" s="61"/>
      <c r="AA18" s="1"/>
      <c r="AB18" s="1"/>
      <c r="AC18" s="4" t="s">
        <v>79</v>
      </c>
      <c r="AD18" s="4" t="s">
        <v>68</v>
      </c>
      <c r="AF18" s="63"/>
      <c r="AG18" s="1"/>
      <c r="AH18" s="1"/>
      <c r="AI18" s="4" t="s">
        <v>79</v>
      </c>
      <c r="AJ18" s="4" t="s">
        <v>68</v>
      </c>
      <c r="AL18" s="40"/>
      <c r="AM18" s="16">
        <v>7</v>
      </c>
      <c r="AN18" s="17" t="str">
        <f ca="1">IF(AM18="","tbd",OFFSET($Q$19,AM18,0))</f>
        <v>Chicago Bears</v>
      </c>
      <c r="AO18" s="18">
        <v>9</v>
      </c>
      <c r="AP18" s="14" t="str">
        <f>IF(AO18&gt;AO19,AM18,"")</f>
        <v/>
      </c>
      <c r="AR18" s="40"/>
      <c r="AS18" s="16">
        <f>IF(COUNT(AP15:AP22)&lt;&gt;3,"",LARGE(AP15:AP22,2))</f>
        <v>5</v>
      </c>
      <c r="AT18" s="17" t="str">
        <f ca="1">IF(AS18="","tbd",OFFSET($Q$19,AS18,0))</f>
        <v>Tampa Bay Buccaneers</v>
      </c>
      <c r="AU18" s="18">
        <v>30</v>
      </c>
      <c r="AV18" s="14">
        <f>IF(AU18&gt;AU19,AS18,"")</f>
        <v>5</v>
      </c>
      <c r="AX18" s="40"/>
      <c r="AY18" s="27"/>
      <c r="BD18" s="43"/>
    </row>
    <row r="19" spans="1:56" x14ac:dyDescent="0.25">
      <c r="A19" s="3" t="s">
        <v>136</v>
      </c>
      <c r="B19" s="3" t="s">
        <v>56</v>
      </c>
      <c r="C19" s="3" t="s">
        <v>72</v>
      </c>
      <c r="D19" s="3" t="s">
        <v>75</v>
      </c>
      <c r="F19" s="56"/>
      <c r="G19" s="3" t="s">
        <v>24</v>
      </c>
      <c r="H19" s="3">
        <v>1</v>
      </c>
      <c r="I19" s="12">
        <f t="shared" si="6"/>
        <v>15</v>
      </c>
      <c r="J19" s="3">
        <v>0</v>
      </c>
      <c r="L19" s="13">
        <f t="shared" si="7"/>
        <v>32</v>
      </c>
      <c r="M19" s="14" t="str">
        <f t="shared" si="8"/>
        <v>as</v>
      </c>
      <c r="N19" s="14">
        <f>IF(M19="","",COUNTIF($M$4:M19,M19))</f>
        <v>4</v>
      </c>
      <c r="O19" s="14" t="str">
        <f t="shared" si="0"/>
        <v>as4</v>
      </c>
      <c r="P19" s="24"/>
      <c r="Q19" s="2" t="str">
        <f t="shared" si="1"/>
        <v>Jacksonville Jaguars</v>
      </c>
      <c r="R19" s="5">
        <f t="shared" si="2"/>
        <v>6.3170000000000004E-2</v>
      </c>
      <c r="T19" s="2">
        <v>16</v>
      </c>
      <c r="U19" s="2">
        <f t="shared" ca="1" si="9"/>
        <v>0</v>
      </c>
      <c r="V19" s="2" t="str">
        <f t="shared" ca="1" si="3"/>
        <v>Arizona Cardinals</v>
      </c>
      <c r="W19" s="5">
        <f t="shared" ca="1" si="4"/>
        <v>0.50009000000000003</v>
      </c>
      <c r="X19" s="45" t="str">
        <f t="shared" ca="1" si="5"/>
        <v>n</v>
      </c>
      <c r="Z19" s="61"/>
      <c r="AA19" s="14" t="s">
        <v>91</v>
      </c>
      <c r="AB19" s="2">
        <f ca="1">IF(COUNTIF($O$4:$O$35,AA19)=0,"",OFFSET($P$3,MATCH(AA19,$O$4:$O$35,0),0))</f>
        <v>4</v>
      </c>
      <c r="AC19" s="2" t="str">
        <f ca="1">IF(COUNTIF($O$4:$O$35,AA19)=0,"",OFFSET($Q$3,MATCH(AA19,$O$4:$O$35,0),0))</f>
        <v>Tennessee Titans</v>
      </c>
      <c r="AD19" s="5">
        <f ca="1">IF(COUNTIF($O$4:$O$35,AA19)=0,"",OFFSET($R$3,MATCH(AA19,$O$4:$O$35,0),0))</f>
        <v>0.68828999999999996</v>
      </c>
      <c r="AF19" s="63"/>
      <c r="AG19" s="14" t="s">
        <v>107</v>
      </c>
      <c r="AH19" s="2">
        <f ca="1">IF(COUNTIF($O$4:$O$35,AG19)=0,"",OFFSET($P$3,MATCH(AG19,$O$4:$O$35,0),0))</f>
        <v>2</v>
      </c>
      <c r="AI19" s="2" t="str">
        <f ca="1">IF(COUNTIF($O$4:$O$35,AG19)=0,"",OFFSET($Q$3,MATCH(AG19,$O$4:$O$35,0),0))</f>
        <v>New Orleans Saints</v>
      </c>
      <c r="AJ19" s="5">
        <f ca="1">IF(COUNTIF($O$4:$O$35,AG19)=0,"",OFFSET($R$3,MATCH(AG19,$O$4:$O$35,0),0))</f>
        <v>0.75014999999999998</v>
      </c>
      <c r="AL19" s="29"/>
      <c r="AM19" s="19">
        <v>2</v>
      </c>
      <c r="AN19" s="20" t="str">
        <f ca="1">IF(AM19="","tbd",OFFSET($Q$19,AM19,0))</f>
        <v>New Orleans Saints</v>
      </c>
      <c r="AO19" s="21">
        <v>21</v>
      </c>
      <c r="AP19" s="14">
        <f>IF(AO19&gt;AO18,AM19,"")</f>
        <v>2</v>
      </c>
      <c r="AR19" s="29"/>
      <c r="AS19" s="19">
        <f>IF(MIN(AP15:AP22)=2,2,IF(COUNT(AP15:AP22)&lt;&gt;3,"",MIN(AP15:AP22,2)))</f>
        <v>2</v>
      </c>
      <c r="AT19" s="20" t="str">
        <f ca="1">IF(AS19="","tbd",OFFSET($Q$19,AS19,0))</f>
        <v>New Orleans Saints</v>
      </c>
      <c r="AU19" s="21">
        <v>20</v>
      </c>
      <c r="AV19" s="14" t="str">
        <f>IF(AU19&gt;AU18,AS19,"")</f>
        <v/>
      </c>
      <c r="AX19" s="29"/>
      <c r="AY19" s="27"/>
      <c r="BD19" s="35"/>
    </row>
    <row r="20" spans="1:56" x14ac:dyDescent="0.25">
      <c r="A20" s="3" t="s">
        <v>7</v>
      </c>
      <c r="B20" s="3" t="s">
        <v>41</v>
      </c>
      <c r="C20" s="3" t="s">
        <v>72</v>
      </c>
      <c r="D20" s="3" t="s">
        <v>75</v>
      </c>
      <c r="F20" s="49" t="s">
        <v>116</v>
      </c>
      <c r="G20" s="3" t="s">
        <v>0</v>
      </c>
      <c r="H20" s="3">
        <v>13</v>
      </c>
      <c r="I20" s="12">
        <f t="shared" si="6"/>
        <v>3</v>
      </c>
      <c r="J20" s="3">
        <v>0</v>
      </c>
      <c r="L20" s="13">
        <f t="shared" si="7"/>
        <v>3</v>
      </c>
      <c r="M20" s="14" t="str">
        <f t="shared" si="8"/>
        <v>nn</v>
      </c>
      <c r="N20" s="14">
        <f>IF(M20="","",COUNTIF($M$4:M20,M20))</f>
        <v>1</v>
      </c>
      <c r="O20" s="14" t="str">
        <f t="shared" si="0"/>
        <v>nn1</v>
      </c>
      <c r="P20" s="2">
        <v>1</v>
      </c>
      <c r="Q20" s="2" t="str">
        <f t="shared" si="1"/>
        <v>Green Bay Packers</v>
      </c>
      <c r="R20" s="5">
        <f t="shared" si="2"/>
        <v>0.81315999999999999</v>
      </c>
      <c r="T20" s="2">
        <v>17</v>
      </c>
      <c r="U20" s="2">
        <f t="shared" ca="1" si="9"/>
        <v>0</v>
      </c>
      <c r="V20" s="2" t="str">
        <f t="shared" ca="1" si="3"/>
        <v>New England Patriots</v>
      </c>
      <c r="W20" s="5">
        <f t="shared" ca="1" si="4"/>
        <v>0.43823000000000001</v>
      </c>
      <c r="X20" s="45" t="str">
        <f t="shared" ca="1" si="5"/>
        <v>a</v>
      </c>
      <c r="Z20" s="61"/>
      <c r="AA20" s="14" t="s">
        <v>92</v>
      </c>
      <c r="AB20" s="2">
        <f t="shared" ref="AB20:AB22" ca="1" si="22">IF(COUNTIF($O$4:$O$35,AA20)=0,"",OFFSET($P$3,MATCH(AA20,$O$4:$O$35,0),0))</f>
        <v>7</v>
      </c>
      <c r="AC20" s="2" t="str">
        <f t="shared" ref="AC20:AC22" ca="1" si="23">IF(COUNTIF($O$4:$O$35,AA20)=0,"",OFFSET($Q$3,MATCH(AA20,$O$4:$O$35,0),0))</f>
        <v>Indianapolis Colts</v>
      </c>
      <c r="AD20" s="5">
        <f t="shared" ref="AD20:AD22" ca="1" si="24">IF(COUNTIF($O$4:$O$35,AA20)=0,"",OFFSET($R$3,MATCH(AA20,$O$4:$O$35,0),0))</f>
        <v>0.68825999999999998</v>
      </c>
      <c r="AF20" s="63"/>
      <c r="AG20" s="14" t="s">
        <v>108</v>
      </c>
      <c r="AH20" s="2">
        <f t="shared" ref="AH20:AH22" ca="1" si="25">IF(COUNTIF($O$4:$O$35,AG20)=0,"",OFFSET($P$3,MATCH(AG20,$O$4:$O$35,0),0))</f>
        <v>5</v>
      </c>
      <c r="AI20" s="2" t="str">
        <f t="shared" ref="AI20:AI22" ca="1" si="26">IF(COUNTIF($O$4:$O$35,AG20)=0,"",OFFSET($Q$3,MATCH(AG20,$O$4:$O$35,0),0))</f>
        <v>Tampa Bay Buccaneers</v>
      </c>
      <c r="AJ20" s="5">
        <f t="shared" ref="AJ20:AJ22" ca="1" si="27">IF(COUNTIF($O$4:$O$35,AG20)=0,"",OFFSET($R$3,MATCH(AG20,$O$4:$O$35,0),0))</f>
        <v>0.68811999999999995</v>
      </c>
      <c r="AL20" s="29"/>
      <c r="AM20" s="32"/>
      <c r="AR20" s="29"/>
      <c r="AS20" s="31"/>
      <c r="AX20" s="29"/>
      <c r="AY20" s="27"/>
      <c r="BD20" s="35"/>
    </row>
    <row r="21" spans="1:56" x14ac:dyDescent="0.25">
      <c r="A21" s="3" t="s">
        <v>24</v>
      </c>
      <c r="B21" s="3" t="s">
        <v>57</v>
      </c>
      <c r="C21" s="3" t="s">
        <v>74</v>
      </c>
      <c r="D21" s="3" t="s">
        <v>78</v>
      </c>
      <c r="F21" s="50"/>
      <c r="G21" s="3" t="s">
        <v>14</v>
      </c>
      <c r="H21" s="3">
        <v>12</v>
      </c>
      <c r="I21" s="12">
        <f t="shared" si="6"/>
        <v>4</v>
      </c>
      <c r="J21" s="3">
        <v>0</v>
      </c>
      <c r="L21" s="13">
        <f t="shared" si="7"/>
        <v>5</v>
      </c>
      <c r="M21" s="14" t="str">
        <f t="shared" si="8"/>
        <v>ns</v>
      </c>
      <c r="N21" s="14">
        <f>IF(M21="","",COUNTIF($M$4:M21,M21))</f>
        <v>1</v>
      </c>
      <c r="O21" s="14" t="str">
        <f t="shared" si="0"/>
        <v>ns1</v>
      </c>
      <c r="P21" s="2">
        <v>2</v>
      </c>
      <c r="Q21" s="2" t="str">
        <f t="shared" si="1"/>
        <v>New Orleans Saints</v>
      </c>
      <c r="R21" s="5">
        <f t="shared" si="2"/>
        <v>0.75014999999999998</v>
      </c>
      <c r="T21" s="2">
        <v>18</v>
      </c>
      <c r="U21" s="2">
        <f t="shared" ca="1" si="9"/>
        <v>0</v>
      </c>
      <c r="V21" s="2" t="str">
        <f t="shared" ca="1" si="3"/>
        <v>Los Angeles Chargers</v>
      </c>
      <c r="W21" s="5">
        <f t="shared" ca="1" si="4"/>
        <v>0.43822</v>
      </c>
      <c r="X21" s="45" t="str">
        <f t="shared" ca="1" si="5"/>
        <v>a</v>
      </c>
      <c r="Z21" s="61"/>
      <c r="AA21" s="14" t="s">
        <v>93</v>
      </c>
      <c r="AB21" s="2">
        <f t="shared" ca="1" si="22"/>
        <v>0</v>
      </c>
      <c r="AC21" s="2" t="str">
        <f t="shared" ca="1" si="23"/>
        <v>Houston Texans</v>
      </c>
      <c r="AD21" s="5">
        <f t="shared" ca="1" si="24"/>
        <v>0.25019000000000002</v>
      </c>
      <c r="AF21" s="63"/>
      <c r="AG21" s="14" t="s">
        <v>109</v>
      </c>
      <c r="AH21" s="2">
        <f t="shared" ca="1" si="25"/>
        <v>0</v>
      </c>
      <c r="AI21" s="2" t="str">
        <f t="shared" ca="1" si="26"/>
        <v>Carolina Panthers</v>
      </c>
      <c r="AJ21" s="5">
        <f t="shared" ca="1" si="27"/>
        <v>0.31303999999999998</v>
      </c>
      <c r="AL21" s="29"/>
      <c r="AM21" s="16">
        <v>6</v>
      </c>
      <c r="AN21" s="17" t="str">
        <f ca="1">IF(AM21="","tbd",OFFSET($Q$19,AM21,0))</f>
        <v>Los Angeles Rams</v>
      </c>
      <c r="AO21" s="18">
        <v>30</v>
      </c>
      <c r="AP21" s="14">
        <f>IF(AO21&gt;AO22,AM21,"")</f>
        <v>6</v>
      </c>
      <c r="AR21" s="29"/>
      <c r="AS21" s="27"/>
      <c r="AX21" s="29"/>
      <c r="AY21" s="27"/>
      <c r="BD21" s="35"/>
    </row>
    <row r="22" spans="1:56" x14ac:dyDescent="0.25">
      <c r="A22" s="3" t="s">
        <v>15</v>
      </c>
      <c r="B22" s="3" t="s">
        <v>41</v>
      </c>
      <c r="C22" s="3" t="s">
        <v>74</v>
      </c>
      <c r="D22" s="3" t="s">
        <v>75</v>
      </c>
      <c r="F22" s="50"/>
      <c r="G22" s="6" t="s">
        <v>21</v>
      </c>
      <c r="H22" s="3">
        <v>12</v>
      </c>
      <c r="I22" s="12">
        <f t="shared" si="6"/>
        <v>4</v>
      </c>
      <c r="J22" s="3">
        <v>0</v>
      </c>
      <c r="L22" s="13">
        <f t="shared" si="7"/>
        <v>6</v>
      </c>
      <c r="M22" s="14" t="str">
        <f t="shared" si="8"/>
        <v>nw</v>
      </c>
      <c r="N22" s="14">
        <f>IF(M22="","",COUNTIF($M$4:M22,M22))</f>
        <v>1</v>
      </c>
      <c r="O22" s="14" t="str">
        <f t="shared" si="0"/>
        <v>nw1</v>
      </c>
      <c r="P22" s="2">
        <v>3</v>
      </c>
      <c r="Q22" s="2" t="str">
        <f t="shared" si="1"/>
        <v>Seattle Seahawks</v>
      </c>
      <c r="R22" s="5">
        <f t="shared" si="2"/>
        <v>0.75014000000000003</v>
      </c>
      <c r="T22" s="2">
        <v>19</v>
      </c>
      <c r="U22" s="2">
        <f t="shared" ca="1" si="9"/>
        <v>4</v>
      </c>
      <c r="V22" s="2" t="str">
        <f t="shared" ca="1" si="3"/>
        <v>Washington Football Team</v>
      </c>
      <c r="W22" s="5">
        <f t="shared" ca="1" si="4"/>
        <v>0.43813000000000002</v>
      </c>
      <c r="X22" s="45" t="str">
        <f t="shared" ca="1" si="5"/>
        <v>n</v>
      </c>
      <c r="Z22" s="61"/>
      <c r="AA22" s="14" t="s">
        <v>94</v>
      </c>
      <c r="AB22" s="2">
        <f t="shared" ca="1" si="22"/>
        <v>0</v>
      </c>
      <c r="AC22" s="2" t="str">
        <f t="shared" ca="1" si="23"/>
        <v>Jacksonville Jaguars</v>
      </c>
      <c r="AD22" s="5">
        <f t="shared" ca="1" si="24"/>
        <v>6.3170000000000004E-2</v>
      </c>
      <c r="AF22" s="63"/>
      <c r="AG22" s="14" t="s">
        <v>110</v>
      </c>
      <c r="AH22" s="2">
        <f t="shared" ca="1" si="25"/>
        <v>0</v>
      </c>
      <c r="AI22" s="2" t="str">
        <f t="shared" ca="1" si="26"/>
        <v>Atlanta Falcons</v>
      </c>
      <c r="AJ22" s="5">
        <f t="shared" ca="1" si="27"/>
        <v>0.25001000000000001</v>
      </c>
      <c r="AL22" s="29"/>
      <c r="AM22" s="19">
        <v>3</v>
      </c>
      <c r="AN22" s="20" t="str">
        <f ca="1">IF(AM22="","tbd",OFFSET($Q$19,AM22,0))</f>
        <v>Seattle Seahawks</v>
      </c>
      <c r="AO22" s="21">
        <v>20</v>
      </c>
      <c r="AP22" s="14" t="str">
        <f>IF(AO22&gt;AO21,AM22,"")</f>
        <v/>
      </c>
      <c r="AR22" s="29"/>
      <c r="AS22" s="27"/>
      <c r="AX22" s="29"/>
      <c r="AY22" s="27"/>
      <c r="BD22" s="35"/>
    </row>
    <row r="23" spans="1:56" x14ac:dyDescent="0.25">
      <c r="A23" s="3" t="s">
        <v>30</v>
      </c>
      <c r="B23" s="3" t="s">
        <v>63</v>
      </c>
      <c r="C23" s="3" t="s">
        <v>72</v>
      </c>
      <c r="D23" s="3" t="s">
        <v>77</v>
      </c>
      <c r="F23" s="50"/>
      <c r="G23" s="3" t="s">
        <v>136</v>
      </c>
      <c r="H23" s="3">
        <v>7</v>
      </c>
      <c r="I23" s="12">
        <f t="shared" si="6"/>
        <v>9</v>
      </c>
      <c r="J23" s="3">
        <v>0</v>
      </c>
      <c r="L23" s="13">
        <f t="shared" si="7"/>
        <v>19</v>
      </c>
      <c r="M23" s="14" t="str">
        <f t="shared" si="8"/>
        <v>ne</v>
      </c>
      <c r="N23" s="14">
        <f>IF(M23="","",COUNTIF($M$4:M23,M23))</f>
        <v>1</v>
      </c>
      <c r="O23" s="14" t="str">
        <f t="shared" si="0"/>
        <v>ne1</v>
      </c>
      <c r="P23" s="2">
        <v>4</v>
      </c>
      <c r="Q23" s="2" t="str">
        <f t="shared" si="1"/>
        <v>Washington Football Team</v>
      </c>
      <c r="R23" s="5">
        <f t="shared" si="2"/>
        <v>0.43813000000000002</v>
      </c>
      <c r="T23" s="2">
        <v>20</v>
      </c>
      <c r="U23" s="2">
        <f t="shared" ca="1" si="9"/>
        <v>0</v>
      </c>
      <c r="V23" s="2" t="str">
        <f t="shared" ca="1" si="3"/>
        <v>Minnesota Vikings</v>
      </c>
      <c r="W23" s="5">
        <f t="shared" ca="1" si="4"/>
        <v>0.43808000000000002</v>
      </c>
      <c r="X23" s="45" t="str">
        <f t="shared" ca="1" si="5"/>
        <v>n</v>
      </c>
      <c r="Z23" s="61"/>
      <c r="AF23" s="63"/>
      <c r="AL23" s="29"/>
      <c r="AM23" s="32"/>
      <c r="AN23" s="20"/>
      <c r="AO23" s="20"/>
      <c r="AP23" s="20"/>
      <c r="AQ23" s="20"/>
      <c r="AR23" s="29"/>
      <c r="AS23" s="28"/>
      <c r="AT23" s="20"/>
      <c r="AU23" s="20"/>
      <c r="AV23" s="20"/>
      <c r="AW23" s="20"/>
      <c r="AX23" s="29"/>
      <c r="AY23" s="28"/>
      <c r="AZ23" s="20"/>
      <c r="BA23" s="20"/>
      <c r="BB23" s="20"/>
      <c r="BD23" s="35"/>
    </row>
    <row r="24" spans="1:56" x14ac:dyDescent="0.25">
      <c r="A24" s="3" t="s">
        <v>0</v>
      </c>
      <c r="B24" s="3" t="s">
        <v>34</v>
      </c>
      <c r="C24" s="3" t="s">
        <v>72</v>
      </c>
      <c r="D24" s="3" t="s">
        <v>77</v>
      </c>
      <c r="F24" s="50"/>
      <c r="G24" s="3" t="s">
        <v>2</v>
      </c>
      <c r="H24" s="3">
        <v>11</v>
      </c>
      <c r="I24" s="12">
        <f t="shared" si="6"/>
        <v>5</v>
      </c>
      <c r="J24" s="3">
        <v>0</v>
      </c>
      <c r="L24" s="13">
        <f t="shared" si="7"/>
        <v>11</v>
      </c>
      <c r="M24" s="14" t="str">
        <f t="shared" si="8"/>
        <v>ns</v>
      </c>
      <c r="N24" s="14">
        <f>IF(M24="","",COUNTIF($M$4:M24,M24))</f>
        <v>2</v>
      </c>
      <c r="O24" s="14" t="str">
        <f t="shared" si="0"/>
        <v>ns2</v>
      </c>
      <c r="P24" s="2">
        <v>5</v>
      </c>
      <c r="Q24" s="2" t="str">
        <f t="shared" si="1"/>
        <v>Tampa Bay Buccaneers</v>
      </c>
      <c r="R24" s="5">
        <f t="shared" si="2"/>
        <v>0.68811999999999995</v>
      </c>
      <c r="T24" s="2">
        <v>21</v>
      </c>
      <c r="U24" s="2">
        <f t="shared" ca="1" si="9"/>
        <v>0</v>
      </c>
      <c r="V24" s="2" t="str">
        <f t="shared" ca="1" si="3"/>
        <v>San Francisco 49ers</v>
      </c>
      <c r="W24" s="5">
        <f t="shared" ca="1" si="4"/>
        <v>0.37507000000000001</v>
      </c>
      <c r="X24" s="45" t="str">
        <f t="shared" ca="1" si="5"/>
        <v>n</v>
      </c>
      <c r="Z24" s="55"/>
      <c r="AA24" s="52" t="s">
        <v>73</v>
      </c>
      <c r="AB24" s="52"/>
      <c r="AC24" s="52"/>
      <c r="AD24" s="53"/>
      <c r="AF24" s="50"/>
      <c r="AG24" s="47" t="s">
        <v>73</v>
      </c>
      <c r="AH24" s="47"/>
      <c r="AI24" s="47"/>
      <c r="AJ24" s="48"/>
      <c r="AL24" s="57" t="s">
        <v>116</v>
      </c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26"/>
      <c r="BD24" s="33"/>
    </row>
    <row r="25" spans="1:56" x14ac:dyDescent="0.25">
      <c r="A25" s="3" t="s">
        <v>20</v>
      </c>
      <c r="B25" s="3" t="s">
        <v>53</v>
      </c>
      <c r="C25" s="3" t="s">
        <v>72</v>
      </c>
      <c r="D25" s="3" t="s">
        <v>78</v>
      </c>
      <c r="F25" s="50"/>
      <c r="G25" s="3" t="s">
        <v>22</v>
      </c>
      <c r="H25" s="3">
        <v>10</v>
      </c>
      <c r="I25" s="12">
        <f t="shared" si="6"/>
        <v>6</v>
      </c>
      <c r="J25" s="3">
        <v>0</v>
      </c>
      <c r="L25" s="13">
        <f t="shared" si="7"/>
        <v>13</v>
      </c>
      <c r="M25" s="14" t="str">
        <f t="shared" si="8"/>
        <v>nw</v>
      </c>
      <c r="N25" s="14">
        <f>IF(M25="","",COUNTIF($M$4:M25,M25))</f>
        <v>2</v>
      </c>
      <c r="O25" s="14" t="str">
        <f t="shared" si="0"/>
        <v>nw2</v>
      </c>
      <c r="P25" s="2">
        <v>6</v>
      </c>
      <c r="Q25" s="2" t="str">
        <f t="shared" si="1"/>
        <v>Los Angeles Rams</v>
      </c>
      <c r="R25" s="5">
        <f t="shared" si="2"/>
        <v>0.62511000000000005</v>
      </c>
      <c r="T25" s="2">
        <v>22</v>
      </c>
      <c r="U25" s="2">
        <f t="shared" ca="1" si="9"/>
        <v>0</v>
      </c>
      <c r="V25" s="2" t="str">
        <f t="shared" ca="1" si="3"/>
        <v>New York Giants</v>
      </c>
      <c r="W25" s="5">
        <f t="shared" ca="1" si="4"/>
        <v>0.37506</v>
      </c>
      <c r="X25" s="45" t="str">
        <f t="shared" ca="1" si="5"/>
        <v>n</v>
      </c>
      <c r="Z25" s="61"/>
      <c r="AA25" s="1"/>
      <c r="AB25" s="1"/>
      <c r="AC25" s="4" t="s">
        <v>79</v>
      </c>
      <c r="AD25" s="4" t="s">
        <v>68</v>
      </c>
      <c r="AF25" s="63"/>
      <c r="AG25" s="1"/>
      <c r="AH25" s="1"/>
      <c r="AI25" s="4" t="s">
        <v>79</v>
      </c>
      <c r="AJ25" s="4" t="s">
        <v>68</v>
      </c>
    </row>
    <row r="26" spans="1:56" x14ac:dyDescent="0.25">
      <c r="A26" s="3" t="s">
        <v>13</v>
      </c>
      <c r="B26" s="3" t="s">
        <v>47</v>
      </c>
      <c r="C26" s="3" t="s">
        <v>74</v>
      </c>
      <c r="D26" s="3" t="s">
        <v>75</v>
      </c>
      <c r="F26" s="50"/>
      <c r="G26" s="3" t="s">
        <v>28</v>
      </c>
      <c r="H26" s="3">
        <v>8</v>
      </c>
      <c r="I26" s="12">
        <f t="shared" si="6"/>
        <v>8</v>
      </c>
      <c r="J26" s="3">
        <v>0</v>
      </c>
      <c r="L26" s="13">
        <f t="shared" si="7"/>
        <v>15</v>
      </c>
      <c r="M26" s="14" t="str">
        <f t="shared" si="8"/>
        <v>nn</v>
      </c>
      <c r="N26" s="14">
        <f>IF(M26="","",COUNTIF($M$4:M26,M26))</f>
        <v>2</v>
      </c>
      <c r="O26" s="14" t="str">
        <f t="shared" si="0"/>
        <v>nn2</v>
      </c>
      <c r="P26" s="24">
        <v>7</v>
      </c>
      <c r="Q26" s="2" t="str">
        <f t="shared" si="1"/>
        <v>Chicago Bears</v>
      </c>
      <c r="R26" s="5">
        <f t="shared" si="2"/>
        <v>0.50009999999999999</v>
      </c>
      <c r="T26" s="2">
        <v>23</v>
      </c>
      <c r="U26" s="2">
        <f t="shared" ca="1" si="9"/>
        <v>0</v>
      </c>
      <c r="V26" s="2" t="str">
        <f t="shared" ca="1" si="3"/>
        <v>Dallas Cowboys</v>
      </c>
      <c r="W26" s="5">
        <f t="shared" ca="1" si="4"/>
        <v>0.37504999999999999</v>
      </c>
      <c r="X26" s="45" t="str">
        <f t="shared" ca="1" si="5"/>
        <v>n</v>
      </c>
      <c r="Z26" s="61"/>
      <c r="AA26" s="14" t="s">
        <v>95</v>
      </c>
      <c r="AB26" s="2">
        <f ca="1">IF(COUNTIF($O$4:$O$35,AA26)=0,"",OFFSET($P$3,MATCH(AA26,$O$4:$O$35,0),0))</f>
        <v>1</v>
      </c>
      <c r="AC26" s="2" t="str">
        <f ca="1">IF(COUNTIF($O$4:$O$35,AA26)=0,"",OFFSET($Q$3,MATCH(AA26,$O$4:$O$35,0),0))</f>
        <v>Kansas City Chiefs</v>
      </c>
      <c r="AD26" s="5">
        <f ca="1">IF(COUNTIF($O$4:$O$35,AA26)=0,"",OFFSET($R$3,MATCH(AA26,$O$4:$O$35,0),0))</f>
        <v>0.87531999999999999</v>
      </c>
      <c r="AF26" s="63"/>
      <c r="AG26" s="14" t="s">
        <v>111</v>
      </c>
      <c r="AH26" s="2">
        <f ca="1">IF(COUNTIF($O$4:$O$35,AG26)=0,"",OFFSET($P$3,MATCH(AG26,$O$4:$O$35,0),0))</f>
        <v>3</v>
      </c>
      <c r="AI26" s="2" t="str">
        <f ca="1">IF(COUNTIF($O$4:$O$35,AG26)=0,"",OFFSET($Q$3,MATCH(AG26,$O$4:$O$35,0),0))</f>
        <v>Seattle Seahawks</v>
      </c>
      <c r="AJ26" s="5">
        <f ca="1">IF(COUNTIF($O$4:$O$35,AG26)=0,"",OFFSET($R$3,MATCH(AG26,$O$4:$O$35,0),0))</f>
        <v>0.75014000000000003</v>
      </c>
    </row>
    <row r="27" spans="1:56" x14ac:dyDescent="0.25">
      <c r="A27" s="3" t="s">
        <v>3</v>
      </c>
      <c r="B27" s="3" t="s">
        <v>135</v>
      </c>
      <c r="C27" s="3" t="s">
        <v>74</v>
      </c>
      <c r="D27" s="3" t="s">
        <v>73</v>
      </c>
      <c r="F27" s="50"/>
      <c r="G27" s="3" t="s">
        <v>26</v>
      </c>
      <c r="H27" s="3">
        <v>8</v>
      </c>
      <c r="I27" s="12">
        <f t="shared" si="6"/>
        <v>8</v>
      </c>
      <c r="J27" s="3">
        <v>0</v>
      </c>
      <c r="L27" s="13">
        <f t="shared" si="7"/>
        <v>16</v>
      </c>
      <c r="M27" s="14" t="str">
        <f t="shared" si="8"/>
        <v>nw</v>
      </c>
      <c r="N27" s="14">
        <f>IF(M27="","",COUNTIF($M$4:M27,M27))</f>
        <v>3</v>
      </c>
      <c r="O27" s="14" t="str">
        <f t="shared" si="0"/>
        <v>nw3</v>
      </c>
      <c r="P27" s="24"/>
      <c r="Q27" s="2" t="str">
        <f t="shared" si="1"/>
        <v>Arizona Cardinals</v>
      </c>
      <c r="R27" s="5">
        <f t="shared" si="2"/>
        <v>0.50009000000000003</v>
      </c>
      <c r="T27" s="2">
        <v>24</v>
      </c>
      <c r="U27" s="2">
        <f t="shared" ca="1" si="9"/>
        <v>0</v>
      </c>
      <c r="V27" s="2" t="str">
        <f t="shared" ca="1" si="3"/>
        <v>Denver Broncos</v>
      </c>
      <c r="W27" s="5">
        <f t="shared" ca="1" si="4"/>
        <v>0.31320999999999999</v>
      </c>
      <c r="X27" s="45" t="str">
        <f t="shared" ca="1" si="5"/>
        <v>a</v>
      </c>
      <c r="Z27" s="61"/>
      <c r="AA27" s="14" t="s">
        <v>96</v>
      </c>
      <c r="AB27" s="2">
        <f t="shared" ref="AB27:AB29" ca="1" si="28">IF(COUNTIF($O$4:$O$35,AA27)=0,"",OFFSET($P$3,MATCH(AA27,$O$4:$O$35,0),0))</f>
        <v>0</v>
      </c>
      <c r="AC27" s="2" t="str">
        <f t="shared" ref="AC27:AC29" ca="1" si="29">IF(COUNTIF($O$4:$O$35,AA27)=0,"",OFFSET($Q$3,MATCH(AA27,$O$4:$O$35,0),0))</f>
        <v>Las Vegas Raiders</v>
      </c>
      <c r="AD27" s="5">
        <f t="shared" ref="AD27:AD29" ca="1" si="30">IF(COUNTIF($O$4:$O$35,AA27)=0,"",OFFSET($R$3,MATCH(AA27,$O$4:$O$35,0),0))</f>
        <v>0.50024000000000002</v>
      </c>
      <c r="AF27" s="63"/>
      <c r="AG27" s="14" t="s">
        <v>112</v>
      </c>
      <c r="AH27" s="2">
        <f t="shared" ref="AH27:AH29" ca="1" si="31">IF(COUNTIF($O$4:$O$35,AG27)=0,"",OFFSET($P$3,MATCH(AG27,$O$4:$O$35,0),0))</f>
        <v>6</v>
      </c>
      <c r="AI27" s="2" t="str">
        <f t="shared" ref="AI27:AI29" ca="1" si="32">IF(COUNTIF($O$4:$O$35,AG27)=0,"",OFFSET($Q$3,MATCH(AG27,$O$4:$O$35,0),0))</f>
        <v>Los Angeles Rams</v>
      </c>
      <c r="AJ27" s="5">
        <f t="shared" ref="AJ27:AJ29" ca="1" si="33">IF(COUNTIF($O$4:$O$35,AG27)=0,"",OFFSET($R$3,MATCH(AG27,$O$4:$O$35,0),0))</f>
        <v>0.62511000000000005</v>
      </c>
    </row>
    <row r="28" spans="1:56" x14ac:dyDescent="0.25">
      <c r="A28" s="3" t="s">
        <v>22</v>
      </c>
      <c r="B28" s="3" t="s">
        <v>123</v>
      </c>
      <c r="C28" s="3" t="s">
        <v>72</v>
      </c>
      <c r="D28" s="3" t="s">
        <v>73</v>
      </c>
      <c r="F28" s="50"/>
      <c r="G28" s="3" t="s">
        <v>25</v>
      </c>
      <c r="H28" s="3">
        <v>7</v>
      </c>
      <c r="I28" s="12">
        <f t="shared" si="6"/>
        <v>9</v>
      </c>
      <c r="J28" s="3">
        <v>0</v>
      </c>
      <c r="L28" s="13">
        <f t="shared" si="7"/>
        <v>20</v>
      </c>
      <c r="M28" s="14" t="str">
        <f t="shared" si="8"/>
        <v>nn</v>
      </c>
      <c r="N28" s="14">
        <f>IF(M28="","",COUNTIF($M$4:M28,M28))</f>
        <v>3</v>
      </c>
      <c r="O28" s="14" t="str">
        <f t="shared" si="0"/>
        <v>nn3</v>
      </c>
      <c r="P28" s="24"/>
      <c r="Q28" s="2" t="str">
        <f t="shared" si="1"/>
        <v>Minnesota Vikings</v>
      </c>
      <c r="R28" s="5">
        <f t="shared" si="2"/>
        <v>0.43808000000000002</v>
      </c>
      <c r="T28" s="2">
        <v>25</v>
      </c>
      <c r="U28" s="2">
        <f t="shared" ca="1" si="9"/>
        <v>0</v>
      </c>
      <c r="V28" s="2" t="str">
        <f t="shared" ca="1" si="3"/>
        <v>Carolina Panthers</v>
      </c>
      <c r="W28" s="5">
        <f t="shared" ca="1" si="4"/>
        <v>0.31303999999999998</v>
      </c>
      <c r="X28" s="45" t="str">
        <f t="shared" ca="1" si="5"/>
        <v>n</v>
      </c>
      <c r="Z28" s="61"/>
      <c r="AA28" s="14" t="s">
        <v>97</v>
      </c>
      <c r="AB28" s="2">
        <f t="shared" ca="1" si="28"/>
        <v>0</v>
      </c>
      <c r="AC28" s="2" t="str">
        <f t="shared" ca="1" si="29"/>
        <v>Los Angeles Chargers</v>
      </c>
      <c r="AD28" s="5">
        <f t="shared" ca="1" si="30"/>
        <v>0.43822</v>
      </c>
      <c r="AF28" s="63"/>
      <c r="AG28" s="14" t="s">
        <v>113</v>
      </c>
      <c r="AH28" s="2">
        <f t="shared" ca="1" si="31"/>
        <v>0</v>
      </c>
      <c r="AI28" s="2" t="str">
        <f t="shared" ca="1" si="32"/>
        <v>Arizona Cardinals</v>
      </c>
      <c r="AJ28" s="5">
        <f t="shared" ca="1" si="33"/>
        <v>0.50009000000000003</v>
      </c>
    </row>
    <row r="29" spans="1:56" x14ac:dyDescent="0.25">
      <c r="A29" s="3" t="s">
        <v>19</v>
      </c>
      <c r="B29" s="3" t="s">
        <v>52</v>
      </c>
      <c r="C29" s="3" t="s">
        <v>74</v>
      </c>
      <c r="D29" s="3" t="s">
        <v>77</v>
      </c>
      <c r="F29" s="50"/>
      <c r="G29" s="3" t="s">
        <v>8</v>
      </c>
      <c r="H29" s="3">
        <v>6</v>
      </c>
      <c r="I29" s="12">
        <f t="shared" si="6"/>
        <v>10</v>
      </c>
      <c r="J29" s="3">
        <v>0</v>
      </c>
      <c r="L29" s="13">
        <f t="shared" si="7"/>
        <v>21</v>
      </c>
      <c r="M29" s="14" t="str">
        <f t="shared" si="8"/>
        <v>nw</v>
      </c>
      <c r="N29" s="14">
        <f>IF(M29="","",COUNTIF($M$4:M29,M29))</f>
        <v>4</v>
      </c>
      <c r="O29" s="14" t="str">
        <f t="shared" si="0"/>
        <v>nw4</v>
      </c>
      <c r="P29" s="24"/>
      <c r="Q29" s="2" t="str">
        <f t="shared" si="1"/>
        <v>San Francisco 49ers</v>
      </c>
      <c r="R29" s="5">
        <f t="shared" si="2"/>
        <v>0.37507000000000001</v>
      </c>
      <c r="T29" s="2">
        <v>26</v>
      </c>
      <c r="U29" s="2">
        <f t="shared" ca="1" si="9"/>
        <v>0</v>
      </c>
      <c r="V29" s="2" t="str">
        <f t="shared" ca="1" si="3"/>
        <v>Detroit Lions</v>
      </c>
      <c r="W29" s="5">
        <f t="shared" ca="1" si="4"/>
        <v>0.31302999999999997</v>
      </c>
      <c r="X29" s="45" t="str">
        <f t="shared" ca="1" si="5"/>
        <v>n</v>
      </c>
      <c r="Z29" s="62"/>
      <c r="AA29" s="14" t="s">
        <v>98</v>
      </c>
      <c r="AB29" s="2">
        <f t="shared" ca="1" si="28"/>
        <v>0</v>
      </c>
      <c r="AC29" s="2" t="str">
        <f t="shared" ca="1" si="29"/>
        <v>Denver Broncos</v>
      </c>
      <c r="AD29" s="5">
        <f t="shared" ca="1" si="30"/>
        <v>0.31320999999999999</v>
      </c>
      <c r="AF29" s="64"/>
      <c r="AG29" s="14" t="s">
        <v>114</v>
      </c>
      <c r="AH29" s="2">
        <f t="shared" ca="1" si="31"/>
        <v>0</v>
      </c>
      <c r="AI29" s="2" t="str">
        <f t="shared" ca="1" si="32"/>
        <v>San Francisco 49ers</v>
      </c>
      <c r="AJ29" s="5">
        <f t="shared" ca="1" si="33"/>
        <v>0.37507000000000001</v>
      </c>
    </row>
    <row r="30" spans="1:56" x14ac:dyDescent="0.25">
      <c r="A30" s="3" t="s">
        <v>14</v>
      </c>
      <c r="B30" s="3" t="s">
        <v>48</v>
      </c>
      <c r="C30" s="3" t="s">
        <v>72</v>
      </c>
      <c r="D30" s="3" t="s">
        <v>78</v>
      </c>
      <c r="F30" s="50"/>
      <c r="G30" s="3" t="s">
        <v>7</v>
      </c>
      <c r="H30" s="3">
        <v>6</v>
      </c>
      <c r="I30" s="12">
        <f t="shared" si="6"/>
        <v>10</v>
      </c>
      <c r="J30" s="3">
        <v>0</v>
      </c>
      <c r="L30" s="13">
        <f t="shared" si="7"/>
        <v>22</v>
      </c>
      <c r="M30" s="14" t="str">
        <f t="shared" si="8"/>
        <v>ne</v>
      </c>
      <c r="N30" s="14">
        <f>IF(M30="","",COUNTIF($M$4:M30,M30))</f>
        <v>2</v>
      </c>
      <c r="O30" s="14" t="str">
        <f t="shared" si="0"/>
        <v>ne2</v>
      </c>
      <c r="P30" s="24"/>
      <c r="Q30" s="2" t="str">
        <f t="shared" si="1"/>
        <v>New York Giants</v>
      </c>
      <c r="R30" s="5">
        <f t="shared" si="2"/>
        <v>0.37506</v>
      </c>
      <c r="T30" s="2">
        <v>27</v>
      </c>
      <c r="U30" s="2">
        <f t="shared" ca="1" si="9"/>
        <v>0</v>
      </c>
      <c r="V30" s="2" t="str">
        <f t="shared" ca="1" si="3"/>
        <v>Cincinnati Bengals</v>
      </c>
      <c r="W30" s="5">
        <f t="shared" ca="1" si="4"/>
        <v>0.28120000000000001</v>
      </c>
      <c r="X30" s="45" t="str">
        <f t="shared" ca="1" si="5"/>
        <v>a</v>
      </c>
    </row>
    <row r="31" spans="1:56" x14ac:dyDescent="0.25">
      <c r="A31" s="3" t="s">
        <v>21</v>
      </c>
      <c r="B31" s="3" t="s">
        <v>54</v>
      </c>
      <c r="C31" s="3" t="s">
        <v>72</v>
      </c>
      <c r="D31" s="3" t="s">
        <v>73</v>
      </c>
      <c r="F31" s="50"/>
      <c r="G31" s="3" t="s">
        <v>27</v>
      </c>
      <c r="H31" s="3">
        <v>6</v>
      </c>
      <c r="I31" s="12">
        <f t="shared" si="6"/>
        <v>10</v>
      </c>
      <c r="J31" s="3">
        <v>0</v>
      </c>
      <c r="L31" s="13">
        <f t="shared" si="7"/>
        <v>23</v>
      </c>
      <c r="M31" s="14" t="str">
        <f t="shared" si="8"/>
        <v>ne</v>
      </c>
      <c r="N31" s="14">
        <f>IF(M31="","",COUNTIF($M$4:M31,M31))</f>
        <v>3</v>
      </c>
      <c r="O31" s="14" t="str">
        <f t="shared" si="0"/>
        <v>ne3</v>
      </c>
      <c r="P31" s="24"/>
      <c r="Q31" s="2" t="str">
        <f t="shared" si="1"/>
        <v>Dallas Cowboys</v>
      </c>
      <c r="R31" s="5">
        <f t="shared" si="2"/>
        <v>0.37504999999999999</v>
      </c>
      <c r="T31" s="2">
        <v>28</v>
      </c>
      <c r="U31" s="2">
        <f t="shared" ca="1" si="9"/>
        <v>0</v>
      </c>
      <c r="V31" s="2" t="str">
        <f t="shared" ca="1" si="3"/>
        <v>Philadelphia Eagles</v>
      </c>
      <c r="W31" s="5">
        <f t="shared" ca="1" si="4"/>
        <v>0.28102000000000005</v>
      </c>
      <c r="X31" s="45" t="str">
        <f t="shared" ca="1" si="5"/>
        <v>n</v>
      </c>
    </row>
    <row r="32" spans="1:56" x14ac:dyDescent="0.25">
      <c r="A32" s="3" t="s">
        <v>5</v>
      </c>
      <c r="B32" s="3" t="s">
        <v>39</v>
      </c>
      <c r="C32" s="3" t="s">
        <v>74</v>
      </c>
      <c r="D32" s="3" t="s">
        <v>77</v>
      </c>
      <c r="F32" s="50"/>
      <c r="G32" s="3" t="s">
        <v>20</v>
      </c>
      <c r="H32" s="3">
        <v>5</v>
      </c>
      <c r="I32" s="12">
        <f t="shared" si="6"/>
        <v>11</v>
      </c>
      <c r="J32" s="3">
        <v>0</v>
      </c>
      <c r="L32" s="13">
        <f t="shared" si="7"/>
        <v>25</v>
      </c>
      <c r="M32" s="14" t="str">
        <f t="shared" si="8"/>
        <v>ns</v>
      </c>
      <c r="N32" s="14">
        <f>IF(M32="","",COUNTIF($M$4:M32,M32))</f>
        <v>3</v>
      </c>
      <c r="O32" s="14" t="str">
        <f t="shared" si="0"/>
        <v>ns3</v>
      </c>
      <c r="P32" s="24"/>
      <c r="Q32" s="2" t="str">
        <f t="shared" si="1"/>
        <v>Carolina Panthers</v>
      </c>
      <c r="R32" s="5">
        <f t="shared" si="2"/>
        <v>0.31303999999999998</v>
      </c>
      <c r="T32" s="2">
        <v>29</v>
      </c>
      <c r="U32" s="2">
        <f t="shared" ca="1" si="9"/>
        <v>0</v>
      </c>
      <c r="V32" s="2" t="str">
        <f t="shared" ca="1" si="3"/>
        <v>Houston Texans</v>
      </c>
      <c r="W32" s="5">
        <f t="shared" ca="1" si="4"/>
        <v>0.25019000000000002</v>
      </c>
      <c r="X32" s="45" t="str">
        <f t="shared" ca="1" si="5"/>
        <v>a</v>
      </c>
    </row>
    <row r="33" spans="1:24" x14ac:dyDescent="0.25">
      <c r="A33" s="3" t="s">
        <v>29</v>
      </c>
      <c r="B33" s="3" t="s">
        <v>62</v>
      </c>
      <c r="C33" s="3" t="s">
        <v>74</v>
      </c>
      <c r="D33" s="3" t="s">
        <v>78</v>
      </c>
      <c r="F33" s="50"/>
      <c r="G33" s="3" t="s">
        <v>30</v>
      </c>
      <c r="H33" s="3">
        <v>5</v>
      </c>
      <c r="I33" s="12">
        <f t="shared" si="6"/>
        <v>11</v>
      </c>
      <c r="J33" s="3">
        <v>0</v>
      </c>
      <c r="L33" s="13">
        <f t="shared" si="7"/>
        <v>26</v>
      </c>
      <c r="M33" s="14" t="str">
        <f t="shared" si="8"/>
        <v>nn</v>
      </c>
      <c r="N33" s="14">
        <f>IF(M33="","",COUNTIF($M$4:M33,M33))</f>
        <v>4</v>
      </c>
      <c r="O33" s="14" t="str">
        <f t="shared" si="0"/>
        <v>nn4</v>
      </c>
      <c r="P33" s="24"/>
      <c r="Q33" s="2" t="str">
        <f t="shared" si="1"/>
        <v>Detroit Lions</v>
      </c>
      <c r="R33" s="5">
        <f t="shared" si="2"/>
        <v>0.31302999999999997</v>
      </c>
      <c r="T33" s="2">
        <v>30</v>
      </c>
      <c r="U33" s="2">
        <f t="shared" ca="1" si="9"/>
        <v>0</v>
      </c>
      <c r="V33" s="2" t="str">
        <f t="shared" ca="1" si="3"/>
        <v>Atlanta Falcons</v>
      </c>
      <c r="W33" s="5">
        <f t="shared" ca="1" si="4"/>
        <v>0.25001000000000001</v>
      </c>
      <c r="X33" s="45" t="str">
        <f t="shared" ca="1" si="5"/>
        <v>n</v>
      </c>
    </row>
    <row r="34" spans="1:24" x14ac:dyDescent="0.25">
      <c r="A34" s="3" t="s">
        <v>4</v>
      </c>
      <c r="B34" s="3" t="s">
        <v>38</v>
      </c>
      <c r="C34" s="3" t="s">
        <v>74</v>
      </c>
      <c r="D34" s="3" t="s">
        <v>78</v>
      </c>
      <c r="F34" s="50"/>
      <c r="G34" s="3" t="s">
        <v>1</v>
      </c>
      <c r="H34" s="3">
        <v>4</v>
      </c>
      <c r="I34" s="12">
        <f t="shared" si="6"/>
        <v>11</v>
      </c>
      <c r="J34" s="3">
        <v>1</v>
      </c>
      <c r="L34" s="13">
        <f t="shared" si="7"/>
        <v>28</v>
      </c>
      <c r="M34" s="14" t="str">
        <f t="shared" si="8"/>
        <v>ne</v>
      </c>
      <c r="N34" s="14">
        <f>IF(M34="","",COUNTIF($M$4:M34,M34))</f>
        <v>4</v>
      </c>
      <c r="O34" s="14" t="str">
        <f t="shared" si="0"/>
        <v>ne4</v>
      </c>
      <c r="P34" s="24"/>
      <c r="Q34" s="2" t="str">
        <f t="shared" si="1"/>
        <v>Philadelphia Eagles</v>
      </c>
      <c r="R34" s="5">
        <f t="shared" si="2"/>
        <v>0.28102000000000005</v>
      </c>
      <c r="T34" s="2">
        <v>31</v>
      </c>
      <c r="U34" s="2">
        <f t="shared" ca="1" si="9"/>
        <v>0</v>
      </c>
      <c r="V34" s="2" t="str">
        <f t="shared" ca="1" si="3"/>
        <v>New York Jets</v>
      </c>
      <c r="W34" s="5">
        <f t="shared" ca="1" si="4"/>
        <v>0.12518000000000001</v>
      </c>
      <c r="X34" s="45" t="str">
        <f t="shared" ca="1" si="5"/>
        <v>a</v>
      </c>
    </row>
    <row r="35" spans="1:24" x14ac:dyDescent="0.25">
      <c r="A35" s="3" t="s">
        <v>25</v>
      </c>
      <c r="B35" s="3" t="s">
        <v>58</v>
      </c>
      <c r="C35" s="3" t="s">
        <v>72</v>
      </c>
      <c r="D35" s="3" t="s">
        <v>77</v>
      </c>
      <c r="F35" s="51"/>
      <c r="G35" s="3" t="s">
        <v>9</v>
      </c>
      <c r="H35" s="3">
        <v>4</v>
      </c>
      <c r="I35" s="12">
        <f t="shared" si="6"/>
        <v>12</v>
      </c>
      <c r="J35" s="3">
        <v>0</v>
      </c>
      <c r="L35" s="13">
        <f t="shared" si="7"/>
        <v>30</v>
      </c>
      <c r="M35" s="14" t="str">
        <f t="shared" si="8"/>
        <v>ns</v>
      </c>
      <c r="N35" s="14">
        <f>IF(M35="","",COUNTIF($M$4:M35,M35))</f>
        <v>4</v>
      </c>
      <c r="O35" s="14" t="str">
        <f t="shared" si="0"/>
        <v>ns4</v>
      </c>
      <c r="P35" s="24"/>
      <c r="Q35" s="2" t="str">
        <f t="shared" si="1"/>
        <v>Atlanta Falcons</v>
      </c>
      <c r="R35" s="5">
        <f t="shared" si="2"/>
        <v>0.25001000000000001</v>
      </c>
      <c r="T35" s="2">
        <v>32</v>
      </c>
      <c r="U35" s="2">
        <f t="shared" ca="1" si="9"/>
        <v>0</v>
      </c>
      <c r="V35" s="2" t="str">
        <f t="shared" ca="1" si="3"/>
        <v>Jacksonville Jaguars</v>
      </c>
      <c r="W35" s="5">
        <f t="shared" ca="1" si="4"/>
        <v>6.3170000000000004E-2</v>
      </c>
      <c r="X35" s="46" t="str">
        <f t="shared" ca="1" si="5"/>
        <v>a</v>
      </c>
    </row>
  </sheetData>
  <mergeCells count="28">
    <mergeCell ref="A1:D1"/>
    <mergeCell ref="G1:J1"/>
    <mergeCell ref="L1:R1"/>
    <mergeCell ref="T1:W1"/>
    <mergeCell ref="Z1:AJ1"/>
    <mergeCell ref="BE1:BI1"/>
    <mergeCell ref="Z3:Z29"/>
    <mergeCell ref="AA3:AD3"/>
    <mergeCell ref="AF3:AF29"/>
    <mergeCell ref="AG3:AJ3"/>
    <mergeCell ref="AL3:BB3"/>
    <mergeCell ref="AL1:BB1"/>
    <mergeCell ref="BE12:BG12"/>
    <mergeCell ref="BE15:BG15"/>
    <mergeCell ref="BH12:BH13"/>
    <mergeCell ref="BH14:BH15"/>
    <mergeCell ref="F20:F35"/>
    <mergeCell ref="AA24:AD24"/>
    <mergeCell ref="AG24:AJ24"/>
    <mergeCell ref="AL24:BB24"/>
    <mergeCell ref="F4:F19"/>
    <mergeCell ref="AA10:AD10"/>
    <mergeCell ref="AG10:AJ10"/>
    <mergeCell ref="AL10:AL17"/>
    <mergeCell ref="AR10:AR17"/>
    <mergeCell ref="AX10:AX17"/>
    <mergeCell ref="AA17:AD17"/>
    <mergeCell ref="AG17:AJ17"/>
  </mergeCells>
  <conditionalFormatting sqref="U4:X35">
    <cfRule type="expression" dxfId="272" priority="8">
      <formula>AND($U4&gt;=5,$U4&lt;=7)</formula>
    </cfRule>
    <cfRule type="expression" dxfId="271" priority="9">
      <formula>AND($U4&gt;=1,$U4&lt;=4)</formula>
    </cfRule>
  </conditionalFormatting>
  <conditionalFormatting sqref="X4:X35">
    <cfRule type="expression" dxfId="270" priority="6">
      <formula>X4="n"</formula>
    </cfRule>
    <cfRule type="expression" dxfId="269" priority="7">
      <formula>X4="a"</formula>
    </cfRule>
  </conditionalFormatting>
  <conditionalFormatting sqref="AB4:AD35">
    <cfRule type="expression" dxfId="268" priority="29">
      <formula>AND($AB4&gt;=5,$AB4&lt;=7)</formula>
    </cfRule>
    <cfRule type="expression" dxfId="267" priority="30">
      <formula>AND($AB4&gt;=1,$AB4&lt;=4)</formula>
    </cfRule>
  </conditionalFormatting>
  <conditionalFormatting sqref="AH4:AJ29">
    <cfRule type="expression" dxfId="266" priority="25">
      <formula>AND($AG4&gt;=5,$AG4&lt;=7)</formula>
    </cfRule>
    <cfRule type="expression" dxfId="265" priority="26">
      <formula>AND($AG4&gt;=1,$AG4&lt;=4)</formula>
    </cfRule>
    <cfRule type="expression" dxfId="264" priority="27">
      <formula>AND($AH4&gt;=5,$AH4&lt;=7)</formula>
    </cfRule>
    <cfRule type="expression" dxfId="263" priority="28">
      <formula>AND($AH4&gt;=1,$AH4&lt;=4)</formula>
    </cfRule>
  </conditionalFormatting>
  <conditionalFormatting sqref="AM5:AO22">
    <cfRule type="expression" dxfId="262" priority="22">
      <formula>$AP5&lt;&gt;""</formula>
    </cfRule>
  </conditionalFormatting>
  <conditionalFormatting sqref="AS8:AU19">
    <cfRule type="expression" dxfId="261" priority="21">
      <formula>$AV8&lt;&gt;""</formula>
    </cfRule>
  </conditionalFormatting>
  <conditionalFormatting sqref="AY11:BA16">
    <cfRule type="expression" dxfId="260" priority="20">
      <formula>$BB11&lt;&gt;""</formula>
    </cfRule>
  </conditionalFormatting>
  <conditionalFormatting sqref="BE12 BE15">
    <cfRule type="expression" dxfId="259" priority="3">
      <formula>$BE12="N"</formula>
    </cfRule>
    <cfRule type="expression" dxfId="258" priority="4">
      <formula>$BE12="A"</formula>
    </cfRule>
  </conditionalFormatting>
  <conditionalFormatting sqref="BE13:BG14">
    <cfRule type="expression" dxfId="257" priority="5">
      <formula>$BI13&lt;&gt;""</formula>
    </cfRule>
  </conditionalFormatting>
  <conditionalFormatting sqref="BH12:BH15">
    <cfRule type="expression" dxfId="256" priority="1">
      <formula>$BH12="N"</formula>
    </cfRule>
    <cfRule type="expression" dxfId="255" priority="2">
      <formula>$BH12="A"</formula>
    </cfRule>
  </conditionalFormatting>
  <pageMargins left="0.7" right="0.7" top="0.78740157499999996" bottom="0.78740157499999996" header="0.3" footer="0.3"/>
  <pageSetup paperSize="9"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G35"/>
  <sheetViews>
    <sheetView topLeftCell="Z1" workbookViewId="0">
      <selection activeCell="BG11" sqref="BG11"/>
    </sheetView>
  </sheetViews>
  <sheetFormatPr baseColWidth="10" defaultColWidth="11.42578125" defaultRowHeight="15" outlineLevelCol="1" x14ac:dyDescent="0.25"/>
  <cols>
    <col min="1" max="4" width="12.7109375" style="2" hidden="1" customWidth="1" outlineLevel="1"/>
    <col min="5" max="5" width="6.7109375" style="2" customWidth="1" collapsed="1"/>
    <col min="6" max="6" width="2.7109375" style="2" customWidth="1" outlineLevel="1"/>
    <col min="7" max="7" width="12.7109375" style="2" customWidth="1" outlineLevel="1"/>
    <col min="8" max="10" width="3.7109375" style="2" customWidth="1" outlineLevel="1"/>
    <col min="11" max="11" width="6.7109375" style="2" customWidth="1"/>
    <col min="12" max="14" width="3.7109375" style="2" hidden="1" customWidth="1" outlineLevel="1"/>
    <col min="15" max="15" width="4.7109375" style="2" hidden="1" customWidth="1" outlineLevel="1"/>
    <col min="16" max="16" width="2.7109375" style="2" hidden="1" customWidth="1" outlineLevel="1"/>
    <col min="17" max="17" width="24.7109375" style="2" hidden="1" customWidth="1" outlineLevel="1"/>
    <col min="18" max="18" width="6.7109375" style="2" hidden="1" customWidth="1" outlineLevel="1"/>
    <col min="19" max="19" width="6.7109375" style="2" customWidth="1" collapsed="1"/>
    <col min="20" max="20" width="3.7109375" style="2" customWidth="1" outlineLevel="1"/>
    <col min="21" max="21" width="2.7109375" style="2" customWidth="1" outlineLevel="1"/>
    <col min="22" max="22" width="24.7109375" style="2" customWidth="1" outlineLevel="1"/>
    <col min="23" max="23" width="6.7109375" style="2" customWidth="1" outlineLevel="1"/>
    <col min="24" max="24" width="2.7109375" style="2" customWidth="1" outlineLevel="1"/>
    <col min="25" max="25" width="6.7109375" style="2" customWidth="1"/>
    <col min="26" max="26" width="2.7109375" style="2" customWidth="1" outlineLevel="1"/>
    <col min="27" max="27" width="4.7109375" style="2" customWidth="1" outlineLevel="1"/>
    <col min="28" max="28" width="2.7109375" style="2" customWidth="1" outlineLevel="1"/>
    <col min="29" max="29" width="24.7109375" style="2" customWidth="1" outlineLevel="1"/>
    <col min="30" max="30" width="6.7109375" style="2" customWidth="1" outlineLevel="1"/>
    <col min="31" max="31" width="3.7109375" style="2" customWidth="1" outlineLevel="1"/>
    <col min="32" max="32" width="2.7109375" style="2" customWidth="1" outlineLevel="1"/>
    <col min="33" max="33" width="4.7109375" style="2" customWidth="1" outlineLevel="1"/>
    <col min="34" max="34" width="2.7109375" style="2" customWidth="1" outlineLevel="1"/>
    <col min="35" max="35" width="24.7109375" style="2" customWidth="1" outlineLevel="1"/>
    <col min="36" max="36" width="6.7109375" style="2" customWidth="1" outlineLevel="1"/>
    <col min="37" max="37" width="6.7109375" style="2" customWidth="1"/>
    <col min="38" max="39" width="2.7109375" style="2" customWidth="1"/>
    <col min="40" max="40" width="24.7109375" style="2" customWidth="1"/>
    <col min="41" max="41" width="4.7109375" style="2" customWidth="1"/>
    <col min="42" max="42" width="2.7109375" style="2" customWidth="1"/>
    <col min="43" max="43" width="3.7109375" style="2" customWidth="1"/>
    <col min="44" max="45" width="2.7109375" style="2" customWidth="1"/>
    <col min="46" max="46" width="24.7109375" style="2" customWidth="1"/>
    <col min="47" max="47" width="4.7109375" style="2" customWidth="1"/>
    <col min="48" max="48" width="2.7109375" style="2" customWidth="1"/>
    <col min="49" max="49" width="3.7109375" style="2" customWidth="1"/>
    <col min="50" max="51" width="2.7109375" style="2" customWidth="1"/>
    <col min="52" max="52" width="24.7109375" style="2" customWidth="1"/>
    <col min="53" max="53" width="4.7109375" style="2" customWidth="1"/>
    <col min="54" max="54" width="2.7109375" style="2" customWidth="1"/>
    <col min="55" max="55" width="3.7109375" style="2" customWidth="1"/>
    <col min="56" max="56" width="2.7109375" style="2" customWidth="1"/>
    <col min="57" max="57" width="24.7109375" style="2" customWidth="1"/>
    <col min="58" max="58" width="4.7109375" style="2" customWidth="1"/>
    <col min="59" max="59" width="12.7109375" style="2" customWidth="1"/>
    <col min="60" max="16384" width="11.42578125" style="2"/>
  </cols>
  <sheetData>
    <row r="1" spans="1:59" s="11" customFormat="1" ht="21" x14ac:dyDescent="0.25">
      <c r="A1" s="60" t="s">
        <v>80</v>
      </c>
      <c r="B1" s="60"/>
      <c r="C1" s="60"/>
      <c r="D1" s="60"/>
      <c r="G1" s="60" t="s">
        <v>118</v>
      </c>
      <c r="H1" s="60"/>
      <c r="I1" s="60"/>
      <c r="J1" s="60"/>
      <c r="L1" s="60" t="s">
        <v>82</v>
      </c>
      <c r="M1" s="60"/>
      <c r="N1" s="60"/>
      <c r="O1" s="60"/>
      <c r="P1" s="60"/>
      <c r="Q1" s="60"/>
      <c r="R1" s="60"/>
      <c r="T1" s="60" t="s">
        <v>81</v>
      </c>
      <c r="U1" s="60"/>
      <c r="V1" s="60"/>
      <c r="W1" s="60"/>
      <c r="X1" s="10"/>
      <c r="Z1" s="60" t="s">
        <v>127</v>
      </c>
      <c r="AA1" s="60"/>
      <c r="AB1" s="60"/>
      <c r="AC1" s="60"/>
      <c r="AD1" s="60"/>
      <c r="AE1" s="60"/>
      <c r="AF1" s="60"/>
      <c r="AG1" s="60"/>
      <c r="AH1" s="60"/>
      <c r="AI1" s="60"/>
      <c r="AJ1" s="60"/>
      <c r="AL1" s="60" t="s">
        <v>129</v>
      </c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D1" s="60" t="s">
        <v>125</v>
      </c>
      <c r="BE1" s="60"/>
      <c r="BF1" s="60"/>
      <c r="BG1" s="60"/>
    </row>
    <row r="2" spans="1:59" x14ac:dyDescent="0.25">
      <c r="A2" s="3">
        <v>16</v>
      </c>
      <c r="BD2" s="6" t="s">
        <v>126</v>
      </c>
    </row>
    <row r="3" spans="1:59" ht="15" customHeight="1" x14ac:dyDescent="0.25">
      <c r="A3" s="1" t="s">
        <v>32</v>
      </c>
      <c r="B3" s="1" t="s">
        <v>33</v>
      </c>
      <c r="C3" s="1" t="s">
        <v>70</v>
      </c>
      <c r="D3" s="1" t="s">
        <v>71</v>
      </c>
      <c r="G3" s="1" t="s">
        <v>32</v>
      </c>
      <c r="H3" s="4" t="s">
        <v>65</v>
      </c>
      <c r="I3" s="4" t="s">
        <v>66</v>
      </c>
      <c r="J3" s="4" t="s">
        <v>67</v>
      </c>
      <c r="L3" s="4" t="s">
        <v>119</v>
      </c>
      <c r="M3" s="4" t="s">
        <v>76</v>
      </c>
      <c r="N3" s="4" t="s">
        <v>120</v>
      </c>
      <c r="O3" s="4" t="s">
        <v>69</v>
      </c>
      <c r="P3" s="4"/>
      <c r="Q3" s="4" t="s">
        <v>79</v>
      </c>
      <c r="R3" s="4" t="s">
        <v>68</v>
      </c>
      <c r="T3" s="1"/>
      <c r="U3" s="1"/>
      <c r="V3" s="4" t="s">
        <v>79</v>
      </c>
      <c r="W3" s="4" t="s">
        <v>68</v>
      </c>
      <c r="X3" s="1"/>
      <c r="Z3" s="54" t="s">
        <v>115</v>
      </c>
      <c r="AA3" s="52" t="s">
        <v>75</v>
      </c>
      <c r="AB3" s="52"/>
      <c r="AC3" s="52"/>
      <c r="AD3" s="53"/>
      <c r="AF3" s="49" t="s">
        <v>116</v>
      </c>
      <c r="AG3" s="47" t="s">
        <v>75</v>
      </c>
      <c r="AH3" s="47"/>
      <c r="AI3" s="47"/>
      <c r="AJ3" s="48"/>
      <c r="AL3" s="70" t="s">
        <v>115</v>
      </c>
      <c r="AM3" s="74"/>
      <c r="AN3" s="74"/>
      <c r="AO3" s="74"/>
      <c r="AP3" s="74"/>
      <c r="AQ3" s="74"/>
      <c r="AR3" s="71"/>
      <c r="AS3" s="74"/>
      <c r="AT3" s="74"/>
      <c r="AU3" s="74"/>
      <c r="AV3" s="74"/>
      <c r="AW3" s="74"/>
      <c r="AX3" s="71"/>
      <c r="AY3" s="74"/>
      <c r="AZ3" s="74"/>
      <c r="BA3" s="74"/>
      <c r="BB3" s="75"/>
    </row>
    <row r="4" spans="1:59" ht="15" customHeight="1" x14ac:dyDescent="0.25">
      <c r="A4" s="3" t="s">
        <v>8</v>
      </c>
      <c r="B4" s="3" t="s">
        <v>42</v>
      </c>
      <c r="C4" s="3" t="s">
        <v>72</v>
      </c>
      <c r="D4" s="3" t="s">
        <v>73</v>
      </c>
      <c r="F4" s="54" t="s">
        <v>115</v>
      </c>
      <c r="G4" s="3" t="s">
        <v>19</v>
      </c>
      <c r="H4" s="3">
        <v>14</v>
      </c>
      <c r="I4" s="12">
        <f>$A$2-H4-J4</f>
        <v>2</v>
      </c>
      <c r="J4" s="3">
        <v>0</v>
      </c>
      <c r="L4" s="13">
        <f>IF(G4="","",_xlfn.RANK.EQ(R4,$R$4:$R$35,0))</f>
        <v>1</v>
      </c>
      <c r="M4" s="14" t="str">
        <f>IF(G4="","",LOWER(LEFT(VLOOKUP(G4,$A$4:$D$35,3),1))&amp;LOWER(LEFT(VLOOKUP(G4,$A$4:$D$35,4),1)))</f>
        <v>an</v>
      </c>
      <c r="N4" s="14">
        <f>IF(M4="","",COUNTIF($M$4:M4,M4))</f>
        <v>1</v>
      </c>
      <c r="O4" s="14" t="str">
        <f t="shared" ref="O4:O35" si="0">M4&amp;N4</f>
        <v>an1</v>
      </c>
      <c r="P4" s="2">
        <v>1</v>
      </c>
      <c r="Q4" s="2" t="str">
        <f t="shared" ref="Q4:Q35" si="1">IF(G4="","",VLOOKUP(G4,$A$4:$D$35,2)&amp;" "&amp;G4)</f>
        <v>Baltimore Ravens</v>
      </c>
      <c r="R4" s="5">
        <f t="shared" ref="R4:R35" si="2">IF(G4="","",ROUND((H4+J4/2)/SUM(H4:J4),3)+(36-ROW())/100000)</f>
        <v>0.87531999999999999</v>
      </c>
      <c r="T4" s="2">
        <v>1</v>
      </c>
      <c r="U4" s="2">
        <f ca="1">IF(L4="","",OFFSET($P$3,MATCH(T4,$L$4:$L$35,0),0))</f>
        <v>1</v>
      </c>
      <c r="V4" s="2" t="str">
        <f t="shared" ref="V4:V35" ca="1" si="3">IF(L4="","",OFFSET($Q$3,MATCH(T4,$L$4:$L$35,0),0))</f>
        <v>Baltimore Ravens</v>
      </c>
      <c r="W4" s="5">
        <f t="shared" ref="W4:W35" ca="1" si="4">IF(L4="","",OFFSET($R$3,MATCH(T4,$L$4:$L$35,0),0))</f>
        <v>0.87531999999999999</v>
      </c>
      <c r="X4" s="14" t="str">
        <f t="shared" ref="X4:X35" ca="1" si="5">IF(L4="","",LEFT(OFFSET($M$3,MATCH(T4,$L$4:$L$35,0),0),1))</f>
        <v>a</v>
      </c>
      <c r="Z4" s="61"/>
      <c r="AA4" s="1"/>
      <c r="AB4" s="1"/>
      <c r="AC4" s="4" t="s">
        <v>79</v>
      </c>
      <c r="AD4" s="4" t="s">
        <v>68</v>
      </c>
      <c r="AF4" s="63"/>
      <c r="AG4" s="1"/>
      <c r="AH4" s="1"/>
      <c r="AI4" s="4" t="s">
        <v>79</v>
      </c>
      <c r="AJ4" s="4" t="s">
        <v>68</v>
      </c>
      <c r="AL4" s="61" t="s">
        <v>121</v>
      </c>
      <c r="AR4" s="61" t="s">
        <v>122</v>
      </c>
      <c r="AX4" s="61" t="s">
        <v>124</v>
      </c>
    </row>
    <row r="5" spans="1:59" x14ac:dyDescent="0.25">
      <c r="A5" s="3" t="s">
        <v>28</v>
      </c>
      <c r="B5" s="3" t="s">
        <v>61</v>
      </c>
      <c r="C5" s="3" t="s">
        <v>72</v>
      </c>
      <c r="D5" s="3" t="s">
        <v>77</v>
      </c>
      <c r="F5" s="55"/>
      <c r="G5" s="3" t="s">
        <v>17</v>
      </c>
      <c r="H5" s="3">
        <v>12</v>
      </c>
      <c r="I5" s="12">
        <f t="shared" ref="I5:I35" si="6">$A$2-H5-J5</f>
        <v>4</v>
      </c>
      <c r="J5" s="3">
        <v>0</v>
      </c>
      <c r="L5" s="13">
        <f t="shared" ref="L5:L35" si="7">IF(G5="","",_xlfn.RANK.EQ(R5,$R$4:$R$35,0))</f>
        <v>5</v>
      </c>
      <c r="M5" s="14" t="str">
        <f t="shared" ref="M5:M35" si="8">IF(G5="","",LOWER(LEFT(VLOOKUP(G5,$A$4:$D$35,3),1))&amp;LOWER(LEFT(VLOOKUP(G5,$A$4:$D$35,4),1)))</f>
        <v>aw</v>
      </c>
      <c r="N5" s="14">
        <f>IF(M5="","",COUNTIF($M$4:M5,M5))</f>
        <v>1</v>
      </c>
      <c r="O5" s="14" t="str">
        <f t="shared" si="0"/>
        <v>aw1</v>
      </c>
      <c r="P5" s="2">
        <v>2</v>
      </c>
      <c r="Q5" s="2" t="str">
        <f t="shared" si="1"/>
        <v>Kansas City Chiefs</v>
      </c>
      <c r="R5" s="5">
        <f t="shared" si="2"/>
        <v>0.75031000000000003</v>
      </c>
      <c r="T5" s="2">
        <v>2</v>
      </c>
      <c r="U5" s="2">
        <f t="shared" ref="U5:U35" ca="1" si="9">IF(L5="","",OFFSET($P$3,MATCH(T5,$L$4:$L$35,0),0))</f>
        <v>1</v>
      </c>
      <c r="V5" s="2" t="str">
        <f t="shared" ca="1" si="3"/>
        <v>San Francisco 49ers</v>
      </c>
      <c r="W5" s="5">
        <f t="shared" ca="1" si="4"/>
        <v>0.81315999999999999</v>
      </c>
      <c r="X5" s="14" t="str">
        <f t="shared" ca="1" si="5"/>
        <v>n</v>
      </c>
      <c r="Z5" s="61"/>
      <c r="AA5" s="14" t="s">
        <v>87</v>
      </c>
      <c r="AB5" s="2">
        <f ca="1">IF(COUNTIF($O$4:$O$35,AA5)=0,"",OFFSET($P$3,MATCH(AA5,$O$4:$O$35,0),0))</f>
        <v>3</v>
      </c>
      <c r="AC5" s="2" t="str">
        <f ca="1">IF(COUNTIF($O$4:$O$35,AA5)=0,"",OFFSET($Q$3,MATCH(AA5,$O$4:$O$35,0),0))</f>
        <v>New England Patriots</v>
      </c>
      <c r="AD5" s="5">
        <f ca="1">IF(COUNTIF($O$4:$O$35,AA5)=0,"",OFFSET($R$3,MATCH(AA5,$O$4:$O$35,0),0))</f>
        <v>0.75029999999999997</v>
      </c>
      <c r="AF5" s="63"/>
      <c r="AG5" s="14" t="s">
        <v>99</v>
      </c>
      <c r="AH5" s="2">
        <f ca="1">IF(COUNTIF($O$4:$O$35,AG5)=0,"",OFFSET($P$3,MATCH(AG5,$O$4:$O$35,0),0))</f>
        <v>4</v>
      </c>
      <c r="AI5" s="2" t="str">
        <f ca="1">IF(COUNTIF($O$4:$O$35,AG5)=0,"",OFFSET($Q$3,MATCH(AG5,$O$4:$O$35,0),0))</f>
        <v>Philadelphia Eagles</v>
      </c>
      <c r="AJ5" s="5">
        <f ca="1">IF(COUNTIF($O$4:$O$35,AG5)=0,"",OFFSET($R$3,MATCH(AG5,$O$4:$O$35,0),0))</f>
        <v>0.56312999999999991</v>
      </c>
      <c r="AL5" s="55"/>
      <c r="AM5" s="16">
        <v>5</v>
      </c>
      <c r="AN5" s="17" t="str">
        <f>IF(Q8="","tbd",Q8)</f>
        <v>Buffalo bills</v>
      </c>
      <c r="AO5" s="18">
        <v>19</v>
      </c>
      <c r="AP5" s="14" t="str">
        <f>IF(AO5&gt;AO6,AM5,"")</f>
        <v/>
      </c>
      <c r="AR5" s="55"/>
      <c r="AS5" s="16">
        <f>IF(MIN(AP5:AP9)=3,3,IF(COUNT(AP5:AP9)&lt;&gt;2,"",MIN(AP5:AP9)))</f>
        <v>4</v>
      </c>
      <c r="AT5" s="17" t="str">
        <f ca="1">IF(AS5="","tbd",OFFSET($Q$3,AS5,0))</f>
        <v>Houston Texans</v>
      </c>
      <c r="AU5" s="18">
        <v>31</v>
      </c>
      <c r="AV5" s="14" t="str">
        <f>IF(AU5&gt;AU6,AS5,"")</f>
        <v/>
      </c>
      <c r="AX5" s="61"/>
    </row>
    <row r="6" spans="1:59" x14ac:dyDescent="0.25">
      <c r="A6" s="3" t="s">
        <v>31</v>
      </c>
      <c r="B6" s="3" t="s">
        <v>64</v>
      </c>
      <c r="C6" s="3" t="s">
        <v>74</v>
      </c>
      <c r="D6" s="3" t="s">
        <v>77</v>
      </c>
      <c r="F6" s="55"/>
      <c r="G6" s="3" t="s">
        <v>13</v>
      </c>
      <c r="H6" s="3">
        <v>12</v>
      </c>
      <c r="I6" s="12">
        <f t="shared" si="6"/>
        <v>4</v>
      </c>
      <c r="J6" s="3">
        <v>0</v>
      </c>
      <c r="L6" s="13">
        <f t="shared" si="7"/>
        <v>6</v>
      </c>
      <c r="M6" s="14" t="str">
        <f t="shared" si="8"/>
        <v>ae</v>
      </c>
      <c r="N6" s="14">
        <f>IF(M6="","",COUNTIF($M$4:M6,M6))</f>
        <v>1</v>
      </c>
      <c r="O6" s="14" t="str">
        <f t="shared" si="0"/>
        <v>ae1</v>
      </c>
      <c r="P6" s="2">
        <v>3</v>
      </c>
      <c r="Q6" s="2" t="str">
        <f t="shared" si="1"/>
        <v>New England Patriots</v>
      </c>
      <c r="R6" s="5">
        <f t="shared" si="2"/>
        <v>0.75029999999999997</v>
      </c>
      <c r="T6" s="2">
        <v>3</v>
      </c>
      <c r="U6" s="2">
        <f t="shared" ca="1" si="9"/>
        <v>2</v>
      </c>
      <c r="V6" s="2" t="str">
        <f t="shared" ca="1" si="3"/>
        <v>Green Bay Packers</v>
      </c>
      <c r="W6" s="5">
        <f t="shared" ca="1" si="4"/>
        <v>0.81314999999999993</v>
      </c>
      <c r="X6" s="14" t="str">
        <f t="shared" ca="1" si="5"/>
        <v>n</v>
      </c>
      <c r="Z6" s="61"/>
      <c r="AA6" s="14" t="s">
        <v>88</v>
      </c>
      <c r="AB6" s="2">
        <f t="shared" ref="AB6:AB8" ca="1" si="10">IF(COUNTIF($O$4:$O$35,AA6)=0,"",OFFSET($P$3,MATCH(AA6,$O$4:$O$35,0),0))</f>
        <v>5</v>
      </c>
      <c r="AC6" s="2" t="str">
        <f t="shared" ref="AC6:AC8" ca="1" si="11">IF(COUNTIF($O$4:$O$35,AA6)=0,"",OFFSET($Q$3,MATCH(AA6,$O$4:$O$35,0),0))</f>
        <v>Buffalo bills</v>
      </c>
      <c r="AD6" s="5">
        <f t="shared" ref="AD6:AD8" ca="1" si="12">IF(COUNTIF($O$4:$O$35,AA6)=0,"",OFFSET($R$3,MATCH(AA6,$O$4:$O$35,0),0))</f>
        <v>0.62527999999999995</v>
      </c>
      <c r="AF6" s="63"/>
      <c r="AG6" s="14" t="s">
        <v>100</v>
      </c>
      <c r="AH6" s="2">
        <f t="shared" ref="AH6:AH8" ca="1" si="13">IF(COUNTIF($O$4:$O$35,AG6)=0,"",OFFSET($P$3,MATCH(AG6,$O$4:$O$35,0),0))</f>
        <v>0</v>
      </c>
      <c r="AI6" s="2" t="str">
        <f t="shared" ref="AI6:AI8" ca="1" si="14">IF(COUNTIF($O$4:$O$35,AG6)=0,"",OFFSET($Q$3,MATCH(AG6,$O$4:$O$35,0),0))</f>
        <v>Dallas Cowboys</v>
      </c>
      <c r="AJ6" s="5">
        <f t="shared" ref="AJ6:AJ8" ca="1" si="15">IF(COUNTIF($O$4:$O$35,AG6)=0,"",OFFSET($R$3,MATCH(AG6,$O$4:$O$35,0),0))</f>
        <v>0.50007999999999997</v>
      </c>
      <c r="AL6" s="55"/>
      <c r="AM6" s="19">
        <v>4</v>
      </c>
      <c r="AN6" s="20" t="str">
        <f>IF(Q7="","tbd",Q7)</f>
        <v>Houston Texans</v>
      </c>
      <c r="AO6" s="21">
        <v>22</v>
      </c>
      <c r="AP6" s="14">
        <f>IF(AO6&gt;AO5,AM6,"")</f>
        <v>4</v>
      </c>
      <c r="AR6" s="55"/>
      <c r="AS6" s="19">
        <v>2</v>
      </c>
      <c r="AT6" s="20" t="str">
        <f>IF(Q5="","tbd",Q5)</f>
        <v>Kansas City Chiefs</v>
      </c>
      <c r="AU6" s="21">
        <v>51</v>
      </c>
      <c r="AV6" s="14">
        <f>IF(AU6&gt;AU5,AS6,"")</f>
        <v>2</v>
      </c>
      <c r="AX6" s="55"/>
      <c r="AY6" s="16">
        <f>IF(MAX(AV5:AV9)=6,6,IF(COUNT(AV5:AV9)&lt;&gt;2,"",MAX(AV5:AV9)))</f>
        <v>6</v>
      </c>
      <c r="AZ6" s="17" t="str">
        <f ca="1">IF(AY6="","tbd",OFFSET($Q$3,AY6,0))</f>
        <v>Tennessee Titans</v>
      </c>
      <c r="BA6" s="18">
        <v>24</v>
      </c>
      <c r="BB6" s="14" t="str">
        <f>IF(BA6&gt;BA7,AY6,"")</f>
        <v/>
      </c>
    </row>
    <row r="7" spans="1:59" x14ac:dyDescent="0.25">
      <c r="A7" s="3" t="s">
        <v>16</v>
      </c>
      <c r="B7" s="3" t="s">
        <v>49</v>
      </c>
      <c r="C7" s="3" t="s">
        <v>74</v>
      </c>
      <c r="D7" s="3" t="s">
        <v>75</v>
      </c>
      <c r="F7" s="55"/>
      <c r="G7" s="3" t="s">
        <v>29</v>
      </c>
      <c r="H7" s="3">
        <v>10</v>
      </c>
      <c r="I7" s="12">
        <f t="shared" si="6"/>
        <v>6</v>
      </c>
      <c r="J7" s="3">
        <v>0</v>
      </c>
      <c r="L7" s="13">
        <f t="shared" si="7"/>
        <v>8</v>
      </c>
      <c r="M7" s="14" t="str">
        <f t="shared" si="8"/>
        <v>as</v>
      </c>
      <c r="N7" s="14">
        <f>IF(M7="","",COUNTIF($M$4:M7,M7))</f>
        <v>1</v>
      </c>
      <c r="O7" s="14" t="str">
        <f t="shared" si="0"/>
        <v>as1</v>
      </c>
      <c r="P7" s="2">
        <v>4</v>
      </c>
      <c r="Q7" s="2" t="str">
        <f t="shared" si="1"/>
        <v>Houston Texans</v>
      </c>
      <c r="R7" s="5">
        <f t="shared" si="2"/>
        <v>0.62529000000000001</v>
      </c>
      <c r="T7" s="2">
        <v>4</v>
      </c>
      <c r="U7" s="2">
        <f t="shared" ca="1" si="9"/>
        <v>3</v>
      </c>
      <c r="V7" s="2" t="str">
        <f t="shared" ca="1" si="3"/>
        <v>New Orleans Saints</v>
      </c>
      <c r="W7" s="5">
        <f t="shared" ca="1" si="4"/>
        <v>0.81313999999999997</v>
      </c>
      <c r="X7" s="14" t="str">
        <f t="shared" ca="1" si="5"/>
        <v>n</v>
      </c>
      <c r="Z7" s="61"/>
      <c r="AA7" s="14" t="s">
        <v>89</v>
      </c>
      <c r="AB7" s="2">
        <f t="shared" ca="1" si="10"/>
        <v>0</v>
      </c>
      <c r="AC7" s="2" t="str">
        <f t="shared" ca="1" si="11"/>
        <v>New York Jets</v>
      </c>
      <c r="AD7" s="5">
        <f t="shared" ca="1" si="12"/>
        <v>0.43822</v>
      </c>
      <c r="AF7" s="63"/>
      <c r="AG7" s="14" t="s">
        <v>101</v>
      </c>
      <c r="AH7" s="2">
        <f t="shared" ca="1" si="13"/>
        <v>0</v>
      </c>
      <c r="AI7" s="2" t="str">
        <f t="shared" ca="1" si="14"/>
        <v>New York Giants</v>
      </c>
      <c r="AJ7" s="5">
        <f t="shared" ca="1" si="15"/>
        <v>0.25002999999999997</v>
      </c>
      <c r="AL7" s="61"/>
      <c r="AR7" s="61"/>
      <c r="AX7" s="55"/>
      <c r="AY7" s="19">
        <f>IF(MIN(AV5:AV9)=1,1,IF(COUNT(AV5:AV9)&lt;&gt;2,"",MIN(AV5:AV9)))</f>
        <v>2</v>
      </c>
      <c r="AZ7" s="20" t="str">
        <f ca="1">IF(AY7="","tbd",OFFSET($Q$3,AY7,0))</f>
        <v>Kansas City Chiefs</v>
      </c>
      <c r="BA7" s="21">
        <v>35</v>
      </c>
      <c r="BB7" s="14">
        <f>IF(BA7&gt;BA6,AY7,"")</f>
        <v>2</v>
      </c>
    </row>
    <row r="8" spans="1:59" x14ac:dyDescent="0.25">
      <c r="A8" s="3" t="s">
        <v>11</v>
      </c>
      <c r="B8" s="3" t="s">
        <v>45</v>
      </c>
      <c r="C8" s="3" t="s">
        <v>74</v>
      </c>
      <c r="D8" s="3" t="s">
        <v>73</v>
      </c>
      <c r="F8" s="55"/>
      <c r="G8" s="3" t="s">
        <v>132</v>
      </c>
      <c r="H8" s="3">
        <v>10</v>
      </c>
      <c r="I8" s="12">
        <f t="shared" si="6"/>
        <v>6</v>
      </c>
      <c r="J8" s="3">
        <v>0</v>
      </c>
      <c r="L8" s="13">
        <f t="shared" si="7"/>
        <v>9</v>
      </c>
      <c r="M8" s="14" t="str">
        <f t="shared" si="8"/>
        <v>ae</v>
      </c>
      <c r="N8" s="14">
        <f>IF(M8="","",COUNTIF($M$4:M8,M8))</f>
        <v>2</v>
      </c>
      <c r="O8" s="14" t="str">
        <f t="shared" si="0"/>
        <v>ae2</v>
      </c>
      <c r="P8" s="2">
        <v>5</v>
      </c>
      <c r="Q8" s="2" t="str">
        <f t="shared" si="1"/>
        <v>Buffalo bills</v>
      </c>
      <c r="R8" s="5">
        <f t="shared" si="2"/>
        <v>0.62527999999999995</v>
      </c>
      <c r="T8" s="2">
        <v>5</v>
      </c>
      <c r="U8" s="2">
        <f t="shared" ca="1" si="9"/>
        <v>2</v>
      </c>
      <c r="V8" s="2" t="str">
        <f t="shared" ca="1" si="3"/>
        <v>Kansas City Chiefs</v>
      </c>
      <c r="W8" s="5">
        <f t="shared" ca="1" si="4"/>
        <v>0.75031000000000003</v>
      </c>
      <c r="X8" s="14" t="str">
        <f t="shared" ca="1" si="5"/>
        <v>a</v>
      </c>
      <c r="Z8" s="61"/>
      <c r="AA8" s="14" t="s">
        <v>90</v>
      </c>
      <c r="AB8" s="2">
        <f t="shared" ca="1" si="10"/>
        <v>0</v>
      </c>
      <c r="AC8" s="2" t="str">
        <f t="shared" ca="1" si="11"/>
        <v>Miami Dolphins</v>
      </c>
      <c r="AD8" s="5">
        <f t="shared" ca="1" si="12"/>
        <v>0.31318000000000001</v>
      </c>
      <c r="AF8" s="63"/>
      <c r="AG8" s="14" t="s">
        <v>102</v>
      </c>
      <c r="AH8" s="2">
        <f t="shared" ca="1" si="13"/>
        <v>0</v>
      </c>
      <c r="AI8" s="2" t="str">
        <f t="shared" ca="1" si="14"/>
        <v>Washington Redskins</v>
      </c>
      <c r="AJ8" s="5">
        <f t="shared" ca="1" si="15"/>
        <v>0.18801000000000001</v>
      </c>
      <c r="AL8" s="55"/>
      <c r="AM8" s="16">
        <v>6</v>
      </c>
      <c r="AN8" s="17" t="str">
        <f>IF(Q9="","tbd",Q9)</f>
        <v>Tennessee Titans</v>
      </c>
      <c r="AO8" s="18">
        <v>20</v>
      </c>
      <c r="AP8" s="14">
        <f>IF(AO8&gt;AO9,AM8,"")</f>
        <v>6</v>
      </c>
      <c r="AR8" s="55"/>
      <c r="AS8" s="16">
        <f>IF(MAX(AP5:AP9)=6,6,IF(COUNT(AP5:AP9)&lt;&gt;2,"",MAX(AP5:AP9)))</f>
        <v>6</v>
      </c>
      <c r="AT8" s="17" t="str">
        <f ca="1">IF(AS8="","tbd",OFFSET($Q$3,AS8,0))</f>
        <v>Tennessee Titans</v>
      </c>
      <c r="AU8" s="18">
        <v>28</v>
      </c>
      <c r="AV8" s="14">
        <f>IF(AU8&gt;AU9,AS8,"")</f>
        <v>6</v>
      </c>
      <c r="AX8" s="61"/>
    </row>
    <row r="9" spans="1:59" x14ac:dyDescent="0.25">
      <c r="A9" s="3" t="s">
        <v>10</v>
      </c>
      <c r="B9" s="3" t="s">
        <v>44</v>
      </c>
      <c r="C9" s="3" t="s">
        <v>74</v>
      </c>
      <c r="D9" s="3" t="s">
        <v>77</v>
      </c>
      <c r="F9" s="55"/>
      <c r="G9" s="3" t="s">
        <v>4</v>
      </c>
      <c r="H9" s="3">
        <v>9</v>
      </c>
      <c r="I9" s="12">
        <f t="shared" si="6"/>
        <v>7</v>
      </c>
      <c r="J9" s="3">
        <v>0</v>
      </c>
      <c r="L9" s="13">
        <f t="shared" si="7"/>
        <v>11</v>
      </c>
      <c r="M9" s="14" t="str">
        <f t="shared" si="8"/>
        <v>as</v>
      </c>
      <c r="N9" s="14">
        <f>IF(M9="","",COUNTIF($M$4:M9,M9))</f>
        <v>2</v>
      </c>
      <c r="O9" s="14" t="str">
        <f t="shared" si="0"/>
        <v>as2</v>
      </c>
      <c r="P9" s="2">
        <v>6</v>
      </c>
      <c r="Q9" s="2" t="str">
        <f t="shared" si="1"/>
        <v>Tennessee Titans</v>
      </c>
      <c r="R9" s="5">
        <f t="shared" si="2"/>
        <v>0.56326999999999994</v>
      </c>
      <c r="T9" s="2">
        <v>6</v>
      </c>
      <c r="U9" s="2">
        <f t="shared" ca="1" si="9"/>
        <v>3</v>
      </c>
      <c r="V9" s="2" t="str">
        <f t="shared" ca="1" si="3"/>
        <v>New England Patriots</v>
      </c>
      <c r="W9" s="5">
        <f t="shared" ca="1" si="4"/>
        <v>0.75029999999999997</v>
      </c>
      <c r="X9" s="14" t="str">
        <f t="shared" ca="1" si="5"/>
        <v>a</v>
      </c>
      <c r="Z9" s="61"/>
      <c r="AF9" s="63"/>
      <c r="AL9" s="55"/>
      <c r="AM9" s="19">
        <v>3</v>
      </c>
      <c r="AN9" s="20" t="str">
        <f>IF(Q6="","tbd",Q6)</f>
        <v>New England Patriots</v>
      </c>
      <c r="AO9" s="21">
        <v>13</v>
      </c>
      <c r="AP9" s="14" t="str">
        <f>IF(AO9&gt;AO8,AM9,"")</f>
        <v/>
      </c>
      <c r="AR9" s="55"/>
      <c r="AS9" s="19">
        <v>1</v>
      </c>
      <c r="AT9" s="20" t="str">
        <f>IF(Q4="","tbd",Q4)</f>
        <v>Baltimore Ravens</v>
      </c>
      <c r="AU9" s="21">
        <v>12</v>
      </c>
      <c r="AV9" s="14" t="str">
        <f>IF(AU9&gt;AU8,AS9,"")</f>
        <v/>
      </c>
      <c r="AX9" s="61"/>
    </row>
    <row r="10" spans="1:59" x14ac:dyDescent="0.25">
      <c r="A10" s="3" t="s">
        <v>2</v>
      </c>
      <c r="B10" s="3" t="s">
        <v>36</v>
      </c>
      <c r="C10" s="3" t="s">
        <v>72</v>
      </c>
      <c r="D10" s="3" t="s">
        <v>78</v>
      </c>
      <c r="F10" s="55"/>
      <c r="G10" s="3" t="s">
        <v>5</v>
      </c>
      <c r="H10" s="3">
        <v>8</v>
      </c>
      <c r="I10" s="12">
        <f t="shared" si="6"/>
        <v>8</v>
      </c>
      <c r="J10" s="3">
        <v>0</v>
      </c>
      <c r="L10" s="13">
        <f t="shared" si="7"/>
        <v>14</v>
      </c>
      <c r="M10" s="14" t="str">
        <f t="shared" si="8"/>
        <v>an</v>
      </c>
      <c r="N10" s="14">
        <f>IF(M10="","",COUNTIF($M$4:M10,M10))</f>
        <v>2</v>
      </c>
      <c r="O10" s="14" t="str">
        <f t="shared" si="0"/>
        <v>an2</v>
      </c>
      <c r="P10" s="24"/>
      <c r="Q10" s="2" t="str">
        <f t="shared" si="1"/>
        <v>Pittsburgh Steelers</v>
      </c>
      <c r="R10" s="5">
        <f t="shared" si="2"/>
        <v>0.50026000000000004</v>
      </c>
      <c r="T10" s="2">
        <v>7</v>
      </c>
      <c r="U10" s="2">
        <f t="shared" ca="1" si="9"/>
        <v>5</v>
      </c>
      <c r="V10" s="2" t="str">
        <f t="shared" ca="1" si="3"/>
        <v>Seattle Seahawks</v>
      </c>
      <c r="W10" s="5">
        <f t="shared" ca="1" si="4"/>
        <v>0.68811999999999995</v>
      </c>
      <c r="X10" s="14" t="str">
        <f t="shared" ca="1" si="5"/>
        <v>n</v>
      </c>
      <c r="Z10" s="55"/>
      <c r="AA10" s="52" t="s">
        <v>77</v>
      </c>
      <c r="AB10" s="52"/>
      <c r="AC10" s="52"/>
      <c r="AD10" s="53"/>
      <c r="AF10" s="50"/>
      <c r="AG10" s="47" t="s">
        <v>77</v>
      </c>
      <c r="AH10" s="47"/>
      <c r="AI10" s="47"/>
      <c r="AJ10" s="48"/>
      <c r="AL10" s="62"/>
      <c r="AR10" s="62"/>
      <c r="AX10" s="62"/>
      <c r="BD10" s="22">
        <f>IF(BD2="@AFC",SUM(BB15:BB16),SUM(BB6:BB7))</f>
        <v>1</v>
      </c>
      <c r="BE10" s="17" t="str">
        <f ca="1">IF(BD10=0,"tbd",OFFSET($Q$3,BD10+IF($BD$2="@AFC",16,0),0))</f>
        <v>San Francisco 49ers</v>
      </c>
      <c r="BF10" s="18">
        <v>20</v>
      </c>
      <c r="BG10" s="9" t="str">
        <f>IF(BF10&gt;BF11," &lt; CHAMPION","")</f>
        <v/>
      </c>
    </row>
    <row r="11" spans="1:59" x14ac:dyDescent="0.25">
      <c r="A11" s="3" t="s">
        <v>26</v>
      </c>
      <c r="B11" s="3" t="s">
        <v>59</v>
      </c>
      <c r="C11" s="3" t="s">
        <v>72</v>
      </c>
      <c r="D11" s="3" t="s">
        <v>73</v>
      </c>
      <c r="F11" s="55"/>
      <c r="G11" s="3" t="s">
        <v>11</v>
      </c>
      <c r="H11" s="3">
        <v>7</v>
      </c>
      <c r="I11" s="12">
        <f t="shared" si="6"/>
        <v>9</v>
      </c>
      <c r="J11" s="3">
        <v>0</v>
      </c>
      <c r="L11" s="13">
        <f t="shared" si="7"/>
        <v>17</v>
      </c>
      <c r="M11" s="14" t="str">
        <f t="shared" si="8"/>
        <v>aw</v>
      </c>
      <c r="N11" s="14">
        <f>IF(M11="","",COUNTIF($M$4:M11,M11))</f>
        <v>2</v>
      </c>
      <c r="O11" s="14" t="str">
        <f t="shared" si="0"/>
        <v>aw2</v>
      </c>
      <c r="P11" s="24"/>
      <c r="Q11" s="2" t="str">
        <f t="shared" si="1"/>
        <v>Denver Broncos</v>
      </c>
      <c r="R11" s="5">
        <f t="shared" si="2"/>
        <v>0.43824999999999997</v>
      </c>
      <c r="T11" s="2">
        <v>8</v>
      </c>
      <c r="U11" s="2">
        <f t="shared" ca="1" si="9"/>
        <v>4</v>
      </c>
      <c r="V11" s="2" t="str">
        <f t="shared" ca="1" si="3"/>
        <v>Houston Texans</v>
      </c>
      <c r="W11" s="5">
        <f t="shared" ca="1" si="4"/>
        <v>0.62529000000000001</v>
      </c>
      <c r="X11" s="14" t="str">
        <f t="shared" ca="1" si="5"/>
        <v>a</v>
      </c>
      <c r="Z11" s="61"/>
      <c r="AA11" s="1"/>
      <c r="AB11" s="1"/>
      <c r="AC11" s="4" t="s">
        <v>79</v>
      </c>
      <c r="AD11" s="4" t="s">
        <v>68</v>
      </c>
      <c r="AF11" s="63"/>
      <c r="AG11" s="1"/>
      <c r="AH11" s="1"/>
      <c r="AI11" s="4" t="s">
        <v>79</v>
      </c>
      <c r="AJ11" s="4" t="s">
        <v>68</v>
      </c>
      <c r="AL11" s="7"/>
      <c r="AR11" s="7"/>
      <c r="BD11" s="23">
        <f>IF(BD2="@AFC",SUM(BB6:BB7),SUM(BB15:BB16))</f>
        <v>2</v>
      </c>
      <c r="BE11" s="20" t="str">
        <f ca="1">IF(BD11=0,"tbd",OFFSET($Q$3,BD11+IF($BD$2="@AFC",0,16),0))</f>
        <v>Kansas City Chiefs</v>
      </c>
      <c r="BF11" s="21">
        <v>31</v>
      </c>
      <c r="BG11" s="9" t="str">
        <f>IF(BF11&gt;BF10," &lt; CHAMPION","")</f>
        <v xml:space="preserve"> &lt; CHAMPION</v>
      </c>
    </row>
    <row r="12" spans="1:59" x14ac:dyDescent="0.25">
      <c r="A12" s="3" t="s">
        <v>18</v>
      </c>
      <c r="B12" s="3" t="s">
        <v>123</v>
      </c>
      <c r="C12" s="3" t="s">
        <v>74</v>
      </c>
      <c r="D12" s="3" t="s">
        <v>73</v>
      </c>
      <c r="F12" s="55"/>
      <c r="G12" s="3" t="s">
        <v>3</v>
      </c>
      <c r="H12" s="3">
        <v>7</v>
      </c>
      <c r="I12" s="12">
        <f t="shared" si="6"/>
        <v>9</v>
      </c>
      <c r="J12" s="3">
        <v>0</v>
      </c>
      <c r="L12" s="13">
        <f t="shared" si="7"/>
        <v>18</v>
      </c>
      <c r="M12" s="14" t="str">
        <f t="shared" si="8"/>
        <v>aw</v>
      </c>
      <c r="N12" s="14">
        <f>IF(M12="","",COUNTIF($M$4:M12,M12))</f>
        <v>3</v>
      </c>
      <c r="O12" s="14" t="str">
        <f t="shared" si="0"/>
        <v>aw3</v>
      </c>
      <c r="P12" s="24"/>
      <c r="Q12" s="2" t="str">
        <f t="shared" si="1"/>
        <v>Oakland Raiders</v>
      </c>
      <c r="R12" s="5">
        <f t="shared" si="2"/>
        <v>0.43824000000000002</v>
      </c>
      <c r="T12" s="2">
        <v>9</v>
      </c>
      <c r="U12" s="2">
        <f t="shared" ca="1" si="9"/>
        <v>5</v>
      </c>
      <c r="V12" s="2" t="str">
        <f t="shared" ca="1" si="3"/>
        <v>Buffalo bills</v>
      </c>
      <c r="W12" s="5">
        <f t="shared" ca="1" si="4"/>
        <v>0.62527999999999995</v>
      </c>
      <c r="X12" s="14" t="str">
        <f t="shared" ca="1" si="5"/>
        <v>a</v>
      </c>
      <c r="Z12" s="61"/>
      <c r="AA12" s="14" t="s">
        <v>83</v>
      </c>
      <c r="AB12" s="2">
        <f ca="1">IF(COUNTIF($O$4:$O$35,AA12)=0,"",OFFSET($P$3,MATCH(AA12,$O$4:$O$35,0),0))</f>
        <v>1</v>
      </c>
      <c r="AC12" s="2" t="str">
        <f ca="1">IF(COUNTIF($O$4:$O$35,AA12)=0,"",OFFSET($Q$3,MATCH(AA12,$O$4:$O$35,0),0))</f>
        <v>Baltimore Ravens</v>
      </c>
      <c r="AD12" s="5">
        <f ca="1">IF(COUNTIF($O$4:$O$35,AA12)=0,"",OFFSET($R$3,MATCH(AA12,$O$4:$O$35,0),0))</f>
        <v>0.87531999999999999</v>
      </c>
      <c r="AF12" s="63"/>
      <c r="AG12" s="14" t="s">
        <v>103</v>
      </c>
      <c r="AH12" s="2">
        <f ca="1">IF(COUNTIF($O$4:$O$35,AG12)=0,"",OFFSET($P$3,MATCH(AG12,$O$4:$O$35,0),0))</f>
        <v>2</v>
      </c>
      <c r="AI12" s="2" t="str">
        <f ca="1">IF(COUNTIF($O$4:$O$35,AG12)=0,"",OFFSET($Q$3,MATCH(AG12,$O$4:$O$35,0),0))</f>
        <v>Green Bay Packers</v>
      </c>
      <c r="AJ12" s="5">
        <f ca="1">IF(COUNTIF($O$4:$O$35,AG12)=0,"",OFFSET($R$3,MATCH(AG12,$O$4:$O$35,0),0))</f>
        <v>0.81314999999999993</v>
      </c>
      <c r="AL12" s="76" t="s">
        <v>116</v>
      </c>
      <c r="AM12" s="77"/>
      <c r="AN12" s="77"/>
      <c r="AO12" s="77"/>
      <c r="AP12" s="77"/>
      <c r="AQ12" s="77"/>
      <c r="AR12" s="78"/>
      <c r="AS12" s="77"/>
      <c r="AT12" s="77"/>
      <c r="AU12" s="77"/>
      <c r="AV12" s="77"/>
      <c r="AW12" s="77"/>
      <c r="AX12" s="78"/>
      <c r="AY12" s="77"/>
      <c r="AZ12" s="77"/>
      <c r="BA12" s="77"/>
      <c r="BB12" s="79"/>
    </row>
    <row r="13" spans="1:59" ht="15" customHeight="1" x14ac:dyDescent="0.25">
      <c r="A13" s="3" t="s">
        <v>17</v>
      </c>
      <c r="B13" s="3" t="s">
        <v>50</v>
      </c>
      <c r="C13" s="3" t="s">
        <v>74</v>
      </c>
      <c r="D13" s="3" t="s">
        <v>73</v>
      </c>
      <c r="F13" s="55"/>
      <c r="G13" s="3" t="s">
        <v>6</v>
      </c>
      <c r="H13" s="3">
        <v>7</v>
      </c>
      <c r="I13" s="12">
        <f t="shared" si="6"/>
        <v>9</v>
      </c>
      <c r="J13" s="3">
        <v>0</v>
      </c>
      <c r="L13" s="13">
        <f t="shared" si="7"/>
        <v>19</v>
      </c>
      <c r="M13" s="14" t="str">
        <f t="shared" si="8"/>
        <v>as</v>
      </c>
      <c r="N13" s="14">
        <f>IF(M13="","",COUNTIF($M$4:M13,M13))</f>
        <v>3</v>
      </c>
      <c r="O13" s="14" t="str">
        <f t="shared" si="0"/>
        <v>as3</v>
      </c>
      <c r="P13" s="24"/>
      <c r="Q13" s="2" t="str">
        <f t="shared" si="1"/>
        <v>Indianapolis Colts</v>
      </c>
      <c r="R13" s="5">
        <f t="shared" si="2"/>
        <v>0.43823000000000001</v>
      </c>
      <c r="T13" s="2">
        <v>10</v>
      </c>
      <c r="U13" s="2">
        <f t="shared" ca="1" si="9"/>
        <v>6</v>
      </c>
      <c r="V13" s="2" t="str">
        <f t="shared" ca="1" si="3"/>
        <v>Minnesota Vikings</v>
      </c>
      <c r="W13" s="5">
        <f t="shared" ca="1" si="4"/>
        <v>0.62511000000000005</v>
      </c>
      <c r="X13" s="14" t="str">
        <f t="shared" ca="1" si="5"/>
        <v>n</v>
      </c>
      <c r="Z13" s="61"/>
      <c r="AA13" s="14" t="s">
        <v>84</v>
      </c>
      <c r="AB13" s="2">
        <f t="shared" ref="AB13:AB15" ca="1" si="16">IF(COUNTIF($O$4:$O$35,AA13)=0,"",OFFSET($P$3,MATCH(AA13,$O$4:$O$35,0),0))</f>
        <v>0</v>
      </c>
      <c r="AC13" s="2" t="str">
        <f t="shared" ref="AC13:AC15" ca="1" si="17">IF(COUNTIF($O$4:$O$35,AA13)=0,"",OFFSET($Q$3,MATCH(AA13,$O$4:$O$35,0),0))</f>
        <v>Pittsburgh Steelers</v>
      </c>
      <c r="AD13" s="5">
        <f t="shared" ref="AD13:AD15" ca="1" si="18">IF(COUNTIF($O$4:$O$35,AA13)=0,"",OFFSET($R$3,MATCH(AA13,$O$4:$O$35,0),0))</f>
        <v>0.50026000000000004</v>
      </c>
      <c r="AF13" s="63"/>
      <c r="AG13" s="14" t="s">
        <v>104</v>
      </c>
      <c r="AH13" s="2">
        <f t="shared" ref="AH13:AH15" ca="1" si="19">IF(COUNTIF($O$4:$O$35,AG13)=0,"",OFFSET($P$3,MATCH(AG13,$O$4:$O$35,0),0))</f>
        <v>6</v>
      </c>
      <c r="AI13" s="2" t="str">
        <f t="shared" ref="AI13:AI15" ca="1" si="20">IF(COUNTIF($O$4:$O$35,AG13)=0,"",OFFSET($Q$3,MATCH(AG13,$O$4:$O$35,0),0))</f>
        <v>Minnesota Vikings</v>
      </c>
      <c r="AJ13" s="5">
        <f t="shared" ref="AJ13:AJ15" ca="1" si="21">IF(COUNTIF($O$4:$O$35,AG13)=0,"",OFFSET($R$3,MATCH(AG13,$O$4:$O$35,0),0))</f>
        <v>0.62511000000000005</v>
      </c>
      <c r="AL13" s="63" t="s">
        <v>121</v>
      </c>
      <c r="AR13" s="63" t="s">
        <v>122</v>
      </c>
      <c r="AX13" s="63" t="s">
        <v>124</v>
      </c>
    </row>
    <row r="14" spans="1:59" x14ac:dyDescent="0.25">
      <c r="A14" s="3" t="s">
        <v>6</v>
      </c>
      <c r="B14" s="3" t="s">
        <v>40</v>
      </c>
      <c r="C14" s="3" t="s">
        <v>74</v>
      </c>
      <c r="D14" s="3" t="s">
        <v>78</v>
      </c>
      <c r="F14" s="55"/>
      <c r="G14" s="3" t="s">
        <v>15</v>
      </c>
      <c r="H14" s="6">
        <v>7</v>
      </c>
      <c r="I14" s="12">
        <f t="shared" si="6"/>
        <v>9</v>
      </c>
      <c r="J14" s="3">
        <v>0</v>
      </c>
      <c r="L14" s="13">
        <f t="shared" si="7"/>
        <v>20</v>
      </c>
      <c r="M14" s="14" t="str">
        <f t="shared" si="8"/>
        <v>ae</v>
      </c>
      <c r="N14" s="14">
        <f>IF(M14="","",COUNTIF($M$4:M14,M14))</f>
        <v>3</v>
      </c>
      <c r="O14" s="14" t="str">
        <f t="shared" si="0"/>
        <v>ae3</v>
      </c>
      <c r="P14" s="24"/>
      <c r="Q14" s="2" t="str">
        <f t="shared" si="1"/>
        <v>New York Jets</v>
      </c>
      <c r="R14" s="5">
        <f t="shared" si="2"/>
        <v>0.43822</v>
      </c>
      <c r="T14" s="2">
        <v>11</v>
      </c>
      <c r="U14" s="2">
        <f t="shared" ca="1" si="9"/>
        <v>6</v>
      </c>
      <c r="V14" s="2" t="str">
        <f t="shared" ca="1" si="3"/>
        <v>Tennessee Titans</v>
      </c>
      <c r="W14" s="5">
        <f t="shared" ca="1" si="4"/>
        <v>0.56326999999999994</v>
      </c>
      <c r="X14" s="14" t="str">
        <f t="shared" ca="1" si="5"/>
        <v>a</v>
      </c>
      <c r="Z14" s="61"/>
      <c r="AA14" s="14" t="s">
        <v>85</v>
      </c>
      <c r="AB14" s="2">
        <f t="shared" ca="1" si="16"/>
        <v>0</v>
      </c>
      <c r="AC14" s="2" t="str">
        <f t="shared" ca="1" si="17"/>
        <v>Cleveland Browns</v>
      </c>
      <c r="AD14" s="5">
        <f t="shared" ca="1" si="18"/>
        <v>0.37519999999999998</v>
      </c>
      <c r="AF14" s="63"/>
      <c r="AG14" s="14" t="s">
        <v>105</v>
      </c>
      <c r="AH14" s="2">
        <f t="shared" ca="1" si="19"/>
        <v>0</v>
      </c>
      <c r="AI14" s="2" t="str">
        <f t="shared" ca="1" si="20"/>
        <v>Chicago Bears</v>
      </c>
      <c r="AJ14" s="5">
        <f t="shared" ca="1" si="21"/>
        <v>0.50009000000000003</v>
      </c>
      <c r="AL14" s="50"/>
      <c r="AM14" s="16">
        <v>6</v>
      </c>
      <c r="AN14" s="17" t="str">
        <f>IF(Q25="","tbd",Q25)</f>
        <v>Minnesota Vikings</v>
      </c>
      <c r="AO14" s="18">
        <v>26</v>
      </c>
      <c r="AP14" s="14">
        <f>IF(AO14&gt;AO15,AM14,"")</f>
        <v>6</v>
      </c>
      <c r="AR14" s="50"/>
      <c r="AS14" s="16">
        <f>IF(MAX(AP14:AP18)=6,6,IF(COUNT(AP14:AP18)&lt;&gt;2,"",MAX(AP14:AP18)))</f>
        <v>6</v>
      </c>
      <c r="AT14" s="17" t="str">
        <f ca="1">IF(AS14="","tbd",OFFSET($Q$19,AS14,0))</f>
        <v>Minnesota Vikings</v>
      </c>
      <c r="AU14" s="18">
        <v>10</v>
      </c>
      <c r="AV14" s="14" t="str">
        <f>IF(AU14&gt;AU15,AS14,"")</f>
        <v/>
      </c>
      <c r="AX14" s="63"/>
    </row>
    <row r="15" spans="1:59" x14ac:dyDescent="0.25">
      <c r="A15" s="3" t="s">
        <v>27</v>
      </c>
      <c r="B15" s="3" t="s">
        <v>60</v>
      </c>
      <c r="C15" s="3" t="s">
        <v>72</v>
      </c>
      <c r="D15" s="3" t="s">
        <v>75</v>
      </c>
      <c r="F15" s="55"/>
      <c r="G15" s="3" t="s">
        <v>24</v>
      </c>
      <c r="H15" s="6">
        <v>6</v>
      </c>
      <c r="I15" s="12">
        <f t="shared" si="6"/>
        <v>10</v>
      </c>
      <c r="J15" s="3">
        <v>0</v>
      </c>
      <c r="L15" s="13">
        <f t="shared" si="7"/>
        <v>23</v>
      </c>
      <c r="M15" s="14" t="str">
        <f t="shared" si="8"/>
        <v>as</v>
      </c>
      <c r="N15" s="14">
        <f>IF(M15="","",COUNTIF($M$4:M15,M15))</f>
        <v>4</v>
      </c>
      <c r="O15" s="14" t="str">
        <f t="shared" si="0"/>
        <v>as4</v>
      </c>
      <c r="P15" s="24"/>
      <c r="Q15" s="2" t="str">
        <f t="shared" si="1"/>
        <v>Jacksonville Jaguars</v>
      </c>
      <c r="R15" s="5">
        <f t="shared" si="2"/>
        <v>0.37520999999999999</v>
      </c>
      <c r="T15" s="2">
        <v>12</v>
      </c>
      <c r="U15" s="2">
        <f t="shared" ca="1" si="9"/>
        <v>4</v>
      </c>
      <c r="V15" s="2" t="str">
        <f t="shared" ca="1" si="3"/>
        <v>Philadelphia Eagles</v>
      </c>
      <c r="W15" s="5">
        <f t="shared" ca="1" si="4"/>
        <v>0.56312999999999991</v>
      </c>
      <c r="X15" s="14" t="str">
        <f t="shared" ca="1" si="5"/>
        <v>n</v>
      </c>
      <c r="Z15" s="61"/>
      <c r="AA15" s="14" t="s">
        <v>86</v>
      </c>
      <c r="AB15" s="2">
        <f t="shared" ca="1" si="16"/>
        <v>0</v>
      </c>
      <c r="AC15" s="2" t="str">
        <f t="shared" ca="1" si="17"/>
        <v>Cincinnati Bengals</v>
      </c>
      <c r="AD15" s="5">
        <f t="shared" ca="1" si="18"/>
        <v>0.12517</v>
      </c>
      <c r="AF15" s="63"/>
      <c r="AG15" s="14" t="s">
        <v>106</v>
      </c>
      <c r="AH15" s="2">
        <f t="shared" ca="1" si="19"/>
        <v>0</v>
      </c>
      <c r="AI15" s="2" t="str">
        <f t="shared" ca="1" si="20"/>
        <v>Detroit Lions</v>
      </c>
      <c r="AJ15" s="5">
        <f t="shared" ca="1" si="21"/>
        <v>0.21901999999999999</v>
      </c>
      <c r="AL15" s="50"/>
      <c r="AM15" s="19">
        <v>3</v>
      </c>
      <c r="AN15" s="20" t="str">
        <f>IF(Q22="","tbd",Q22)</f>
        <v>New Orleans Saints</v>
      </c>
      <c r="AO15" s="21">
        <v>20</v>
      </c>
      <c r="AP15" s="14" t="str">
        <f>IF(AO15&gt;AO14,AM15,"")</f>
        <v/>
      </c>
      <c r="AR15" s="50"/>
      <c r="AS15" s="19">
        <v>1</v>
      </c>
      <c r="AT15" s="20" t="str">
        <f>IF(Q20="","tbd",Q20)</f>
        <v>San Francisco 49ers</v>
      </c>
      <c r="AU15" s="21">
        <v>27</v>
      </c>
      <c r="AV15" s="14">
        <f>IF(AU15&gt;AU14,AS15,"")</f>
        <v>1</v>
      </c>
      <c r="AX15" s="50"/>
      <c r="AY15" s="16">
        <f>IF(MAX(AV14:AV18)=6,6,IF(COUNT(AV14:AV18)&lt;&gt;2,"",MAX(AV14:AV18)))</f>
        <v>2</v>
      </c>
      <c r="AZ15" s="17" t="str">
        <f ca="1">IF(AY15="","tbd",OFFSET($Q$19,AY15,0))</f>
        <v>Green Bay Packers</v>
      </c>
      <c r="BA15" s="18">
        <v>20</v>
      </c>
      <c r="BB15" s="14" t="str">
        <f>IF(BA15&gt;BA16,AY15,"")</f>
        <v/>
      </c>
    </row>
    <row r="16" spans="1:59" ht="15" customHeight="1" x14ac:dyDescent="0.25">
      <c r="A16" s="3" t="s">
        <v>12</v>
      </c>
      <c r="B16" s="3" t="s">
        <v>46</v>
      </c>
      <c r="C16" s="3" t="s">
        <v>74</v>
      </c>
      <c r="D16" s="3" t="s">
        <v>75</v>
      </c>
      <c r="F16" s="55"/>
      <c r="G16" s="3" t="s">
        <v>10</v>
      </c>
      <c r="H16" s="3">
        <v>6</v>
      </c>
      <c r="I16" s="12">
        <f t="shared" si="6"/>
        <v>10</v>
      </c>
      <c r="J16" s="3">
        <v>0</v>
      </c>
      <c r="L16" s="13">
        <f t="shared" si="7"/>
        <v>24</v>
      </c>
      <c r="M16" s="14" t="str">
        <f t="shared" si="8"/>
        <v>an</v>
      </c>
      <c r="N16" s="14">
        <f>IF(M16="","",COUNTIF($M$4:M16,M16))</f>
        <v>3</v>
      </c>
      <c r="O16" s="14" t="str">
        <f t="shared" si="0"/>
        <v>an3</v>
      </c>
      <c r="P16" s="24"/>
      <c r="Q16" s="2" t="str">
        <f t="shared" si="1"/>
        <v>Cleveland Browns</v>
      </c>
      <c r="R16" s="5">
        <f t="shared" si="2"/>
        <v>0.37519999999999998</v>
      </c>
      <c r="T16" s="2">
        <v>13</v>
      </c>
      <c r="U16" s="2">
        <f t="shared" ca="1" si="9"/>
        <v>0</v>
      </c>
      <c r="V16" s="2" t="str">
        <f t="shared" ca="1" si="3"/>
        <v>Los Angeles Rams</v>
      </c>
      <c r="W16" s="5">
        <f t="shared" ca="1" si="4"/>
        <v>0.56309999999999993</v>
      </c>
      <c r="X16" s="14" t="str">
        <f t="shared" ca="1" si="5"/>
        <v>n</v>
      </c>
      <c r="Z16" s="61"/>
      <c r="AF16" s="63"/>
      <c r="AL16" s="63"/>
      <c r="AR16" s="63"/>
      <c r="AX16" s="50"/>
      <c r="AY16" s="19">
        <f>IF(MIN(AV14:AV18)=1,1,IF(COUNT(AV14:AV18)&lt;&gt;2,"",MIN(AV14:AV18)))</f>
        <v>1</v>
      </c>
      <c r="AZ16" s="20" t="str">
        <f ca="1">IF(AY16="","tbd",OFFSET($Q$19,AY16,0))</f>
        <v>San Francisco 49ers</v>
      </c>
      <c r="BA16" s="21">
        <v>37</v>
      </c>
      <c r="BB16" s="14">
        <f>IF(BA16&gt;BA15,AY16,"")</f>
        <v>1</v>
      </c>
    </row>
    <row r="17" spans="1:50" x14ac:dyDescent="0.25">
      <c r="A17" s="3" t="s">
        <v>1</v>
      </c>
      <c r="B17" s="3" t="s">
        <v>35</v>
      </c>
      <c r="C17" s="3" t="s">
        <v>72</v>
      </c>
      <c r="D17" s="3" t="s">
        <v>75</v>
      </c>
      <c r="F17" s="55"/>
      <c r="G17" s="3" t="s">
        <v>18</v>
      </c>
      <c r="H17" s="3">
        <v>5</v>
      </c>
      <c r="I17" s="12">
        <f t="shared" si="6"/>
        <v>11</v>
      </c>
      <c r="J17" s="3">
        <v>0</v>
      </c>
      <c r="L17" s="13">
        <f t="shared" si="7"/>
        <v>26</v>
      </c>
      <c r="M17" s="14" t="str">
        <f t="shared" si="8"/>
        <v>aw</v>
      </c>
      <c r="N17" s="14">
        <f>IF(M17="","",COUNTIF($M$4:M17,M17))</f>
        <v>4</v>
      </c>
      <c r="O17" s="14" t="str">
        <f t="shared" si="0"/>
        <v>aw4</v>
      </c>
      <c r="P17" s="24"/>
      <c r="Q17" s="2" t="str">
        <f t="shared" si="1"/>
        <v>Los Angeles Chargers</v>
      </c>
      <c r="R17" s="5">
        <f t="shared" si="2"/>
        <v>0.31319000000000002</v>
      </c>
      <c r="T17" s="2">
        <v>14</v>
      </c>
      <c r="U17" s="2">
        <f t="shared" ca="1" si="9"/>
        <v>0</v>
      </c>
      <c r="V17" s="2" t="str">
        <f t="shared" ca="1" si="3"/>
        <v>Pittsburgh Steelers</v>
      </c>
      <c r="W17" s="5">
        <f t="shared" ca="1" si="4"/>
        <v>0.50026000000000004</v>
      </c>
      <c r="X17" s="14" t="str">
        <f t="shared" ca="1" si="5"/>
        <v>a</v>
      </c>
      <c r="Z17" s="55"/>
      <c r="AA17" s="52" t="s">
        <v>78</v>
      </c>
      <c r="AB17" s="52"/>
      <c r="AC17" s="52"/>
      <c r="AD17" s="53"/>
      <c r="AF17" s="50"/>
      <c r="AG17" s="47" t="s">
        <v>78</v>
      </c>
      <c r="AH17" s="47"/>
      <c r="AI17" s="47"/>
      <c r="AJ17" s="48"/>
      <c r="AL17" s="50"/>
      <c r="AM17" s="16">
        <v>5</v>
      </c>
      <c r="AN17" s="17" t="str">
        <f>IF(Q24="","tbd",Q24)</f>
        <v>Seattle Seahawks</v>
      </c>
      <c r="AO17" s="18">
        <v>17</v>
      </c>
      <c r="AP17" s="14">
        <f>IF(AO17&gt;AO18,AM17,"")</f>
        <v>5</v>
      </c>
      <c r="AR17" s="50"/>
      <c r="AS17" s="16">
        <f>IF(MIN(AP14:AP18)=3,3,IF(COUNT(AP14:AP18)&lt;&gt;2,"",MIN(AP14:AP18)))</f>
        <v>5</v>
      </c>
      <c r="AT17" s="17" t="str">
        <f ca="1">IF(AS17="","tbd",OFFSET($Q$19,AS17,0))</f>
        <v>Seattle Seahawks</v>
      </c>
      <c r="AU17" s="18">
        <v>26</v>
      </c>
      <c r="AV17" s="14" t="str">
        <f>IF(AU17&gt;AU18,AS17,"")</f>
        <v/>
      </c>
      <c r="AX17" s="63"/>
    </row>
    <row r="18" spans="1:50" x14ac:dyDescent="0.25">
      <c r="A18" s="3" t="s">
        <v>9</v>
      </c>
      <c r="B18" s="3" t="s">
        <v>43</v>
      </c>
      <c r="C18" s="3" t="s">
        <v>72</v>
      </c>
      <c r="D18" s="3" t="s">
        <v>78</v>
      </c>
      <c r="F18" s="55"/>
      <c r="G18" s="3" t="s">
        <v>12</v>
      </c>
      <c r="H18" s="3">
        <v>5</v>
      </c>
      <c r="I18" s="12">
        <f t="shared" si="6"/>
        <v>11</v>
      </c>
      <c r="J18" s="3">
        <v>0</v>
      </c>
      <c r="L18" s="13">
        <f t="shared" si="7"/>
        <v>27</v>
      </c>
      <c r="M18" s="14" t="str">
        <f t="shared" si="8"/>
        <v>ae</v>
      </c>
      <c r="N18" s="14">
        <f>IF(M18="","",COUNTIF($M$4:M18,M18))</f>
        <v>4</v>
      </c>
      <c r="O18" s="14" t="str">
        <f t="shared" si="0"/>
        <v>ae4</v>
      </c>
      <c r="P18" s="24"/>
      <c r="Q18" s="2" t="str">
        <f t="shared" si="1"/>
        <v>Miami Dolphins</v>
      </c>
      <c r="R18" s="5">
        <f t="shared" si="2"/>
        <v>0.31318000000000001</v>
      </c>
      <c r="T18" s="2">
        <v>15</v>
      </c>
      <c r="U18" s="2">
        <f t="shared" ca="1" si="9"/>
        <v>0</v>
      </c>
      <c r="V18" s="2" t="str">
        <f t="shared" ca="1" si="3"/>
        <v>Chicago Bears</v>
      </c>
      <c r="W18" s="5">
        <f t="shared" ca="1" si="4"/>
        <v>0.50009000000000003</v>
      </c>
      <c r="X18" s="14" t="str">
        <f t="shared" ca="1" si="5"/>
        <v>n</v>
      </c>
      <c r="Z18" s="61"/>
      <c r="AA18" s="1"/>
      <c r="AB18" s="1"/>
      <c r="AC18" s="4" t="s">
        <v>79</v>
      </c>
      <c r="AD18" s="4" t="s">
        <v>68</v>
      </c>
      <c r="AF18" s="63"/>
      <c r="AG18" s="1"/>
      <c r="AH18" s="1"/>
      <c r="AI18" s="4" t="s">
        <v>79</v>
      </c>
      <c r="AJ18" s="4" t="s">
        <v>68</v>
      </c>
      <c r="AL18" s="50"/>
      <c r="AM18" s="19">
        <v>4</v>
      </c>
      <c r="AN18" s="20" t="str">
        <f>IF(Q23="","tbd",Q23)</f>
        <v>Philadelphia Eagles</v>
      </c>
      <c r="AO18" s="21">
        <v>9</v>
      </c>
      <c r="AP18" s="14" t="str">
        <f>IF(AO18&gt;AO17,AM18,"")</f>
        <v/>
      </c>
      <c r="AR18" s="50"/>
      <c r="AS18" s="19">
        <v>2</v>
      </c>
      <c r="AT18" s="20" t="str">
        <f>IF(Q21="","tbd",Q21)</f>
        <v>Green Bay Packers</v>
      </c>
      <c r="AU18" s="21">
        <v>28</v>
      </c>
      <c r="AV18" s="14">
        <f>IF(AU18&gt;AU17,AS18,"")</f>
        <v>2</v>
      </c>
      <c r="AX18" s="63"/>
    </row>
    <row r="19" spans="1:50" x14ac:dyDescent="0.25">
      <c r="A19" s="3" t="s">
        <v>7</v>
      </c>
      <c r="B19" s="3" t="s">
        <v>41</v>
      </c>
      <c r="C19" s="3" t="s">
        <v>72</v>
      </c>
      <c r="D19" s="3" t="s">
        <v>75</v>
      </c>
      <c r="F19" s="56"/>
      <c r="G19" s="3" t="s">
        <v>31</v>
      </c>
      <c r="H19" s="3">
        <v>2</v>
      </c>
      <c r="I19" s="12">
        <f t="shared" si="6"/>
        <v>14</v>
      </c>
      <c r="J19" s="3">
        <v>0</v>
      </c>
      <c r="L19" s="13">
        <f t="shared" si="7"/>
        <v>32</v>
      </c>
      <c r="M19" s="14" t="str">
        <f t="shared" si="8"/>
        <v>an</v>
      </c>
      <c r="N19" s="14">
        <f>IF(M19="","",COUNTIF($M$4:M19,M19))</f>
        <v>4</v>
      </c>
      <c r="O19" s="14" t="str">
        <f t="shared" si="0"/>
        <v>an4</v>
      </c>
      <c r="P19" s="24"/>
      <c r="Q19" s="2" t="str">
        <f t="shared" si="1"/>
        <v>Cincinnati Bengals</v>
      </c>
      <c r="R19" s="5">
        <f t="shared" si="2"/>
        <v>0.12517</v>
      </c>
      <c r="T19" s="2">
        <v>16</v>
      </c>
      <c r="U19" s="2">
        <f t="shared" ca="1" si="9"/>
        <v>0</v>
      </c>
      <c r="V19" s="2" t="str">
        <f t="shared" ca="1" si="3"/>
        <v>Dallas Cowboys</v>
      </c>
      <c r="W19" s="5">
        <f t="shared" ca="1" si="4"/>
        <v>0.50007999999999997</v>
      </c>
      <c r="X19" s="14" t="str">
        <f t="shared" ca="1" si="5"/>
        <v>n</v>
      </c>
      <c r="Z19" s="61"/>
      <c r="AA19" s="14" t="s">
        <v>91</v>
      </c>
      <c r="AB19" s="2">
        <f ca="1">IF(COUNTIF($O$4:$O$35,AA19)=0,"",OFFSET($P$3,MATCH(AA19,$O$4:$O$35,0),0))</f>
        <v>4</v>
      </c>
      <c r="AC19" s="2" t="str">
        <f ca="1">IF(COUNTIF($O$4:$O$35,AA19)=0,"",OFFSET($Q$3,MATCH(AA19,$O$4:$O$35,0),0))</f>
        <v>Houston Texans</v>
      </c>
      <c r="AD19" s="5">
        <f ca="1">IF(COUNTIF($O$4:$O$35,AA19)=0,"",OFFSET($R$3,MATCH(AA19,$O$4:$O$35,0),0))</f>
        <v>0.62529000000000001</v>
      </c>
      <c r="AF19" s="63"/>
      <c r="AG19" s="14" t="s">
        <v>107</v>
      </c>
      <c r="AH19" s="2">
        <f ca="1">IF(COUNTIF($O$4:$O$35,AG19)=0,"",OFFSET($P$3,MATCH(AG19,$O$4:$O$35,0),0))</f>
        <v>3</v>
      </c>
      <c r="AI19" s="2" t="str">
        <f ca="1">IF(COUNTIF($O$4:$O$35,AG19)=0,"",OFFSET($Q$3,MATCH(AG19,$O$4:$O$35,0),0))</f>
        <v>New Orleans Saints</v>
      </c>
      <c r="AJ19" s="5">
        <f ca="1">IF(COUNTIF($O$4:$O$35,AG19)=0,"",OFFSET($R$3,MATCH(AG19,$O$4:$O$35,0),0))</f>
        <v>0.81313999999999997</v>
      </c>
      <c r="AL19" s="64"/>
      <c r="AR19" s="64"/>
      <c r="AX19" s="64"/>
    </row>
    <row r="20" spans="1:50" x14ac:dyDescent="0.25">
      <c r="A20" s="3" t="s">
        <v>24</v>
      </c>
      <c r="B20" s="3" t="s">
        <v>57</v>
      </c>
      <c r="C20" s="3" t="s">
        <v>74</v>
      </c>
      <c r="D20" s="3" t="s">
        <v>78</v>
      </c>
      <c r="F20" s="49" t="s">
        <v>116</v>
      </c>
      <c r="G20" s="3" t="s">
        <v>8</v>
      </c>
      <c r="H20" s="3">
        <v>13</v>
      </c>
      <c r="I20" s="12">
        <f t="shared" si="6"/>
        <v>3</v>
      </c>
      <c r="J20" s="3">
        <v>0</v>
      </c>
      <c r="L20" s="13">
        <f t="shared" si="7"/>
        <v>2</v>
      </c>
      <c r="M20" s="14" t="str">
        <f t="shared" si="8"/>
        <v>nw</v>
      </c>
      <c r="N20" s="14">
        <f>IF(M20="","",COUNTIF($M$4:M20,M20))</f>
        <v>1</v>
      </c>
      <c r="O20" s="14" t="str">
        <f t="shared" si="0"/>
        <v>nw1</v>
      </c>
      <c r="P20" s="2">
        <v>1</v>
      </c>
      <c r="Q20" s="2" t="str">
        <f t="shared" si="1"/>
        <v>San Francisco 49ers</v>
      </c>
      <c r="R20" s="5">
        <f t="shared" si="2"/>
        <v>0.81315999999999999</v>
      </c>
      <c r="T20" s="2">
        <v>17</v>
      </c>
      <c r="U20" s="2">
        <f t="shared" ca="1" si="9"/>
        <v>0</v>
      </c>
      <c r="V20" s="2" t="str">
        <f t="shared" ca="1" si="3"/>
        <v>Denver Broncos</v>
      </c>
      <c r="W20" s="5">
        <f t="shared" ca="1" si="4"/>
        <v>0.43824999999999997</v>
      </c>
      <c r="X20" s="14" t="str">
        <f t="shared" ca="1" si="5"/>
        <v>a</v>
      </c>
      <c r="Z20" s="61"/>
      <c r="AA20" s="14" t="s">
        <v>92</v>
      </c>
      <c r="AB20" s="2">
        <f t="shared" ref="AB20:AB22" ca="1" si="22">IF(COUNTIF($O$4:$O$35,AA20)=0,"",OFFSET($P$3,MATCH(AA20,$O$4:$O$35,0),0))</f>
        <v>6</v>
      </c>
      <c r="AC20" s="2" t="str">
        <f t="shared" ref="AC20:AC22" ca="1" si="23">IF(COUNTIF($O$4:$O$35,AA20)=0,"",OFFSET($Q$3,MATCH(AA20,$O$4:$O$35,0),0))</f>
        <v>Tennessee Titans</v>
      </c>
      <c r="AD20" s="5">
        <f t="shared" ref="AD20:AD22" ca="1" si="24">IF(COUNTIF($O$4:$O$35,AA20)=0,"",OFFSET($R$3,MATCH(AA20,$O$4:$O$35,0),0))</f>
        <v>0.56326999999999994</v>
      </c>
      <c r="AF20" s="63"/>
      <c r="AG20" s="14" t="s">
        <v>108</v>
      </c>
      <c r="AH20" s="2">
        <f t="shared" ref="AH20:AH22" ca="1" si="25">IF(COUNTIF($O$4:$O$35,AG20)=0,"",OFFSET($P$3,MATCH(AG20,$O$4:$O$35,0),0))</f>
        <v>0</v>
      </c>
      <c r="AI20" s="2" t="str">
        <f t="shared" ref="AI20:AI22" ca="1" si="26">IF(COUNTIF($O$4:$O$35,AG20)=0,"",OFFSET($Q$3,MATCH(AG20,$O$4:$O$35,0),0))</f>
        <v>Atlanta Falcons</v>
      </c>
      <c r="AJ20" s="5">
        <f t="shared" ref="AJ20:AJ22" ca="1" si="27">IF(COUNTIF($O$4:$O$35,AG20)=0,"",OFFSET($R$3,MATCH(AG20,$O$4:$O$35,0),0))</f>
        <v>0.43807000000000001</v>
      </c>
      <c r="AL20" s="8"/>
    </row>
    <row r="21" spans="1:50" x14ac:dyDescent="0.25">
      <c r="A21" s="3" t="s">
        <v>15</v>
      </c>
      <c r="B21" s="3" t="s">
        <v>41</v>
      </c>
      <c r="C21" s="3" t="s">
        <v>74</v>
      </c>
      <c r="D21" s="3" t="s">
        <v>75</v>
      </c>
      <c r="F21" s="50"/>
      <c r="G21" s="3" t="s">
        <v>0</v>
      </c>
      <c r="H21" s="3">
        <v>13</v>
      </c>
      <c r="I21" s="12">
        <f t="shared" si="6"/>
        <v>3</v>
      </c>
      <c r="J21" s="3">
        <v>0</v>
      </c>
      <c r="L21" s="13">
        <f t="shared" si="7"/>
        <v>3</v>
      </c>
      <c r="M21" s="14" t="str">
        <f t="shared" si="8"/>
        <v>nn</v>
      </c>
      <c r="N21" s="14">
        <f>IF(M21="","",COUNTIF($M$4:M21,M21))</f>
        <v>1</v>
      </c>
      <c r="O21" s="14" t="str">
        <f t="shared" si="0"/>
        <v>nn1</v>
      </c>
      <c r="P21" s="2">
        <v>2</v>
      </c>
      <c r="Q21" s="2" t="str">
        <f t="shared" si="1"/>
        <v>Green Bay Packers</v>
      </c>
      <c r="R21" s="5">
        <f t="shared" si="2"/>
        <v>0.81314999999999993</v>
      </c>
      <c r="T21" s="2">
        <v>18</v>
      </c>
      <c r="U21" s="2">
        <f t="shared" ca="1" si="9"/>
        <v>0</v>
      </c>
      <c r="V21" s="2" t="str">
        <f t="shared" ca="1" si="3"/>
        <v>Oakland Raiders</v>
      </c>
      <c r="W21" s="5">
        <f t="shared" ca="1" si="4"/>
        <v>0.43824000000000002</v>
      </c>
      <c r="X21" s="14" t="str">
        <f t="shared" ca="1" si="5"/>
        <v>a</v>
      </c>
      <c r="Z21" s="61"/>
      <c r="AA21" s="14" t="s">
        <v>93</v>
      </c>
      <c r="AB21" s="2">
        <f t="shared" ca="1" si="22"/>
        <v>0</v>
      </c>
      <c r="AC21" s="2" t="str">
        <f t="shared" ca="1" si="23"/>
        <v>Indianapolis Colts</v>
      </c>
      <c r="AD21" s="5">
        <f t="shared" ca="1" si="24"/>
        <v>0.43823000000000001</v>
      </c>
      <c r="AF21" s="63"/>
      <c r="AG21" s="14" t="s">
        <v>109</v>
      </c>
      <c r="AH21" s="2">
        <f t="shared" ca="1" si="25"/>
        <v>0</v>
      </c>
      <c r="AI21" s="2" t="str">
        <f t="shared" ca="1" si="26"/>
        <v>Tampa Bay Buccaneers</v>
      </c>
      <c r="AJ21" s="5">
        <f t="shared" ca="1" si="27"/>
        <v>0.43806</v>
      </c>
      <c r="AL21" s="7"/>
    </row>
    <row r="22" spans="1:50" x14ac:dyDescent="0.25">
      <c r="A22" s="3" t="s">
        <v>30</v>
      </c>
      <c r="B22" s="3" t="s">
        <v>63</v>
      </c>
      <c r="C22" s="3" t="s">
        <v>72</v>
      </c>
      <c r="D22" s="3" t="s">
        <v>77</v>
      </c>
      <c r="F22" s="50"/>
      <c r="G22" s="6" t="s">
        <v>14</v>
      </c>
      <c r="H22" s="3">
        <v>13</v>
      </c>
      <c r="I22" s="12">
        <f t="shared" si="6"/>
        <v>3</v>
      </c>
      <c r="J22" s="3">
        <v>0</v>
      </c>
      <c r="L22" s="13">
        <f t="shared" si="7"/>
        <v>4</v>
      </c>
      <c r="M22" s="14" t="str">
        <f t="shared" si="8"/>
        <v>ns</v>
      </c>
      <c r="N22" s="14">
        <f>IF(M22="","",COUNTIF($M$4:M22,M22))</f>
        <v>1</v>
      </c>
      <c r="O22" s="14" t="str">
        <f t="shared" si="0"/>
        <v>ns1</v>
      </c>
      <c r="P22" s="2">
        <v>3</v>
      </c>
      <c r="Q22" s="2" t="str">
        <f t="shared" si="1"/>
        <v>New Orleans Saints</v>
      </c>
      <c r="R22" s="5">
        <f t="shared" si="2"/>
        <v>0.81313999999999997</v>
      </c>
      <c r="T22" s="2">
        <v>19</v>
      </c>
      <c r="U22" s="2">
        <f t="shared" ca="1" si="9"/>
        <v>0</v>
      </c>
      <c r="V22" s="2" t="str">
        <f t="shared" ca="1" si="3"/>
        <v>Indianapolis Colts</v>
      </c>
      <c r="W22" s="5">
        <f t="shared" ca="1" si="4"/>
        <v>0.43823000000000001</v>
      </c>
      <c r="X22" s="14" t="str">
        <f t="shared" ca="1" si="5"/>
        <v>a</v>
      </c>
      <c r="Z22" s="61"/>
      <c r="AA22" s="14" t="s">
        <v>94</v>
      </c>
      <c r="AB22" s="2">
        <f t="shared" ca="1" si="22"/>
        <v>0</v>
      </c>
      <c r="AC22" s="2" t="str">
        <f t="shared" ca="1" si="23"/>
        <v>Jacksonville Jaguars</v>
      </c>
      <c r="AD22" s="5">
        <f t="shared" ca="1" si="24"/>
        <v>0.37520999999999999</v>
      </c>
      <c r="AF22" s="63"/>
      <c r="AG22" s="14" t="s">
        <v>110</v>
      </c>
      <c r="AH22" s="2">
        <f t="shared" ca="1" si="25"/>
        <v>0</v>
      </c>
      <c r="AI22" s="2" t="str">
        <f t="shared" ca="1" si="26"/>
        <v>Carolina Panthers</v>
      </c>
      <c r="AJ22" s="5">
        <f t="shared" ca="1" si="27"/>
        <v>0.31303999999999998</v>
      </c>
      <c r="AL22" s="7"/>
    </row>
    <row r="23" spans="1:50" x14ac:dyDescent="0.25">
      <c r="A23" s="3" t="s">
        <v>0</v>
      </c>
      <c r="B23" s="3" t="s">
        <v>34</v>
      </c>
      <c r="C23" s="3" t="s">
        <v>72</v>
      </c>
      <c r="D23" s="3" t="s">
        <v>77</v>
      </c>
      <c r="F23" s="50"/>
      <c r="G23" s="3" t="s">
        <v>1</v>
      </c>
      <c r="H23" s="3">
        <v>9</v>
      </c>
      <c r="I23" s="12">
        <f t="shared" si="6"/>
        <v>7</v>
      </c>
      <c r="J23" s="3">
        <v>0</v>
      </c>
      <c r="L23" s="13">
        <f t="shared" si="7"/>
        <v>12</v>
      </c>
      <c r="M23" s="14" t="str">
        <f t="shared" si="8"/>
        <v>ne</v>
      </c>
      <c r="N23" s="14">
        <f>IF(M23="","",COUNTIF($M$4:M23,M23))</f>
        <v>1</v>
      </c>
      <c r="O23" s="14" t="str">
        <f t="shared" si="0"/>
        <v>ne1</v>
      </c>
      <c r="P23" s="2">
        <v>4</v>
      </c>
      <c r="Q23" s="2" t="str">
        <f t="shared" si="1"/>
        <v>Philadelphia Eagles</v>
      </c>
      <c r="R23" s="5">
        <f t="shared" si="2"/>
        <v>0.56312999999999991</v>
      </c>
      <c r="T23" s="2">
        <v>20</v>
      </c>
      <c r="U23" s="2">
        <f t="shared" ca="1" si="9"/>
        <v>0</v>
      </c>
      <c r="V23" s="2" t="str">
        <f t="shared" ca="1" si="3"/>
        <v>New York Jets</v>
      </c>
      <c r="W23" s="5">
        <f t="shared" ca="1" si="4"/>
        <v>0.43822</v>
      </c>
      <c r="X23" s="14" t="str">
        <f t="shared" ca="1" si="5"/>
        <v>a</v>
      </c>
      <c r="Z23" s="61"/>
      <c r="AF23" s="63"/>
      <c r="AL23" s="7"/>
    </row>
    <row r="24" spans="1:50" x14ac:dyDescent="0.25">
      <c r="A24" s="3" t="s">
        <v>20</v>
      </c>
      <c r="B24" s="3" t="s">
        <v>53</v>
      </c>
      <c r="C24" s="3" t="s">
        <v>72</v>
      </c>
      <c r="D24" s="3" t="s">
        <v>78</v>
      </c>
      <c r="F24" s="50"/>
      <c r="G24" s="3" t="s">
        <v>21</v>
      </c>
      <c r="H24" s="3">
        <v>11</v>
      </c>
      <c r="I24" s="12">
        <f t="shared" si="6"/>
        <v>5</v>
      </c>
      <c r="J24" s="3">
        <v>0</v>
      </c>
      <c r="L24" s="13">
        <f t="shared" si="7"/>
        <v>7</v>
      </c>
      <c r="M24" s="14" t="str">
        <f t="shared" si="8"/>
        <v>nw</v>
      </c>
      <c r="N24" s="14">
        <f>IF(M24="","",COUNTIF($M$4:M24,M24))</f>
        <v>2</v>
      </c>
      <c r="O24" s="14" t="str">
        <f t="shared" si="0"/>
        <v>nw2</v>
      </c>
      <c r="P24" s="2">
        <v>5</v>
      </c>
      <c r="Q24" s="2" t="str">
        <f t="shared" si="1"/>
        <v>Seattle Seahawks</v>
      </c>
      <c r="R24" s="5">
        <f t="shared" si="2"/>
        <v>0.68811999999999995</v>
      </c>
      <c r="T24" s="2">
        <v>21</v>
      </c>
      <c r="U24" s="2">
        <f t="shared" ca="1" si="9"/>
        <v>0</v>
      </c>
      <c r="V24" s="2" t="str">
        <f t="shared" ca="1" si="3"/>
        <v>Atlanta Falcons</v>
      </c>
      <c r="W24" s="5">
        <f t="shared" ca="1" si="4"/>
        <v>0.43807000000000001</v>
      </c>
      <c r="X24" s="14" t="str">
        <f t="shared" ca="1" si="5"/>
        <v>n</v>
      </c>
      <c r="Z24" s="55"/>
      <c r="AA24" s="52" t="s">
        <v>73</v>
      </c>
      <c r="AB24" s="52"/>
      <c r="AC24" s="52"/>
      <c r="AD24" s="53"/>
      <c r="AF24" s="50"/>
      <c r="AG24" s="47" t="s">
        <v>73</v>
      </c>
      <c r="AH24" s="47"/>
      <c r="AI24" s="47"/>
      <c r="AJ24" s="48"/>
    </row>
    <row r="25" spans="1:50" x14ac:dyDescent="0.25">
      <c r="A25" s="3" t="s">
        <v>13</v>
      </c>
      <c r="B25" s="3" t="s">
        <v>47</v>
      </c>
      <c r="C25" s="3" t="s">
        <v>74</v>
      </c>
      <c r="D25" s="3" t="s">
        <v>75</v>
      </c>
      <c r="F25" s="50"/>
      <c r="G25" s="3" t="s">
        <v>25</v>
      </c>
      <c r="H25" s="3">
        <v>10</v>
      </c>
      <c r="I25" s="12">
        <f t="shared" si="6"/>
        <v>6</v>
      </c>
      <c r="J25" s="3">
        <v>0</v>
      </c>
      <c r="L25" s="13">
        <f t="shared" si="7"/>
        <v>10</v>
      </c>
      <c r="M25" s="14" t="str">
        <f t="shared" si="8"/>
        <v>nn</v>
      </c>
      <c r="N25" s="14">
        <f>IF(M25="","",COUNTIF($M$4:M25,M25))</f>
        <v>2</v>
      </c>
      <c r="O25" s="14" t="str">
        <f t="shared" si="0"/>
        <v>nn2</v>
      </c>
      <c r="P25" s="2">
        <v>6</v>
      </c>
      <c r="Q25" s="2" t="str">
        <f t="shared" si="1"/>
        <v>Minnesota Vikings</v>
      </c>
      <c r="R25" s="5">
        <f t="shared" si="2"/>
        <v>0.62511000000000005</v>
      </c>
      <c r="T25" s="2">
        <v>22</v>
      </c>
      <c r="U25" s="2">
        <f t="shared" ca="1" si="9"/>
        <v>0</v>
      </c>
      <c r="V25" s="2" t="str">
        <f t="shared" ca="1" si="3"/>
        <v>Tampa Bay Buccaneers</v>
      </c>
      <c r="W25" s="5">
        <f t="shared" ca="1" si="4"/>
        <v>0.43806</v>
      </c>
      <c r="X25" s="14" t="str">
        <f t="shared" ca="1" si="5"/>
        <v>n</v>
      </c>
      <c r="Z25" s="61"/>
      <c r="AA25" s="1"/>
      <c r="AB25" s="1"/>
      <c r="AC25" s="4" t="s">
        <v>79</v>
      </c>
      <c r="AD25" s="4" t="s">
        <v>68</v>
      </c>
      <c r="AF25" s="63"/>
      <c r="AG25" s="1"/>
      <c r="AH25" s="1"/>
      <c r="AI25" s="4" t="s">
        <v>79</v>
      </c>
      <c r="AJ25" s="4" t="s">
        <v>68</v>
      </c>
    </row>
    <row r="26" spans="1:50" x14ac:dyDescent="0.25">
      <c r="A26" s="3" t="s">
        <v>3</v>
      </c>
      <c r="B26" s="3" t="s">
        <v>37</v>
      </c>
      <c r="C26" s="3" t="s">
        <v>74</v>
      </c>
      <c r="D26" s="3" t="s">
        <v>73</v>
      </c>
      <c r="F26" s="50"/>
      <c r="G26" s="3" t="s">
        <v>22</v>
      </c>
      <c r="H26" s="3">
        <v>9</v>
      </c>
      <c r="I26" s="12">
        <f t="shared" si="6"/>
        <v>7</v>
      </c>
      <c r="J26" s="3">
        <v>0</v>
      </c>
      <c r="L26" s="13">
        <f t="shared" si="7"/>
        <v>13</v>
      </c>
      <c r="M26" s="14" t="str">
        <f t="shared" si="8"/>
        <v>nw</v>
      </c>
      <c r="N26" s="14">
        <f>IF(M26="","",COUNTIF($M$4:M26,M26))</f>
        <v>3</v>
      </c>
      <c r="O26" s="14" t="str">
        <f t="shared" si="0"/>
        <v>nw3</v>
      </c>
      <c r="P26" s="24"/>
      <c r="Q26" s="2" t="str">
        <f t="shared" si="1"/>
        <v>Los Angeles Rams</v>
      </c>
      <c r="R26" s="5">
        <f t="shared" si="2"/>
        <v>0.56309999999999993</v>
      </c>
      <c r="T26" s="2">
        <v>23</v>
      </c>
      <c r="U26" s="2">
        <f t="shared" ca="1" si="9"/>
        <v>0</v>
      </c>
      <c r="V26" s="2" t="str">
        <f t="shared" ca="1" si="3"/>
        <v>Jacksonville Jaguars</v>
      </c>
      <c r="W26" s="5">
        <f t="shared" ca="1" si="4"/>
        <v>0.37520999999999999</v>
      </c>
      <c r="X26" s="14" t="str">
        <f t="shared" ca="1" si="5"/>
        <v>a</v>
      </c>
      <c r="Z26" s="61"/>
      <c r="AA26" s="14" t="s">
        <v>95</v>
      </c>
      <c r="AB26" s="2">
        <f ca="1">IF(COUNTIF($O$4:$O$35,AA26)=0,"",OFFSET($P$3,MATCH(AA26,$O$4:$O$35,0),0))</f>
        <v>2</v>
      </c>
      <c r="AC26" s="2" t="str">
        <f ca="1">IF(COUNTIF($O$4:$O$35,AA26)=0,"",OFFSET($Q$3,MATCH(AA26,$O$4:$O$35,0),0))</f>
        <v>Kansas City Chiefs</v>
      </c>
      <c r="AD26" s="5">
        <f ca="1">IF(COUNTIF($O$4:$O$35,AA26)=0,"",OFFSET($R$3,MATCH(AA26,$O$4:$O$35,0),0))</f>
        <v>0.75031000000000003</v>
      </c>
      <c r="AF26" s="63"/>
      <c r="AG26" s="14" t="s">
        <v>111</v>
      </c>
      <c r="AH26" s="2">
        <f ca="1">IF(COUNTIF($O$4:$O$35,AG26)=0,"",OFFSET($P$3,MATCH(AG26,$O$4:$O$35,0),0))</f>
        <v>1</v>
      </c>
      <c r="AI26" s="2" t="str">
        <f ca="1">IF(COUNTIF($O$4:$O$35,AG26)=0,"",OFFSET($Q$3,MATCH(AG26,$O$4:$O$35,0),0))</f>
        <v>San Francisco 49ers</v>
      </c>
      <c r="AJ26" s="5">
        <f ca="1">IF(COUNTIF($O$4:$O$35,AG26)=0,"",OFFSET($R$3,MATCH(AG26,$O$4:$O$35,0),0))</f>
        <v>0.81315999999999999</v>
      </c>
    </row>
    <row r="27" spans="1:50" x14ac:dyDescent="0.25">
      <c r="A27" s="3" t="s">
        <v>22</v>
      </c>
      <c r="B27" s="3" t="s">
        <v>123</v>
      </c>
      <c r="C27" s="3" t="s">
        <v>72</v>
      </c>
      <c r="D27" s="3" t="s">
        <v>73</v>
      </c>
      <c r="F27" s="50"/>
      <c r="G27" s="3" t="s">
        <v>28</v>
      </c>
      <c r="H27" s="3">
        <v>8</v>
      </c>
      <c r="I27" s="12">
        <f t="shared" si="6"/>
        <v>8</v>
      </c>
      <c r="J27" s="3">
        <v>0</v>
      </c>
      <c r="L27" s="13">
        <f t="shared" si="7"/>
        <v>15</v>
      </c>
      <c r="M27" s="14" t="str">
        <f t="shared" si="8"/>
        <v>nn</v>
      </c>
      <c r="N27" s="14">
        <f>IF(M27="","",COUNTIF($M$4:M27,M27))</f>
        <v>3</v>
      </c>
      <c r="O27" s="14" t="str">
        <f t="shared" si="0"/>
        <v>nn3</v>
      </c>
      <c r="P27" s="24"/>
      <c r="Q27" s="2" t="str">
        <f t="shared" si="1"/>
        <v>Chicago Bears</v>
      </c>
      <c r="R27" s="5">
        <f t="shared" si="2"/>
        <v>0.50009000000000003</v>
      </c>
      <c r="T27" s="2">
        <v>24</v>
      </c>
      <c r="U27" s="2">
        <f t="shared" ca="1" si="9"/>
        <v>0</v>
      </c>
      <c r="V27" s="2" t="str">
        <f t="shared" ca="1" si="3"/>
        <v>Cleveland Browns</v>
      </c>
      <c r="W27" s="5">
        <f t="shared" ca="1" si="4"/>
        <v>0.37519999999999998</v>
      </c>
      <c r="X27" s="14" t="str">
        <f t="shared" ca="1" si="5"/>
        <v>a</v>
      </c>
      <c r="Z27" s="61"/>
      <c r="AA27" s="14" t="s">
        <v>96</v>
      </c>
      <c r="AB27" s="2">
        <f t="shared" ref="AB27:AB29" ca="1" si="28">IF(COUNTIF($O$4:$O$35,AA27)=0,"",OFFSET($P$3,MATCH(AA27,$O$4:$O$35,0),0))</f>
        <v>0</v>
      </c>
      <c r="AC27" s="2" t="str">
        <f t="shared" ref="AC27:AC29" ca="1" si="29">IF(COUNTIF($O$4:$O$35,AA27)=0,"",OFFSET($Q$3,MATCH(AA27,$O$4:$O$35,0),0))</f>
        <v>Denver Broncos</v>
      </c>
      <c r="AD27" s="5">
        <f t="shared" ref="AD27:AD29" ca="1" si="30">IF(COUNTIF($O$4:$O$35,AA27)=0,"",OFFSET($R$3,MATCH(AA27,$O$4:$O$35,0),0))</f>
        <v>0.43824999999999997</v>
      </c>
      <c r="AF27" s="63"/>
      <c r="AG27" s="14" t="s">
        <v>112</v>
      </c>
      <c r="AH27" s="2">
        <f t="shared" ref="AH27:AH29" ca="1" si="31">IF(COUNTIF($O$4:$O$35,AG27)=0,"",OFFSET($P$3,MATCH(AG27,$O$4:$O$35,0),0))</f>
        <v>5</v>
      </c>
      <c r="AI27" s="2" t="str">
        <f t="shared" ref="AI27:AI29" ca="1" si="32">IF(COUNTIF($O$4:$O$35,AG27)=0,"",OFFSET($Q$3,MATCH(AG27,$O$4:$O$35,0),0))</f>
        <v>Seattle Seahawks</v>
      </c>
      <c r="AJ27" s="5">
        <f t="shared" ref="AJ27:AJ29" ca="1" si="33">IF(COUNTIF($O$4:$O$35,AG27)=0,"",OFFSET($R$3,MATCH(AG27,$O$4:$O$35,0),0))</f>
        <v>0.68811999999999995</v>
      </c>
    </row>
    <row r="28" spans="1:50" x14ac:dyDescent="0.25">
      <c r="A28" s="3" t="s">
        <v>19</v>
      </c>
      <c r="B28" s="3" t="s">
        <v>52</v>
      </c>
      <c r="C28" s="3" t="s">
        <v>74</v>
      </c>
      <c r="D28" s="3" t="s">
        <v>77</v>
      </c>
      <c r="F28" s="50"/>
      <c r="G28" s="3" t="s">
        <v>27</v>
      </c>
      <c r="H28" s="3">
        <v>8</v>
      </c>
      <c r="I28" s="12">
        <f t="shared" si="6"/>
        <v>8</v>
      </c>
      <c r="J28" s="3">
        <v>0</v>
      </c>
      <c r="L28" s="13">
        <f t="shared" si="7"/>
        <v>16</v>
      </c>
      <c r="M28" s="14" t="str">
        <f t="shared" si="8"/>
        <v>ne</v>
      </c>
      <c r="N28" s="14">
        <f>IF(M28="","",COUNTIF($M$4:M28,M28))</f>
        <v>2</v>
      </c>
      <c r="O28" s="14" t="str">
        <f t="shared" si="0"/>
        <v>ne2</v>
      </c>
      <c r="P28" s="24"/>
      <c r="Q28" s="2" t="str">
        <f t="shared" si="1"/>
        <v>Dallas Cowboys</v>
      </c>
      <c r="R28" s="5">
        <f t="shared" si="2"/>
        <v>0.50007999999999997</v>
      </c>
      <c r="T28" s="2">
        <v>25</v>
      </c>
      <c r="U28" s="2">
        <f t="shared" ca="1" si="9"/>
        <v>0</v>
      </c>
      <c r="V28" s="2" t="str">
        <f t="shared" ca="1" si="3"/>
        <v>Arizona Cardinals</v>
      </c>
      <c r="W28" s="5">
        <f t="shared" ca="1" si="4"/>
        <v>0.34404999999999997</v>
      </c>
      <c r="X28" s="14" t="str">
        <f t="shared" ca="1" si="5"/>
        <v>n</v>
      </c>
      <c r="Z28" s="61"/>
      <c r="AA28" s="14" t="s">
        <v>97</v>
      </c>
      <c r="AB28" s="2">
        <f t="shared" ca="1" si="28"/>
        <v>0</v>
      </c>
      <c r="AC28" s="2" t="str">
        <f t="shared" ca="1" si="29"/>
        <v>Oakland Raiders</v>
      </c>
      <c r="AD28" s="5">
        <f t="shared" ca="1" si="30"/>
        <v>0.43824000000000002</v>
      </c>
      <c r="AF28" s="63"/>
      <c r="AG28" s="14" t="s">
        <v>113</v>
      </c>
      <c r="AH28" s="2">
        <f t="shared" ca="1" si="31"/>
        <v>0</v>
      </c>
      <c r="AI28" s="2" t="str">
        <f t="shared" ca="1" si="32"/>
        <v>Los Angeles Rams</v>
      </c>
      <c r="AJ28" s="5">
        <f t="shared" ca="1" si="33"/>
        <v>0.56309999999999993</v>
      </c>
    </row>
    <row r="29" spans="1:50" x14ac:dyDescent="0.25">
      <c r="A29" s="3" t="s">
        <v>23</v>
      </c>
      <c r="B29" s="3" t="s">
        <v>56</v>
      </c>
      <c r="C29" s="3" t="s">
        <v>72</v>
      </c>
      <c r="D29" s="3" t="s">
        <v>75</v>
      </c>
      <c r="F29" s="50"/>
      <c r="G29" s="3" t="s">
        <v>9</v>
      </c>
      <c r="H29" s="3">
        <v>7</v>
      </c>
      <c r="I29" s="12">
        <f t="shared" si="6"/>
        <v>9</v>
      </c>
      <c r="J29" s="3">
        <v>0</v>
      </c>
      <c r="L29" s="13">
        <f t="shared" si="7"/>
        <v>21</v>
      </c>
      <c r="M29" s="14" t="str">
        <f t="shared" si="8"/>
        <v>ns</v>
      </c>
      <c r="N29" s="14">
        <f>IF(M29="","",COUNTIF($M$4:M29,M29))</f>
        <v>2</v>
      </c>
      <c r="O29" s="14" t="str">
        <f t="shared" si="0"/>
        <v>ns2</v>
      </c>
      <c r="P29" s="24"/>
      <c r="Q29" s="2" t="str">
        <f t="shared" si="1"/>
        <v>Atlanta Falcons</v>
      </c>
      <c r="R29" s="5">
        <f t="shared" si="2"/>
        <v>0.43807000000000001</v>
      </c>
      <c r="T29" s="2">
        <v>26</v>
      </c>
      <c r="U29" s="2">
        <f t="shared" ca="1" si="9"/>
        <v>0</v>
      </c>
      <c r="V29" s="2" t="str">
        <f t="shared" ca="1" si="3"/>
        <v>Los Angeles Chargers</v>
      </c>
      <c r="W29" s="5">
        <f t="shared" ca="1" si="4"/>
        <v>0.31319000000000002</v>
      </c>
      <c r="X29" s="14" t="str">
        <f t="shared" ca="1" si="5"/>
        <v>a</v>
      </c>
      <c r="Z29" s="62"/>
      <c r="AA29" s="14" t="s">
        <v>98</v>
      </c>
      <c r="AB29" s="2">
        <f t="shared" ca="1" si="28"/>
        <v>0</v>
      </c>
      <c r="AC29" s="2" t="str">
        <f t="shared" ca="1" si="29"/>
        <v>Los Angeles Chargers</v>
      </c>
      <c r="AD29" s="5">
        <f t="shared" ca="1" si="30"/>
        <v>0.31319000000000002</v>
      </c>
      <c r="AF29" s="64"/>
      <c r="AG29" s="14" t="s">
        <v>114</v>
      </c>
      <c r="AH29" s="2">
        <f t="shared" ca="1" si="31"/>
        <v>0</v>
      </c>
      <c r="AI29" s="2" t="str">
        <f t="shared" ca="1" si="32"/>
        <v>Arizona Cardinals</v>
      </c>
      <c r="AJ29" s="5">
        <f t="shared" ca="1" si="33"/>
        <v>0.34404999999999997</v>
      </c>
    </row>
    <row r="30" spans="1:50" x14ac:dyDescent="0.25">
      <c r="A30" s="3" t="s">
        <v>14</v>
      </c>
      <c r="B30" s="3" t="s">
        <v>48</v>
      </c>
      <c r="C30" s="3" t="s">
        <v>72</v>
      </c>
      <c r="D30" s="3" t="s">
        <v>78</v>
      </c>
      <c r="F30" s="50"/>
      <c r="G30" s="3" t="s">
        <v>2</v>
      </c>
      <c r="H30" s="3">
        <v>7</v>
      </c>
      <c r="I30" s="12">
        <f t="shared" si="6"/>
        <v>9</v>
      </c>
      <c r="J30" s="3">
        <v>0</v>
      </c>
      <c r="L30" s="13">
        <f t="shared" si="7"/>
        <v>22</v>
      </c>
      <c r="M30" s="14" t="str">
        <f t="shared" si="8"/>
        <v>ns</v>
      </c>
      <c r="N30" s="14">
        <f>IF(M30="","",COUNTIF($M$4:M30,M30))</f>
        <v>3</v>
      </c>
      <c r="O30" s="14" t="str">
        <f t="shared" si="0"/>
        <v>ns3</v>
      </c>
      <c r="P30" s="24"/>
      <c r="Q30" s="2" t="str">
        <f t="shared" si="1"/>
        <v>Tampa Bay Buccaneers</v>
      </c>
      <c r="R30" s="5">
        <f t="shared" si="2"/>
        <v>0.43806</v>
      </c>
      <c r="T30" s="2">
        <v>27</v>
      </c>
      <c r="U30" s="2">
        <f t="shared" ca="1" si="9"/>
        <v>0</v>
      </c>
      <c r="V30" s="2" t="str">
        <f t="shared" ca="1" si="3"/>
        <v>Miami Dolphins</v>
      </c>
      <c r="W30" s="5">
        <f t="shared" ca="1" si="4"/>
        <v>0.31318000000000001</v>
      </c>
      <c r="X30" s="14" t="str">
        <f t="shared" ca="1" si="5"/>
        <v>a</v>
      </c>
    </row>
    <row r="31" spans="1:50" x14ac:dyDescent="0.25">
      <c r="A31" s="3" t="s">
        <v>21</v>
      </c>
      <c r="B31" s="3" t="s">
        <v>54</v>
      </c>
      <c r="C31" s="3" t="s">
        <v>72</v>
      </c>
      <c r="D31" s="3" t="s">
        <v>73</v>
      </c>
      <c r="F31" s="50"/>
      <c r="G31" s="3" t="s">
        <v>26</v>
      </c>
      <c r="H31" s="3">
        <v>5</v>
      </c>
      <c r="I31" s="12">
        <f t="shared" si="6"/>
        <v>10</v>
      </c>
      <c r="J31" s="3">
        <v>1</v>
      </c>
      <c r="L31" s="13">
        <f t="shared" si="7"/>
        <v>25</v>
      </c>
      <c r="M31" s="14" t="str">
        <f t="shared" si="8"/>
        <v>nw</v>
      </c>
      <c r="N31" s="14">
        <f>IF(M31="","",COUNTIF($M$4:M31,M31))</f>
        <v>4</v>
      </c>
      <c r="O31" s="14" t="str">
        <f t="shared" si="0"/>
        <v>nw4</v>
      </c>
      <c r="P31" s="24"/>
      <c r="Q31" s="2" t="str">
        <f t="shared" si="1"/>
        <v>Arizona Cardinals</v>
      </c>
      <c r="R31" s="5">
        <f t="shared" si="2"/>
        <v>0.34404999999999997</v>
      </c>
      <c r="T31" s="2">
        <v>28</v>
      </c>
      <c r="U31" s="2">
        <f t="shared" ca="1" si="9"/>
        <v>0</v>
      </c>
      <c r="V31" s="2" t="str">
        <f t="shared" ca="1" si="3"/>
        <v>Carolina Panthers</v>
      </c>
      <c r="W31" s="5">
        <f t="shared" ca="1" si="4"/>
        <v>0.31303999999999998</v>
      </c>
      <c r="X31" s="14" t="str">
        <f t="shared" ca="1" si="5"/>
        <v>n</v>
      </c>
    </row>
    <row r="32" spans="1:50" x14ac:dyDescent="0.25">
      <c r="A32" s="3" t="s">
        <v>5</v>
      </c>
      <c r="B32" s="3" t="s">
        <v>39</v>
      </c>
      <c r="C32" s="3" t="s">
        <v>74</v>
      </c>
      <c r="D32" s="3" t="s">
        <v>77</v>
      </c>
      <c r="F32" s="50"/>
      <c r="G32" s="3" t="s">
        <v>20</v>
      </c>
      <c r="H32" s="3">
        <v>5</v>
      </c>
      <c r="I32" s="12">
        <f t="shared" si="6"/>
        <v>11</v>
      </c>
      <c r="J32" s="3">
        <v>0</v>
      </c>
      <c r="L32" s="13">
        <f t="shared" si="7"/>
        <v>28</v>
      </c>
      <c r="M32" s="14" t="str">
        <f t="shared" si="8"/>
        <v>ns</v>
      </c>
      <c r="N32" s="14">
        <f>IF(M32="","",COUNTIF($M$4:M32,M32))</f>
        <v>4</v>
      </c>
      <c r="O32" s="14" t="str">
        <f t="shared" si="0"/>
        <v>ns4</v>
      </c>
      <c r="P32" s="24"/>
      <c r="Q32" s="2" t="str">
        <f t="shared" si="1"/>
        <v>Carolina Panthers</v>
      </c>
      <c r="R32" s="5">
        <f t="shared" si="2"/>
        <v>0.31303999999999998</v>
      </c>
      <c r="T32" s="2">
        <v>29</v>
      </c>
      <c r="U32" s="2">
        <f t="shared" ca="1" si="9"/>
        <v>0</v>
      </c>
      <c r="V32" s="2" t="str">
        <f t="shared" ca="1" si="3"/>
        <v>New York Giants</v>
      </c>
      <c r="W32" s="5">
        <f t="shared" ca="1" si="4"/>
        <v>0.25002999999999997</v>
      </c>
      <c r="X32" s="14" t="str">
        <f t="shared" ca="1" si="5"/>
        <v>n</v>
      </c>
    </row>
    <row r="33" spans="1:24" x14ac:dyDescent="0.25">
      <c r="A33" s="3" t="s">
        <v>29</v>
      </c>
      <c r="B33" s="3" t="s">
        <v>62</v>
      </c>
      <c r="C33" s="3" t="s">
        <v>74</v>
      </c>
      <c r="D33" s="3" t="s">
        <v>78</v>
      </c>
      <c r="F33" s="50"/>
      <c r="G33" s="3" t="s">
        <v>7</v>
      </c>
      <c r="H33" s="3">
        <v>4</v>
      </c>
      <c r="I33" s="12">
        <f t="shared" si="6"/>
        <v>12</v>
      </c>
      <c r="J33" s="3">
        <v>0</v>
      </c>
      <c r="L33" s="13">
        <f t="shared" si="7"/>
        <v>29</v>
      </c>
      <c r="M33" s="14" t="str">
        <f t="shared" si="8"/>
        <v>ne</v>
      </c>
      <c r="N33" s="14">
        <f>IF(M33="","",COUNTIF($M$4:M33,M33))</f>
        <v>3</v>
      </c>
      <c r="O33" s="14" t="str">
        <f t="shared" si="0"/>
        <v>ne3</v>
      </c>
      <c r="P33" s="24"/>
      <c r="Q33" s="2" t="str">
        <f t="shared" si="1"/>
        <v>New York Giants</v>
      </c>
      <c r="R33" s="5">
        <f t="shared" si="2"/>
        <v>0.25002999999999997</v>
      </c>
      <c r="T33" s="2">
        <v>30</v>
      </c>
      <c r="U33" s="2">
        <f t="shared" ca="1" si="9"/>
        <v>0</v>
      </c>
      <c r="V33" s="2" t="str">
        <f t="shared" ca="1" si="3"/>
        <v>Detroit Lions</v>
      </c>
      <c r="W33" s="5">
        <f t="shared" ca="1" si="4"/>
        <v>0.21901999999999999</v>
      </c>
      <c r="X33" s="14" t="str">
        <f t="shared" ca="1" si="5"/>
        <v>n</v>
      </c>
    </row>
    <row r="34" spans="1:24" x14ac:dyDescent="0.25">
      <c r="A34" s="3" t="s">
        <v>4</v>
      </c>
      <c r="B34" s="3" t="s">
        <v>38</v>
      </c>
      <c r="C34" s="3" t="s">
        <v>74</v>
      </c>
      <c r="D34" s="3" t="s">
        <v>78</v>
      </c>
      <c r="F34" s="50"/>
      <c r="G34" s="3" t="s">
        <v>30</v>
      </c>
      <c r="H34" s="3">
        <v>3</v>
      </c>
      <c r="I34" s="12">
        <f t="shared" si="6"/>
        <v>12</v>
      </c>
      <c r="J34" s="3">
        <v>1</v>
      </c>
      <c r="L34" s="13">
        <f t="shared" si="7"/>
        <v>30</v>
      </c>
      <c r="M34" s="14" t="str">
        <f t="shared" si="8"/>
        <v>nn</v>
      </c>
      <c r="N34" s="14">
        <f>IF(M34="","",COUNTIF($M$4:M34,M34))</f>
        <v>4</v>
      </c>
      <c r="O34" s="14" t="str">
        <f t="shared" si="0"/>
        <v>nn4</v>
      </c>
      <c r="P34" s="24"/>
      <c r="Q34" s="2" t="str">
        <f t="shared" si="1"/>
        <v>Detroit Lions</v>
      </c>
      <c r="R34" s="5">
        <f t="shared" si="2"/>
        <v>0.21901999999999999</v>
      </c>
      <c r="T34" s="2">
        <v>31</v>
      </c>
      <c r="U34" s="2">
        <f t="shared" ca="1" si="9"/>
        <v>0</v>
      </c>
      <c r="V34" s="2" t="str">
        <f t="shared" ca="1" si="3"/>
        <v>Washington Redskins</v>
      </c>
      <c r="W34" s="5">
        <f t="shared" ca="1" si="4"/>
        <v>0.18801000000000001</v>
      </c>
      <c r="X34" s="14" t="str">
        <f t="shared" ca="1" si="5"/>
        <v>n</v>
      </c>
    </row>
    <row r="35" spans="1:24" x14ac:dyDescent="0.25">
      <c r="A35" s="3" t="s">
        <v>25</v>
      </c>
      <c r="B35" s="3" t="s">
        <v>58</v>
      </c>
      <c r="C35" s="3" t="s">
        <v>72</v>
      </c>
      <c r="D35" s="3" t="s">
        <v>77</v>
      </c>
      <c r="F35" s="51"/>
      <c r="G35" s="3" t="s">
        <v>23</v>
      </c>
      <c r="H35" s="3">
        <v>3</v>
      </c>
      <c r="I35" s="12">
        <f t="shared" si="6"/>
        <v>13</v>
      </c>
      <c r="J35" s="3">
        <v>0</v>
      </c>
      <c r="L35" s="13">
        <f t="shared" si="7"/>
        <v>31</v>
      </c>
      <c r="M35" s="14" t="str">
        <f t="shared" si="8"/>
        <v>ne</v>
      </c>
      <c r="N35" s="14">
        <f>IF(M35="","",COUNTIF($M$4:M35,M35))</f>
        <v>4</v>
      </c>
      <c r="O35" s="14" t="str">
        <f t="shared" si="0"/>
        <v>ne4</v>
      </c>
      <c r="P35" s="24"/>
      <c r="Q35" s="2" t="str">
        <f t="shared" si="1"/>
        <v>Washington Redskins</v>
      </c>
      <c r="R35" s="5">
        <f t="shared" si="2"/>
        <v>0.18801000000000001</v>
      </c>
      <c r="T35" s="2">
        <v>32</v>
      </c>
      <c r="U35" s="2">
        <f t="shared" ca="1" si="9"/>
        <v>0</v>
      </c>
      <c r="V35" s="2" t="str">
        <f t="shared" ca="1" si="3"/>
        <v>Cincinnati Bengals</v>
      </c>
      <c r="W35" s="5">
        <f t="shared" ca="1" si="4"/>
        <v>0.12517</v>
      </c>
      <c r="X35" s="14" t="str">
        <f t="shared" ca="1" si="5"/>
        <v>a</v>
      </c>
    </row>
  </sheetData>
  <mergeCells count="27">
    <mergeCell ref="A1:D1"/>
    <mergeCell ref="G1:J1"/>
    <mergeCell ref="L1:R1"/>
    <mergeCell ref="T1:W1"/>
    <mergeCell ref="Z1:AJ1"/>
    <mergeCell ref="AR13:AR19"/>
    <mergeCell ref="AX13:AX19"/>
    <mergeCell ref="BD1:BG1"/>
    <mergeCell ref="Z3:Z29"/>
    <mergeCell ref="AA3:AD3"/>
    <mergeCell ref="AF3:AF29"/>
    <mergeCell ref="AG3:AJ3"/>
    <mergeCell ref="AL3:BB3"/>
    <mergeCell ref="AA17:AD17"/>
    <mergeCell ref="AG17:AJ17"/>
    <mergeCell ref="AL1:BB1"/>
    <mergeCell ref="AR4:AR10"/>
    <mergeCell ref="AX4:AX10"/>
    <mergeCell ref="AA10:AD10"/>
    <mergeCell ref="AG10:AJ10"/>
    <mergeCell ref="AL12:BB12"/>
    <mergeCell ref="F20:F35"/>
    <mergeCell ref="AA24:AD24"/>
    <mergeCell ref="AG24:AJ24"/>
    <mergeCell ref="F4:F19"/>
    <mergeCell ref="AL4:AL10"/>
    <mergeCell ref="AL13:AL19"/>
  </mergeCells>
  <conditionalFormatting sqref="U4:X35">
    <cfRule type="expression" dxfId="254" priority="16">
      <formula>AND($U4&gt;=5,$U4&lt;=6)</formula>
    </cfRule>
    <cfRule type="expression" dxfId="253" priority="17">
      <formula>AND($U4&gt;=1,$U4&lt;=4)</formula>
    </cfRule>
  </conditionalFormatting>
  <conditionalFormatting sqref="X4:X35">
    <cfRule type="expression" dxfId="252" priority="4">
      <formula>X4="n"</formula>
    </cfRule>
    <cfRule type="expression" dxfId="251" priority="5">
      <formula>X4="a"</formula>
    </cfRule>
  </conditionalFormatting>
  <conditionalFormatting sqref="AB4:AD35">
    <cfRule type="expression" dxfId="250" priority="14">
      <formula>AND($AB4&gt;=5,$AB4&lt;=6)</formula>
    </cfRule>
    <cfRule type="expression" dxfId="249" priority="15">
      <formula>AND($AB4&gt;=1,$AB4&lt;=4)</formula>
    </cfRule>
  </conditionalFormatting>
  <conditionalFormatting sqref="AH4:AJ29">
    <cfRule type="expression" dxfId="248" priority="10">
      <formula>AND($AG4&gt;=5,$AG4&lt;=6)</formula>
    </cfRule>
    <cfRule type="expression" dxfId="247" priority="11">
      <formula>AND($AG4&gt;=1,$AG4&lt;=4)</formula>
    </cfRule>
    <cfRule type="expression" dxfId="246" priority="12">
      <formula>AND($AH4&gt;=5,$AH4&lt;=6)</formula>
    </cfRule>
    <cfRule type="expression" dxfId="245" priority="13">
      <formula>AND($AH4&gt;=1,$AH4&lt;=4)</formula>
    </cfRule>
  </conditionalFormatting>
  <conditionalFormatting sqref="AM5:AO18">
    <cfRule type="expression" dxfId="244" priority="9">
      <formula>$AP5&lt;&gt;""</formula>
    </cfRule>
  </conditionalFormatting>
  <conditionalFormatting sqref="AS5:AS6">
    <cfRule type="expression" dxfId="243" priority="3">
      <formula>$BB5&lt;&gt;""</formula>
    </cfRule>
  </conditionalFormatting>
  <conditionalFormatting sqref="AS14">
    <cfRule type="expression" dxfId="242" priority="2">
      <formula>$BB14&lt;&gt;""</formula>
    </cfRule>
  </conditionalFormatting>
  <conditionalFormatting sqref="AS17">
    <cfRule type="expression" dxfId="241" priority="1">
      <formula>$BB17&lt;&gt;""</formula>
    </cfRule>
  </conditionalFormatting>
  <conditionalFormatting sqref="AS5:AU13 AT14:AU14 AS15:AU16 AT17:AU17 AS18:AU18">
    <cfRule type="expression" dxfId="240" priority="8">
      <formula>$AV5&lt;&gt;""</formula>
    </cfRule>
  </conditionalFormatting>
  <conditionalFormatting sqref="AY6:BA16">
    <cfRule type="expression" dxfId="239" priority="7">
      <formula>$BB6&lt;&gt;""</formula>
    </cfRule>
  </conditionalFormatting>
  <conditionalFormatting sqref="BD10:BF11">
    <cfRule type="expression" dxfId="238" priority="6">
      <formula>$BG10&lt;&gt;""</formula>
    </cfRule>
  </conditionalFormatting>
  <pageMargins left="0.7" right="0.7" top="0.78740157499999996" bottom="0.78740157499999996" header="0.3" footer="0.3"/>
  <pageSetup paperSize="9"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G35"/>
  <sheetViews>
    <sheetView topLeftCell="Z1" workbookViewId="0">
      <selection activeCell="BG11" sqref="BG11"/>
    </sheetView>
  </sheetViews>
  <sheetFormatPr baseColWidth="10" defaultColWidth="11.42578125" defaultRowHeight="15" outlineLevelCol="1" x14ac:dyDescent="0.25"/>
  <cols>
    <col min="1" max="4" width="12.7109375" style="2" hidden="1" customWidth="1" outlineLevel="1"/>
    <col min="5" max="5" width="6.7109375" style="2" customWidth="1" collapsed="1"/>
    <col min="6" max="6" width="2.7109375" style="2" customWidth="1" outlineLevel="1"/>
    <col min="7" max="7" width="12.7109375" style="2" customWidth="1" outlineLevel="1"/>
    <col min="8" max="10" width="3.7109375" style="2" customWidth="1" outlineLevel="1"/>
    <col min="11" max="11" width="6.7109375" style="2" customWidth="1"/>
    <col min="12" max="14" width="3.7109375" style="2" hidden="1" customWidth="1" outlineLevel="1"/>
    <col min="15" max="15" width="4.7109375" style="2" hidden="1" customWidth="1" outlineLevel="1"/>
    <col min="16" max="16" width="2.7109375" style="2" hidden="1" customWidth="1" outlineLevel="1"/>
    <col min="17" max="17" width="24.7109375" style="2" hidden="1" customWidth="1" outlineLevel="1"/>
    <col min="18" max="18" width="6.7109375" style="2" hidden="1" customWidth="1" outlineLevel="1"/>
    <col min="19" max="19" width="6.7109375" style="2" customWidth="1" collapsed="1"/>
    <col min="20" max="20" width="3.7109375" style="2" customWidth="1" outlineLevel="1"/>
    <col min="21" max="21" width="2.7109375" style="2" customWidth="1" outlineLevel="1"/>
    <col min="22" max="22" width="24.7109375" style="2" customWidth="1" outlineLevel="1"/>
    <col min="23" max="23" width="6.7109375" style="2" customWidth="1" outlineLevel="1"/>
    <col min="24" max="24" width="2.7109375" style="2" customWidth="1" outlineLevel="1"/>
    <col min="25" max="25" width="6.7109375" style="2" customWidth="1"/>
    <col min="26" max="26" width="2.7109375" style="2" customWidth="1" outlineLevel="1"/>
    <col min="27" max="27" width="4.7109375" style="2" customWidth="1" outlineLevel="1"/>
    <col min="28" max="28" width="2.7109375" style="2" customWidth="1" outlineLevel="1"/>
    <col min="29" max="29" width="24.7109375" style="2" customWidth="1" outlineLevel="1"/>
    <col min="30" max="30" width="6.7109375" style="2" customWidth="1" outlineLevel="1"/>
    <col min="31" max="31" width="3.7109375" style="2" customWidth="1" outlineLevel="1"/>
    <col min="32" max="32" width="2.7109375" style="2" customWidth="1" outlineLevel="1"/>
    <col min="33" max="33" width="4.7109375" style="2" customWidth="1" outlineLevel="1"/>
    <col min="34" max="34" width="2.7109375" style="2" customWidth="1" outlineLevel="1"/>
    <col min="35" max="35" width="24.7109375" style="2" customWidth="1" outlineLevel="1"/>
    <col min="36" max="36" width="6.7109375" style="2" customWidth="1" outlineLevel="1"/>
    <col min="37" max="37" width="6.7109375" style="2" customWidth="1"/>
    <col min="38" max="39" width="2.7109375" style="2" customWidth="1"/>
    <col min="40" max="40" width="24.7109375" style="2" customWidth="1"/>
    <col min="41" max="41" width="4.7109375" style="2" customWidth="1"/>
    <col min="42" max="42" width="2.7109375" style="2" customWidth="1"/>
    <col min="43" max="43" width="3.7109375" style="2" customWidth="1"/>
    <col min="44" max="45" width="2.7109375" style="2" customWidth="1"/>
    <col min="46" max="46" width="24.7109375" style="2" customWidth="1"/>
    <col min="47" max="47" width="4.7109375" style="2" customWidth="1"/>
    <col min="48" max="48" width="2.7109375" style="2" customWidth="1"/>
    <col min="49" max="49" width="3.7109375" style="2" customWidth="1"/>
    <col min="50" max="51" width="2.7109375" style="2" customWidth="1"/>
    <col min="52" max="52" width="24.7109375" style="2" customWidth="1"/>
    <col min="53" max="53" width="4.7109375" style="2" customWidth="1"/>
    <col min="54" max="54" width="2.7109375" style="2" customWidth="1"/>
    <col min="55" max="55" width="3.7109375" style="2" customWidth="1"/>
    <col min="56" max="56" width="2.7109375" style="2" customWidth="1"/>
    <col min="57" max="57" width="24.7109375" style="2" customWidth="1"/>
    <col min="58" max="58" width="4.7109375" style="2" customWidth="1"/>
    <col min="59" max="59" width="12.7109375" style="2" customWidth="1"/>
    <col min="60" max="16384" width="11.42578125" style="2"/>
  </cols>
  <sheetData>
    <row r="1" spans="1:59" s="11" customFormat="1" ht="21" x14ac:dyDescent="0.25">
      <c r="A1" s="60" t="s">
        <v>80</v>
      </c>
      <c r="B1" s="60"/>
      <c r="C1" s="60"/>
      <c r="D1" s="60"/>
      <c r="G1" s="60" t="s">
        <v>118</v>
      </c>
      <c r="H1" s="60"/>
      <c r="I1" s="60"/>
      <c r="J1" s="60"/>
      <c r="L1" s="60" t="s">
        <v>82</v>
      </c>
      <c r="M1" s="60"/>
      <c r="N1" s="60"/>
      <c r="O1" s="60"/>
      <c r="P1" s="60"/>
      <c r="Q1" s="60"/>
      <c r="R1" s="60"/>
      <c r="T1" s="60" t="s">
        <v>81</v>
      </c>
      <c r="U1" s="60"/>
      <c r="V1" s="60"/>
      <c r="W1" s="60"/>
      <c r="X1" s="10"/>
      <c r="Z1" s="60" t="s">
        <v>127</v>
      </c>
      <c r="AA1" s="60"/>
      <c r="AB1" s="60"/>
      <c r="AC1" s="60"/>
      <c r="AD1" s="60"/>
      <c r="AE1" s="60"/>
      <c r="AF1" s="60"/>
      <c r="AG1" s="60"/>
      <c r="AH1" s="60"/>
      <c r="AI1" s="60"/>
      <c r="AJ1" s="60"/>
      <c r="AL1" s="60" t="s">
        <v>129</v>
      </c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D1" s="60" t="s">
        <v>125</v>
      </c>
      <c r="BE1" s="60"/>
      <c r="BF1" s="60"/>
      <c r="BG1" s="60"/>
    </row>
    <row r="2" spans="1:59" x14ac:dyDescent="0.25">
      <c r="A2" s="3">
        <v>16</v>
      </c>
      <c r="BD2" s="6" t="s">
        <v>130</v>
      </c>
    </row>
    <row r="3" spans="1:59" ht="15" customHeight="1" x14ac:dyDescent="0.25">
      <c r="A3" s="1" t="s">
        <v>32</v>
      </c>
      <c r="B3" s="1" t="s">
        <v>33</v>
      </c>
      <c r="C3" s="1" t="s">
        <v>70</v>
      </c>
      <c r="D3" s="1" t="s">
        <v>71</v>
      </c>
      <c r="G3" s="1" t="s">
        <v>32</v>
      </c>
      <c r="H3" s="4" t="s">
        <v>65</v>
      </c>
      <c r="I3" s="4" t="s">
        <v>66</v>
      </c>
      <c r="J3" s="4" t="s">
        <v>67</v>
      </c>
      <c r="L3" s="4" t="s">
        <v>119</v>
      </c>
      <c r="M3" s="4" t="s">
        <v>76</v>
      </c>
      <c r="N3" s="4" t="s">
        <v>120</v>
      </c>
      <c r="O3" s="4" t="s">
        <v>69</v>
      </c>
      <c r="P3" s="4"/>
      <c r="Q3" s="4" t="s">
        <v>79</v>
      </c>
      <c r="R3" s="4" t="s">
        <v>68</v>
      </c>
      <c r="T3" s="1"/>
      <c r="U3" s="1"/>
      <c r="V3" s="4" t="s">
        <v>79</v>
      </c>
      <c r="W3" s="4" t="s">
        <v>68</v>
      </c>
      <c r="X3" s="1"/>
      <c r="Z3" s="54" t="s">
        <v>115</v>
      </c>
      <c r="AA3" s="52" t="s">
        <v>75</v>
      </c>
      <c r="AB3" s="52"/>
      <c r="AC3" s="52"/>
      <c r="AD3" s="53"/>
      <c r="AF3" s="49" t="s">
        <v>116</v>
      </c>
      <c r="AG3" s="47" t="s">
        <v>75</v>
      </c>
      <c r="AH3" s="47"/>
      <c r="AI3" s="47"/>
      <c r="AJ3" s="48"/>
      <c r="AL3" s="70" t="s">
        <v>115</v>
      </c>
      <c r="AM3" s="74"/>
      <c r="AN3" s="74"/>
      <c r="AO3" s="74"/>
      <c r="AP3" s="74"/>
      <c r="AQ3" s="74"/>
      <c r="AR3" s="71"/>
      <c r="AS3" s="74"/>
      <c r="AT3" s="74"/>
      <c r="AU3" s="74"/>
      <c r="AV3" s="74"/>
      <c r="AW3" s="74"/>
      <c r="AX3" s="71"/>
      <c r="AY3" s="74"/>
      <c r="AZ3" s="74"/>
      <c r="BA3" s="74"/>
      <c r="BB3" s="75"/>
    </row>
    <row r="4" spans="1:59" ht="15" customHeight="1" x14ac:dyDescent="0.25">
      <c r="A4" s="3" t="s">
        <v>8</v>
      </c>
      <c r="B4" s="3" t="s">
        <v>42</v>
      </c>
      <c r="C4" s="3" t="s">
        <v>72</v>
      </c>
      <c r="D4" s="3" t="s">
        <v>73</v>
      </c>
      <c r="F4" s="54" t="s">
        <v>115</v>
      </c>
      <c r="G4" s="3" t="s">
        <v>17</v>
      </c>
      <c r="H4" s="3">
        <v>12</v>
      </c>
      <c r="I4" s="12">
        <f>$A$2-H4-J4</f>
        <v>4</v>
      </c>
      <c r="J4" s="3">
        <v>0</v>
      </c>
      <c r="L4" s="13">
        <f>IF(G4="","",_xlfn.RANK.EQ(R4,$R$4:$R$35,0))</f>
        <v>3</v>
      </c>
      <c r="M4" s="14" t="str">
        <f>IF(G4="","",LOWER(LEFT(VLOOKUP(G4,$A$4:$D$35,3),1))&amp;LOWER(LEFT(VLOOKUP(G4,$A$4:$D$35,4),1)))</f>
        <v>aw</v>
      </c>
      <c r="N4" s="14">
        <f>IF(M4="","",COUNTIF($M$4:M4,M4))</f>
        <v>1</v>
      </c>
      <c r="O4" s="14" t="str">
        <f t="shared" ref="O4:O35" si="0">M4&amp;N4</f>
        <v>aw1</v>
      </c>
      <c r="P4" s="2">
        <v>1</v>
      </c>
      <c r="Q4" s="2" t="str">
        <f t="shared" ref="Q4:Q35" si="1">IF(G4="","",VLOOKUP(G4,$A$4:$D$35,2)&amp;" "&amp;G4)</f>
        <v>Kansas City Chiefs</v>
      </c>
      <c r="R4" s="5">
        <f t="shared" ref="R4:R35" si="2">IF(G4="","",ROUND((H4+J4/2)/SUM(H4:J4),3)+(36-ROW())/100000)</f>
        <v>0.75031999999999999</v>
      </c>
      <c r="T4" s="2">
        <v>1</v>
      </c>
      <c r="U4" s="2">
        <f ca="1">IF(L4="","",OFFSET($P$3,MATCH(T4,$L$4:$L$35,0),0))</f>
        <v>1</v>
      </c>
      <c r="V4" s="2" t="str">
        <f t="shared" ref="V4:V35" ca="1" si="3">IF(L4="","",OFFSET($Q$3,MATCH(T4,$L$4:$L$35,0),0))</f>
        <v>New Orleans Saints</v>
      </c>
      <c r="W4" s="5">
        <f t="shared" ref="W4:W35" ca="1" si="4">IF(L4="","",OFFSET($R$3,MATCH(T4,$L$4:$L$35,0),0))</f>
        <v>0.81315999999999999</v>
      </c>
      <c r="X4" s="14" t="str">
        <f t="shared" ref="X4:X35" ca="1" si="5">IF(L4="","",LEFT(OFFSET($M$3,MATCH(T4,$L$4:$L$35,0),0),1))</f>
        <v>n</v>
      </c>
      <c r="Z4" s="61"/>
      <c r="AA4" s="1"/>
      <c r="AB4" s="1"/>
      <c r="AC4" s="4" t="s">
        <v>79</v>
      </c>
      <c r="AD4" s="4" t="s">
        <v>68</v>
      </c>
      <c r="AF4" s="63"/>
      <c r="AG4" s="1"/>
      <c r="AH4" s="1"/>
      <c r="AI4" s="4" t="s">
        <v>79</v>
      </c>
      <c r="AJ4" s="4" t="s">
        <v>68</v>
      </c>
      <c r="AL4" s="61" t="s">
        <v>121</v>
      </c>
      <c r="AR4" s="61" t="s">
        <v>122</v>
      </c>
      <c r="AX4" s="61" t="s">
        <v>124</v>
      </c>
    </row>
    <row r="5" spans="1:59" x14ac:dyDescent="0.25">
      <c r="A5" s="3" t="s">
        <v>28</v>
      </c>
      <c r="B5" s="3" t="s">
        <v>61</v>
      </c>
      <c r="C5" s="3" t="s">
        <v>72</v>
      </c>
      <c r="D5" s="3" t="s">
        <v>77</v>
      </c>
      <c r="F5" s="55"/>
      <c r="G5" s="3" t="s">
        <v>13</v>
      </c>
      <c r="H5" s="3">
        <v>11</v>
      </c>
      <c r="I5" s="12">
        <f t="shared" ref="I5:I35" si="6">$A$2-H5-J5</f>
        <v>5</v>
      </c>
      <c r="J5" s="3">
        <v>0</v>
      </c>
      <c r="L5" s="13">
        <f t="shared" ref="L5:L35" si="7">IF(G5="","",_xlfn.RANK.EQ(R5,$R$4:$R$35,0))</f>
        <v>6</v>
      </c>
      <c r="M5" s="14" t="str">
        <f t="shared" ref="M5:M35" si="8">IF(G5="","",LOWER(LEFT(VLOOKUP(G5,$A$4:$D$35,3),1))&amp;LOWER(LEFT(VLOOKUP(G5,$A$4:$D$35,4),1)))</f>
        <v>ae</v>
      </c>
      <c r="N5" s="14">
        <f>IF(M5="","",COUNTIF($M$4:M5,M5))</f>
        <v>1</v>
      </c>
      <c r="O5" s="14" t="str">
        <f t="shared" si="0"/>
        <v>ae1</v>
      </c>
      <c r="P5" s="2">
        <v>2</v>
      </c>
      <c r="Q5" s="2" t="str">
        <f t="shared" si="1"/>
        <v>New England Patriots</v>
      </c>
      <c r="R5" s="5">
        <f t="shared" si="2"/>
        <v>0.68830999999999998</v>
      </c>
      <c r="T5" s="2">
        <v>2</v>
      </c>
      <c r="U5" s="2">
        <f t="shared" ref="U5:U35" ca="1" si="9">IF(L5="","",OFFSET($P$3,MATCH(T5,$L$4:$L$35,0),0))</f>
        <v>2</v>
      </c>
      <c r="V5" s="2" t="str">
        <f t="shared" ca="1" si="3"/>
        <v>Los Angeles Rams</v>
      </c>
      <c r="W5" s="5">
        <f t="shared" ca="1" si="4"/>
        <v>0.81314999999999993</v>
      </c>
      <c r="X5" s="14" t="str">
        <f t="shared" ca="1" si="5"/>
        <v>n</v>
      </c>
      <c r="Z5" s="61"/>
      <c r="AA5" s="14" t="s">
        <v>87</v>
      </c>
      <c r="AB5" s="2">
        <f ca="1">IF(COUNTIF($O$4:$O$35,AA5)=0,"",OFFSET($P$3,MATCH(AA5,$O$4:$O$35,0),0))</f>
        <v>2</v>
      </c>
      <c r="AC5" s="2" t="str">
        <f ca="1">IF(COUNTIF($O$4:$O$35,AA5)=0,"",OFFSET($Q$3,MATCH(AA5,$O$4:$O$35,0),0))</f>
        <v>New England Patriots</v>
      </c>
      <c r="AD5" s="5">
        <f ca="1">IF(COUNTIF($O$4:$O$35,AA5)=0,"",OFFSET($R$3,MATCH(AA5,$O$4:$O$35,0),0))</f>
        <v>0.68830999999999998</v>
      </c>
      <c r="AF5" s="63"/>
      <c r="AG5" s="14" t="s">
        <v>99</v>
      </c>
      <c r="AH5" s="2">
        <f ca="1">IF(COUNTIF($O$4:$O$35,AG5)=0,"",OFFSET($P$3,MATCH(AG5,$O$4:$O$35,0),0))</f>
        <v>4</v>
      </c>
      <c r="AI5" s="2" t="str">
        <f ca="1">IF(COUNTIF($O$4:$O$35,AG5)=0,"",OFFSET($Q$3,MATCH(AG5,$O$4:$O$35,0),0))</f>
        <v>Dallas Cowboys</v>
      </c>
      <c r="AJ5" s="5">
        <f ca="1">IF(COUNTIF($O$4:$O$35,AG5)=0,"",OFFSET($R$3,MATCH(AG5,$O$4:$O$35,0),0))</f>
        <v>0.62512999999999996</v>
      </c>
      <c r="AL5" s="55"/>
      <c r="AM5" s="16">
        <v>5</v>
      </c>
      <c r="AN5" s="17" t="str">
        <f>IF(Q8="","tbd",Q8)</f>
        <v>Los Angeles Chargers</v>
      </c>
      <c r="AO5" s="18">
        <v>23</v>
      </c>
      <c r="AP5" s="14">
        <f>IF(AO5&gt;AO6,AM5,"")</f>
        <v>5</v>
      </c>
      <c r="AR5" s="55"/>
      <c r="AS5" s="16">
        <f>IF(COUNT(AP5:AP9)&lt;&gt;2,"",MIN(AP5:AP9))</f>
        <v>5</v>
      </c>
      <c r="AT5" s="17" t="str">
        <f ca="1">IF(AS5="","tbd",OFFSET($Q$3,AS5,0))</f>
        <v>Los Angeles Chargers</v>
      </c>
      <c r="AU5" s="18">
        <v>28</v>
      </c>
      <c r="AV5" s="14" t="str">
        <f>IF(AU5&gt;AU6,AS5,"")</f>
        <v/>
      </c>
      <c r="AX5" s="61"/>
    </row>
    <row r="6" spans="1:59" x14ac:dyDescent="0.25">
      <c r="A6" s="3" t="s">
        <v>31</v>
      </c>
      <c r="B6" s="3" t="s">
        <v>64</v>
      </c>
      <c r="C6" s="3" t="s">
        <v>74</v>
      </c>
      <c r="D6" s="3" t="s">
        <v>77</v>
      </c>
      <c r="F6" s="55"/>
      <c r="G6" s="3" t="s">
        <v>29</v>
      </c>
      <c r="H6" s="3">
        <v>11</v>
      </c>
      <c r="I6" s="12">
        <f t="shared" si="6"/>
        <v>5</v>
      </c>
      <c r="J6" s="3">
        <v>0</v>
      </c>
      <c r="L6" s="13">
        <f t="shared" si="7"/>
        <v>7</v>
      </c>
      <c r="M6" s="14" t="str">
        <f t="shared" si="8"/>
        <v>as</v>
      </c>
      <c r="N6" s="14">
        <f>IF(M6="","",COUNTIF($M$4:M6,M6))</f>
        <v>1</v>
      </c>
      <c r="O6" s="14" t="str">
        <f t="shared" si="0"/>
        <v>as1</v>
      </c>
      <c r="P6" s="2">
        <v>3</v>
      </c>
      <c r="Q6" s="2" t="str">
        <f t="shared" si="1"/>
        <v>Houston Texans</v>
      </c>
      <c r="R6" s="5">
        <f t="shared" si="2"/>
        <v>0.68829999999999991</v>
      </c>
      <c r="T6" s="2">
        <v>3</v>
      </c>
      <c r="U6" s="2">
        <f t="shared" ca="1" si="9"/>
        <v>1</v>
      </c>
      <c r="V6" s="2" t="str">
        <f t="shared" ca="1" si="3"/>
        <v>Kansas City Chiefs</v>
      </c>
      <c r="W6" s="5">
        <f t="shared" ca="1" si="4"/>
        <v>0.75031999999999999</v>
      </c>
      <c r="X6" s="14" t="str">
        <f t="shared" ca="1" si="5"/>
        <v>a</v>
      </c>
      <c r="Z6" s="61"/>
      <c r="AA6" s="14" t="s">
        <v>88</v>
      </c>
      <c r="AB6" s="2">
        <f t="shared" ref="AB6:AB8" ca="1" si="10">IF(COUNTIF($O$4:$O$35,AA6)=0,"",OFFSET($P$3,MATCH(AA6,$O$4:$O$35,0),0))</f>
        <v>0</v>
      </c>
      <c r="AC6" s="2" t="str">
        <f t="shared" ref="AC6:AC8" ca="1" si="11">IF(COUNTIF($O$4:$O$35,AA6)=0,"",OFFSET($Q$3,MATCH(AA6,$O$4:$O$35,0),0))</f>
        <v>Miami Dolphins</v>
      </c>
      <c r="AD6" s="5">
        <f t="shared" ref="AD6:AD8" ca="1" si="12">IF(COUNTIF($O$4:$O$35,AA6)=0,"",OFFSET($R$3,MATCH(AA6,$O$4:$O$35,0),0))</f>
        <v>0.43823000000000001</v>
      </c>
      <c r="AF6" s="63"/>
      <c r="AG6" s="14" t="s">
        <v>100</v>
      </c>
      <c r="AH6" s="2">
        <f t="shared" ref="AH6:AH8" ca="1" si="13">IF(COUNTIF($O$4:$O$35,AG6)=0,"",OFFSET($P$3,MATCH(AG6,$O$4:$O$35,0),0))</f>
        <v>6</v>
      </c>
      <c r="AI6" s="2" t="str">
        <f t="shared" ref="AI6:AI8" ca="1" si="14">IF(COUNTIF($O$4:$O$35,AG6)=0,"",OFFSET($Q$3,MATCH(AG6,$O$4:$O$35,0),0))</f>
        <v>Philadelphia Eagles</v>
      </c>
      <c r="AJ6" s="5">
        <f t="shared" ref="AJ6:AJ8" ca="1" si="15">IF(COUNTIF($O$4:$O$35,AG6)=0,"",OFFSET($R$3,MATCH(AG6,$O$4:$O$35,0),0))</f>
        <v>0.56311</v>
      </c>
      <c r="AL6" s="55"/>
      <c r="AM6" s="19">
        <v>4</v>
      </c>
      <c r="AN6" s="20" t="str">
        <f>IF(Q7="","tbd",Q7)</f>
        <v>Baltimore Ravens</v>
      </c>
      <c r="AO6" s="21">
        <v>17</v>
      </c>
      <c r="AP6" s="14" t="str">
        <f>IF(AO6&gt;AO5,AM6,"")</f>
        <v/>
      </c>
      <c r="AR6" s="55"/>
      <c r="AS6" s="19">
        <v>2</v>
      </c>
      <c r="AT6" s="20" t="str">
        <f>IF(Q5="","tbd",Q5)</f>
        <v>New England Patriots</v>
      </c>
      <c r="AU6" s="21">
        <v>41</v>
      </c>
      <c r="AV6" s="14">
        <f>IF(AU6&gt;AU5,AS6,"")</f>
        <v>2</v>
      </c>
      <c r="AX6" s="55"/>
      <c r="AY6" s="16">
        <f>IF(COUNT(AV5:AV9)&lt;&gt;2,"",MAX(AV5:AV9))</f>
        <v>2</v>
      </c>
      <c r="AZ6" s="17" t="str">
        <f ca="1">IF(AY6="","tbd",OFFSET($Q$3,AY6,0))</f>
        <v>New England Patriots</v>
      </c>
      <c r="BA6" s="18">
        <v>37</v>
      </c>
      <c r="BB6" s="14">
        <f>IF(BA6&gt;BA7,AY6,"")</f>
        <v>2</v>
      </c>
    </row>
    <row r="7" spans="1:59" x14ac:dyDescent="0.25">
      <c r="A7" s="3" t="s">
        <v>16</v>
      </c>
      <c r="B7" s="3" t="s">
        <v>49</v>
      </c>
      <c r="C7" s="3" t="s">
        <v>74</v>
      </c>
      <c r="D7" s="3" t="s">
        <v>75</v>
      </c>
      <c r="F7" s="55"/>
      <c r="G7" s="3" t="s">
        <v>19</v>
      </c>
      <c r="H7" s="3">
        <v>10</v>
      </c>
      <c r="I7" s="12">
        <f t="shared" si="6"/>
        <v>6</v>
      </c>
      <c r="J7" s="3">
        <v>0</v>
      </c>
      <c r="L7" s="13">
        <f t="shared" si="7"/>
        <v>8</v>
      </c>
      <c r="M7" s="14" t="str">
        <f t="shared" si="8"/>
        <v>an</v>
      </c>
      <c r="N7" s="14">
        <f>IF(M7="","",COUNTIF($M$4:M7,M7))</f>
        <v>1</v>
      </c>
      <c r="O7" s="14" t="str">
        <f t="shared" si="0"/>
        <v>an1</v>
      </c>
      <c r="P7" s="2">
        <v>4</v>
      </c>
      <c r="Q7" s="2" t="str">
        <f t="shared" si="1"/>
        <v>Baltimore Ravens</v>
      </c>
      <c r="R7" s="5">
        <f t="shared" si="2"/>
        <v>0.62529000000000001</v>
      </c>
      <c r="T7" s="2">
        <v>4</v>
      </c>
      <c r="U7" s="2">
        <f t="shared" ca="1" si="9"/>
        <v>5</v>
      </c>
      <c r="V7" s="2" t="str">
        <f t="shared" ca="1" si="3"/>
        <v>Los Angeles Chargers</v>
      </c>
      <c r="W7" s="5">
        <f t="shared" ca="1" si="4"/>
        <v>0.75027999999999995</v>
      </c>
      <c r="X7" s="14" t="str">
        <f t="shared" ca="1" si="5"/>
        <v>a</v>
      </c>
      <c r="Z7" s="61"/>
      <c r="AA7" s="14" t="s">
        <v>89</v>
      </c>
      <c r="AB7" s="2">
        <f t="shared" ca="1" si="10"/>
        <v>0</v>
      </c>
      <c r="AC7" s="2" t="str">
        <f t="shared" ca="1" si="11"/>
        <v>Buffalo Bills</v>
      </c>
      <c r="AD7" s="5">
        <f t="shared" ca="1" si="12"/>
        <v>0.37519999999999998</v>
      </c>
      <c r="AF7" s="63"/>
      <c r="AG7" s="14" t="s">
        <v>101</v>
      </c>
      <c r="AH7" s="2">
        <f t="shared" ca="1" si="13"/>
        <v>0</v>
      </c>
      <c r="AI7" s="2" t="str">
        <f t="shared" ca="1" si="14"/>
        <v>Washington Redskins</v>
      </c>
      <c r="AJ7" s="5">
        <f t="shared" ca="1" si="15"/>
        <v>0.43808000000000002</v>
      </c>
      <c r="AL7" s="61"/>
      <c r="AR7" s="61"/>
      <c r="AX7" s="55"/>
      <c r="AY7" s="19">
        <f>IF(COUNT(AV5:AV9)&lt;&gt;2,"",MIN(AV5:AV9))</f>
        <v>1</v>
      </c>
      <c r="AZ7" s="20" t="str">
        <f ca="1">IF(AY7="","tbd",OFFSET($Q$3,AY7,0))</f>
        <v>Kansas City Chiefs</v>
      </c>
      <c r="BA7" s="21">
        <v>31</v>
      </c>
      <c r="BB7" s="14" t="str">
        <f>IF(BA7&gt;BA6,AY7,"")</f>
        <v/>
      </c>
    </row>
    <row r="8" spans="1:59" x14ac:dyDescent="0.25">
      <c r="A8" s="3" t="s">
        <v>11</v>
      </c>
      <c r="B8" s="3" t="s">
        <v>45</v>
      </c>
      <c r="C8" s="3" t="s">
        <v>74</v>
      </c>
      <c r="D8" s="3" t="s">
        <v>73</v>
      </c>
      <c r="F8" s="55"/>
      <c r="G8" s="3" t="s">
        <v>18</v>
      </c>
      <c r="H8" s="3">
        <v>12</v>
      </c>
      <c r="I8" s="12">
        <f t="shared" si="6"/>
        <v>4</v>
      </c>
      <c r="J8" s="3">
        <v>0</v>
      </c>
      <c r="L8" s="13">
        <f t="shared" si="7"/>
        <v>4</v>
      </c>
      <c r="M8" s="14" t="str">
        <f t="shared" si="8"/>
        <v>aw</v>
      </c>
      <c r="N8" s="14">
        <f>IF(M8="","",COUNTIF($M$4:M8,M8))</f>
        <v>2</v>
      </c>
      <c r="O8" s="14" t="str">
        <f t="shared" si="0"/>
        <v>aw2</v>
      </c>
      <c r="P8" s="2">
        <v>5</v>
      </c>
      <c r="Q8" s="2" t="str">
        <f t="shared" si="1"/>
        <v>Los Angeles Chargers</v>
      </c>
      <c r="R8" s="5">
        <f t="shared" si="2"/>
        <v>0.75027999999999995</v>
      </c>
      <c r="T8" s="2">
        <v>5</v>
      </c>
      <c r="U8" s="2">
        <f t="shared" ca="1" si="9"/>
        <v>3</v>
      </c>
      <c r="V8" s="2" t="str">
        <f t="shared" ca="1" si="3"/>
        <v>Chicago Bears</v>
      </c>
      <c r="W8" s="5">
        <f t="shared" ca="1" si="4"/>
        <v>0.75014000000000003</v>
      </c>
      <c r="X8" s="14" t="str">
        <f t="shared" ca="1" si="5"/>
        <v>n</v>
      </c>
      <c r="Z8" s="61"/>
      <c r="AA8" s="14" t="s">
        <v>90</v>
      </c>
      <c r="AB8" s="2">
        <f t="shared" ca="1" si="10"/>
        <v>0</v>
      </c>
      <c r="AC8" s="2" t="str">
        <f t="shared" ca="1" si="11"/>
        <v>New York Jets</v>
      </c>
      <c r="AD8" s="5">
        <f t="shared" ca="1" si="12"/>
        <v>0.25018000000000001</v>
      </c>
      <c r="AF8" s="63"/>
      <c r="AG8" s="14" t="s">
        <v>102</v>
      </c>
      <c r="AH8" s="2">
        <f t="shared" ca="1" si="13"/>
        <v>0</v>
      </c>
      <c r="AI8" s="2" t="str">
        <f t="shared" ca="1" si="14"/>
        <v>New York Giants</v>
      </c>
      <c r="AJ8" s="5">
        <f t="shared" ca="1" si="15"/>
        <v>0.31303999999999998</v>
      </c>
      <c r="AL8" s="55"/>
      <c r="AM8" s="16">
        <v>6</v>
      </c>
      <c r="AN8" s="17" t="str">
        <f>IF(Q9="","tbd",Q9)</f>
        <v>Indianapolis Colts</v>
      </c>
      <c r="AO8" s="18">
        <v>21</v>
      </c>
      <c r="AP8" s="14">
        <f>IF(AO8&gt;AO9,AM8,"")</f>
        <v>6</v>
      </c>
      <c r="AR8" s="55"/>
      <c r="AS8" s="16">
        <f>IF(COUNT(AP5:AP9)&lt;&gt;2,"",MAX(AP5:AP9))</f>
        <v>6</v>
      </c>
      <c r="AT8" s="17" t="str">
        <f ca="1">IF(AS8="","tbd",OFFSET($Q$3,AS8,0))</f>
        <v>Indianapolis Colts</v>
      </c>
      <c r="AU8" s="18">
        <v>13</v>
      </c>
      <c r="AV8" s="14" t="str">
        <f>IF(AU8&gt;AU9,AS8,"")</f>
        <v/>
      </c>
      <c r="AX8" s="61"/>
    </row>
    <row r="9" spans="1:59" x14ac:dyDescent="0.25">
      <c r="A9" s="3" t="s">
        <v>10</v>
      </c>
      <c r="B9" s="3" t="s">
        <v>44</v>
      </c>
      <c r="C9" s="3" t="s">
        <v>74</v>
      </c>
      <c r="D9" s="3" t="s">
        <v>77</v>
      </c>
      <c r="F9" s="55"/>
      <c r="G9" s="3" t="s">
        <v>6</v>
      </c>
      <c r="H9" s="3">
        <v>10</v>
      </c>
      <c r="I9" s="12">
        <f t="shared" si="6"/>
        <v>6</v>
      </c>
      <c r="J9" s="3">
        <v>0</v>
      </c>
      <c r="L9" s="13">
        <f t="shared" si="7"/>
        <v>9</v>
      </c>
      <c r="M9" s="14" t="str">
        <f t="shared" si="8"/>
        <v>as</v>
      </c>
      <c r="N9" s="14">
        <f>IF(M9="","",COUNTIF($M$4:M9,M9))</f>
        <v>2</v>
      </c>
      <c r="O9" s="14" t="str">
        <f t="shared" si="0"/>
        <v>as2</v>
      </c>
      <c r="P9" s="2">
        <v>6</v>
      </c>
      <c r="Q9" s="2" t="str">
        <f t="shared" si="1"/>
        <v>Indianapolis Colts</v>
      </c>
      <c r="R9" s="5">
        <f t="shared" si="2"/>
        <v>0.62526999999999999</v>
      </c>
      <c r="T9" s="2">
        <v>6</v>
      </c>
      <c r="U9" s="2">
        <f t="shared" ca="1" si="9"/>
        <v>2</v>
      </c>
      <c r="V9" s="2" t="str">
        <f t="shared" ca="1" si="3"/>
        <v>New England Patriots</v>
      </c>
      <c r="W9" s="5">
        <f t="shared" ca="1" si="4"/>
        <v>0.68830999999999998</v>
      </c>
      <c r="X9" s="14" t="str">
        <f t="shared" ca="1" si="5"/>
        <v>a</v>
      </c>
      <c r="Z9" s="61"/>
      <c r="AF9" s="63"/>
      <c r="AL9" s="55"/>
      <c r="AM9" s="19">
        <v>3</v>
      </c>
      <c r="AN9" s="20" t="str">
        <f>IF(Q6="","tbd",Q6)</f>
        <v>Houston Texans</v>
      </c>
      <c r="AO9" s="21">
        <v>7</v>
      </c>
      <c r="AP9" s="14" t="str">
        <f>IF(AO9&gt;AO8,AM9,"")</f>
        <v/>
      </c>
      <c r="AR9" s="55"/>
      <c r="AS9" s="19">
        <v>1</v>
      </c>
      <c r="AT9" s="20" t="str">
        <f>IF(Q4="","tbd",Q4)</f>
        <v>Kansas City Chiefs</v>
      </c>
      <c r="AU9" s="21">
        <v>31</v>
      </c>
      <c r="AV9" s="14">
        <f>IF(AU9&gt;AU8,AS9,"")</f>
        <v>1</v>
      </c>
      <c r="AX9" s="61"/>
    </row>
    <row r="10" spans="1:59" x14ac:dyDescent="0.25">
      <c r="A10" s="3" t="s">
        <v>2</v>
      </c>
      <c r="B10" s="3" t="s">
        <v>36</v>
      </c>
      <c r="C10" s="3" t="s">
        <v>72</v>
      </c>
      <c r="D10" s="3" t="s">
        <v>78</v>
      </c>
      <c r="F10" s="55"/>
      <c r="G10" s="3" t="s">
        <v>5</v>
      </c>
      <c r="H10" s="3">
        <v>9</v>
      </c>
      <c r="I10" s="12">
        <f t="shared" si="6"/>
        <v>6</v>
      </c>
      <c r="J10" s="3">
        <v>1</v>
      </c>
      <c r="L10" s="13">
        <f t="shared" si="7"/>
        <v>12</v>
      </c>
      <c r="M10" s="14" t="str">
        <f t="shared" si="8"/>
        <v>an</v>
      </c>
      <c r="N10" s="14">
        <f>IF(M10="","",COUNTIF($M$4:M10,M10))</f>
        <v>2</v>
      </c>
      <c r="O10" s="14" t="str">
        <f t="shared" si="0"/>
        <v>an2</v>
      </c>
      <c r="P10" s="24"/>
      <c r="Q10" s="2" t="str">
        <f t="shared" si="1"/>
        <v>Pittsburgh Steelers</v>
      </c>
      <c r="R10" s="5">
        <f t="shared" si="2"/>
        <v>0.59426000000000001</v>
      </c>
      <c r="T10" s="2">
        <v>7</v>
      </c>
      <c r="U10" s="2">
        <f t="shared" ca="1" si="9"/>
        <v>3</v>
      </c>
      <c r="V10" s="2" t="str">
        <f t="shared" ca="1" si="3"/>
        <v>Houston Texans</v>
      </c>
      <c r="W10" s="5">
        <f t="shared" ca="1" si="4"/>
        <v>0.68829999999999991</v>
      </c>
      <c r="X10" s="14" t="str">
        <f t="shared" ca="1" si="5"/>
        <v>a</v>
      </c>
      <c r="Z10" s="55"/>
      <c r="AA10" s="52" t="s">
        <v>77</v>
      </c>
      <c r="AB10" s="52"/>
      <c r="AC10" s="52"/>
      <c r="AD10" s="53"/>
      <c r="AF10" s="50"/>
      <c r="AG10" s="47" t="s">
        <v>77</v>
      </c>
      <c r="AH10" s="47"/>
      <c r="AI10" s="47"/>
      <c r="AJ10" s="48"/>
      <c r="AL10" s="62"/>
      <c r="AR10" s="62"/>
      <c r="AX10" s="62"/>
      <c r="BD10" s="22">
        <f>IF(BD2="@AFC",SUM(BB15:BB16),SUM(BB6:BB7))</f>
        <v>2</v>
      </c>
      <c r="BE10" s="17" t="str">
        <f ca="1">IF(BD10=0,"tbd",OFFSET($Q$3,BD10+IF($BD$2="@AFC",16,0),0))</f>
        <v>New England Patriots</v>
      </c>
      <c r="BF10" s="18">
        <v>13</v>
      </c>
      <c r="BG10" s="9" t="str">
        <f>IF(BF10&gt;BF11," &lt; CHAMPION","")</f>
        <v xml:space="preserve"> &lt; CHAMPION</v>
      </c>
    </row>
    <row r="11" spans="1:59" x14ac:dyDescent="0.25">
      <c r="A11" s="3" t="s">
        <v>26</v>
      </c>
      <c r="B11" s="3" t="s">
        <v>59</v>
      </c>
      <c r="C11" s="3" t="s">
        <v>72</v>
      </c>
      <c r="D11" s="3" t="s">
        <v>73</v>
      </c>
      <c r="F11" s="55"/>
      <c r="G11" s="3" t="s">
        <v>4</v>
      </c>
      <c r="H11" s="3">
        <v>9</v>
      </c>
      <c r="I11" s="12">
        <f t="shared" si="6"/>
        <v>7</v>
      </c>
      <c r="J11" s="3">
        <v>0</v>
      </c>
      <c r="L11" s="13">
        <f t="shared" si="7"/>
        <v>13</v>
      </c>
      <c r="M11" s="14" t="str">
        <f t="shared" si="8"/>
        <v>as</v>
      </c>
      <c r="N11" s="14">
        <f>IF(M11="","",COUNTIF($M$4:M11,M11))</f>
        <v>3</v>
      </c>
      <c r="O11" s="14" t="str">
        <f t="shared" si="0"/>
        <v>as3</v>
      </c>
      <c r="P11" s="24"/>
      <c r="Q11" s="2" t="str">
        <f t="shared" si="1"/>
        <v>Tennessee Titans</v>
      </c>
      <c r="R11" s="5">
        <f t="shared" si="2"/>
        <v>0.56324999999999992</v>
      </c>
      <c r="T11" s="2">
        <v>8</v>
      </c>
      <c r="U11" s="2">
        <f t="shared" ca="1" si="9"/>
        <v>4</v>
      </c>
      <c r="V11" s="2" t="str">
        <f t="shared" ca="1" si="3"/>
        <v>Baltimore Ravens</v>
      </c>
      <c r="W11" s="5">
        <f t="shared" ca="1" si="4"/>
        <v>0.62529000000000001</v>
      </c>
      <c r="X11" s="14" t="str">
        <f t="shared" ca="1" si="5"/>
        <v>a</v>
      </c>
      <c r="Z11" s="61"/>
      <c r="AA11" s="1"/>
      <c r="AB11" s="1"/>
      <c r="AC11" s="4" t="s">
        <v>79</v>
      </c>
      <c r="AD11" s="4" t="s">
        <v>68</v>
      </c>
      <c r="AF11" s="63"/>
      <c r="AG11" s="1"/>
      <c r="AH11" s="1"/>
      <c r="AI11" s="4" t="s">
        <v>79</v>
      </c>
      <c r="AJ11" s="4" t="s">
        <v>68</v>
      </c>
      <c r="AL11" s="7"/>
      <c r="AR11" s="7"/>
      <c r="BD11" s="23">
        <f>IF(BD2="@AFC",SUM(BB6:BB7),SUM(BB15:BB16))</f>
        <v>2</v>
      </c>
      <c r="BE11" s="20" t="str">
        <f ca="1">IF(BD11=0,"tbd",OFFSET($Q$3,BD11+IF($BD$2="@AFC",0,16),0))</f>
        <v>Los Angeles Rams</v>
      </c>
      <c r="BF11" s="21">
        <v>3</v>
      </c>
      <c r="BG11" s="9" t="str">
        <f>IF(BF11&gt;BF10," &lt; CHAMPION","")</f>
        <v/>
      </c>
    </row>
    <row r="12" spans="1:59" x14ac:dyDescent="0.25">
      <c r="A12" s="3" t="s">
        <v>18</v>
      </c>
      <c r="B12" s="3" t="s">
        <v>123</v>
      </c>
      <c r="C12" s="3" t="s">
        <v>74</v>
      </c>
      <c r="D12" s="3" t="s">
        <v>73</v>
      </c>
      <c r="F12" s="55"/>
      <c r="G12" s="3" t="s">
        <v>10</v>
      </c>
      <c r="H12" s="3">
        <v>7</v>
      </c>
      <c r="I12" s="12">
        <f t="shared" si="6"/>
        <v>8</v>
      </c>
      <c r="J12" s="3">
        <v>1</v>
      </c>
      <c r="L12" s="13">
        <f t="shared" si="7"/>
        <v>16</v>
      </c>
      <c r="M12" s="14" t="str">
        <f t="shared" si="8"/>
        <v>an</v>
      </c>
      <c r="N12" s="14">
        <f>IF(M12="","",COUNTIF($M$4:M12,M12))</f>
        <v>3</v>
      </c>
      <c r="O12" s="14" t="str">
        <f t="shared" si="0"/>
        <v>an3</v>
      </c>
      <c r="P12" s="24"/>
      <c r="Q12" s="2" t="str">
        <f t="shared" si="1"/>
        <v>Cleveland Browns</v>
      </c>
      <c r="R12" s="5">
        <f t="shared" si="2"/>
        <v>0.46923999999999999</v>
      </c>
      <c r="T12" s="2">
        <v>9</v>
      </c>
      <c r="U12" s="2">
        <f t="shared" ca="1" si="9"/>
        <v>6</v>
      </c>
      <c r="V12" s="2" t="str">
        <f t="shared" ca="1" si="3"/>
        <v>Indianapolis Colts</v>
      </c>
      <c r="W12" s="5">
        <f t="shared" ca="1" si="4"/>
        <v>0.62526999999999999</v>
      </c>
      <c r="X12" s="14" t="str">
        <f t="shared" ca="1" si="5"/>
        <v>a</v>
      </c>
      <c r="Z12" s="61"/>
      <c r="AA12" s="14" t="s">
        <v>83</v>
      </c>
      <c r="AB12" s="2">
        <f ca="1">IF(COUNTIF($O$4:$O$35,AA12)=0,"",OFFSET($P$3,MATCH(AA12,$O$4:$O$35,0),0))</f>
        <v>4</v>
      </c>
      <c r="AC12" s="2" t="str">
        <f ca="1">IF(COUNTIF($O$4:$O$35,AA12)=0,"",OFFSET($Q$3,MATCH(AA12,$O$4:$O$35,0),0))</f>
        <v>Baltimore Ravens</v>
      </c>
      <c r="AD12" s="5">
        <f ca="1">IF(COUNTIF($O$4:$O$35,AA12)=0,"",OFFSET($R$3,MATCH(AA12,$O$4:$O$35,0),0))</f>
        <v>0.62529000000000001</v>
      </c>
      <c r="AF12" s="63"/>
      <c r="AG12" s="14" t="s">
        <v>103</v>
      </c>
      <c r="AH12" s="2">
        <f ca="1">IF(COUNTIF($O$4:$O$35,AG12)=0,"",OFFSET($P$3,MATCH(AG12,$O$4:$O$35,0),0))</f>
        <v>3</v>
      </c>
      <c r="AI12" s="2" t="str">
        <f ca="1">IF(COUNTIF($O$4:$O$35,AG12)=0,"",OFFSET($Q$3,MATCH(AG12,$O$4:$O$35,0),0))</f>
        <v>Chicago Bears</v>
      </c>
      <c r="AJ12" s="5">
        <f ca="1">IF(COUNTIF($O$4:$O$35,AG12)=0,"",OFFSET($R$3,MATCH(AG12,$O$4:$O$35,0),0))</f>
        <v>0.75014000000000003</v>
      </c>
      <c r="AL12" s="76" t="s">
        <v>116</v>
      </c>
      <c r="AM12" s="77"/>
      <c r="AN12" s="77"/>
      <c r="AO12" s="77"/>
      <c r="AP12" s="77"/>
      <c r="AQ12" s="77"/>
      <c r="AR12" s="78"/>
      <c r="AS12" s="77"/>
      <c r="AT12" s="77"/>
      <c r="AU12" s="77"/>
      <c r="AV12" s="77"/>
      <c r="AW12" s="77"/>
      <c r="AX12" s="78"/>
      <c r="AY12" s="77"/>
      <c r="AZ12" s="77"/>
      <c r="BA12" s="77"/>
      <c r="BB12" s="79"/>
    </row>
    <row r="13" spans="1:59" ht="15" customHeight="1" x14ac:dyDescent="0.25">
      <c r="A13" s="3" t="s">
        <v>17</v>
      </c>
      <c r="B13" s="3" t="s">
        <v>50</v>
      </c>
      <c r="C13" s="3" t="s">
        <v>74</v>
      </c>
      <c r="D13" s="3" t="s">
        <v>73</v>
      </c>
      <c r="F13" s="55"/>
      <c r="G13" s="3" t="s">
        <v>12</v>
      </c>
      <c r="H13" s="3">
        <v>7</v>
      </c>
      <c r="I13" s="12">
        <f t="shared" si="6"/>
        <v>9</v>
      </c>
      <c r="J13" s="3">
        <v>0</v>
      </c>
      <c r="L13" s="13">
        <f t="shared" si="7"/>
        <v>17</v>
      </c>
      <c r="M13" s="14" t="str">
        <f t="shared" si="8"/>
        <v>ae</v>
      </c>
      <c r="N13" s="14">
        <f>IF(M13="","",COUNTIF($M$4:M13,M13))</f>
        <v>2</v>
      </c>
      <c r="O13" s="14" t="str">
        <f t="shared" si="0"/>
        <v>ae2</v>
      </c>
      <c r="P13" s="24"/>
      <c r="Q13" s="2" t="str">
        <f t="shared" si="1"/>
        <v>Miami Dolphins</v>
      </c>
      <c r="R13" s="5">
        <f t="shared" si="2"/>
        <v>0.43823000000000001</v>
      </c>
      <c r="T13" s="2">
        <v>10</v>
      </c>
      <c r="U13" s="2">
        <f t="shared" ca="1" si="9"/>
        <v>4</v>
      </c>
      <c r="V13" s="2" t="str">
        <f t="shared" ca="1" si="3"/>
        <v>Dallas Cowboys</v>
      </c>
      <c r="W13" s="5">
        <f t="shared" ca="1" si="4"/>
        <v>0.62512999999999996</v>
      </c>
      <c r="X13" s="14" t="str">
        <f t="shared" ca="1" si="5"/>
        <v>n</v>
      </c>
      <c r="Z13" s="61"/>
      <c r="AA13" s="14" t="s">
        <v>84</v>
      </c>
      <c r="AB13" s="2">
        <f t="shared" ref="AB13:AB15" ca="1" si="16">IF(COUNTIF($O$4:$O$35,AA13)=0,"",OFFSET($P$3,MATCH(AA13,$O$4:$O$35,0),0))</f>
        <v>0</v>
      </c>
      <c r="AC13" s="2" t="str">
        <f t="shared" ref="AC13:AC15" ca="1" si="17">IF(COUNTIF($O$4:$O$35,AA13)=0,"",OFFSET($Q$3,MATCH(AA13,$O$4:$O$35,0),0))</f>
        <v>Pittsburgh Steelers</v>
      </c>
      <c r="AD13" s="5">
        <f t="shared" ref="AD13:AD15" ca="1" si="18">IF(COUNTIF($O$4:$O$35,AA13)=0,"",OFFSET($R$3,MATCH(AA13,$O$4:$O$35,0),0))</f>
        <v>0.59426000000000001</v>
      </c>
      <c r="AF13" s="63"/>
      <c r="AG13" s="14" t="s">
        <v>104</v>
      </c>
      <c r="AH13" s="2">
        <f t="shared" ref="AH13:AH15" ca="1" si="19">IF(COUNTIF($O$4:$O$35,AG13)=0,"",OFFSET($P$3,MATCH(AG13,$O$4:$O$35,0),0))</f>
        <v>0</v>
      </c>
      <c r="AI13" s="2" t="str">
        <f t="shared" ref="AI13:AI15" ca="1" si="20">IF(COUNTIF($O$4:$O$35,AG13)=0,"",OFFSET($Q$3,MATCH(AG13,$O$4:$O$35,0),0))</f>
        <v>Minnesota Vikings</v>
      </c>
      <c r="AJ13" s="5">
        <f t="shared" ref="AJ13:AJ15" ca="1" si="21">IF(COUNTIF($O$4:$O$35,AG13)=0,"",OFFSET($R$3,MATCH(AG13,$O$4:$O$35,0),0))</f>
        <v>0.53110000000000002</v>
      </c>
      <c r="AL13" s="63" t="s">
        <v>121</v>
      </c>
      <c r="AR13" s="63" t="s">
        <v>122</v>
      </c>
      <c r="AX13" s="63" t="s">
        <v>124</v>
      </c>
    </row>
    <row r="14" spans="1:59" x14ac:dyDescent="0.25">
      <c r="A14" s="3" t="s">
        <v>6</v>
      </c>
      <c r="B14" s="3" t="s">
        <v>40</v>
      </c>
      <c r="C14" s="3" t="s">
        <v>74</v>
      </c>
      <c r="D14" s="3" t="s">
        <v>78</v>
      </c>
      <c r="F14" s="55"/>
      <c r="G14" s="3" t="s">
        <v>11</v>
      </c>
      <c r="H14" s="6">
        <v>6</v>
      </c>
      <c r="I14" s="12">
        <f t="shared" si="6"/>
        <v>10</v>
      </c>
      <c r="J14" s="3">
        <v>0</v>
      </c>
      <c r="L14" s="13">
        <f t="shared" si="7"/>
        <v>22</v>
      </c>
      <c r="M14" s="14" t="str">
        <f t="shared" si="8"/>
        <v>aw</v>
      </c>
      <c r="N14" s="14">
        <f>IF(M14="","",COUNTIF($M$4:M14,M14))</f>
        <v>3</v>
      </c>
      <c r="O14" s="14" t="str">
        <f t="shared" si="0"/>
        <v>aw3</v>
      </c>
      <c r="P14" s="24"/>
      <c r="Q14" s="2" t="str">
        <f t="shared" si="1"/>
        <v>Denver Broncos</v>
      </c>
      <c r="R14" s="5">
        <f t="shared" si="2"/>
        <v>0.37522</v>
      </c>
      <c r="T14" s="2">
        <v>11</v>
      </c>
      <c r="U14" s="2">
        <f t="shared" ca="1" si="9"/>
        <v>5</v>
      </c>
      <c r="V14" s="2" t="str">
        <f t="shared" ca="1" si="3"/>
        <v>Seattle Seahawks</v>
      </c>
      <c r="W14" s="5">
        <f t="shared" ca="1" si="4"/>
        <v>0.62512000000000001</v>
      </c>
      <c r="X14" s="14" t="str">
        <f t="shared" ca="1" si="5"/>
        <v>n</v>
      </c>
      <c r="Z14" s="61"/>
      <c r="AA14" s="14" t="s">
        <v>85</v>
      </c>
      <c r="AB14" s="2">
        <f t="shared" ca="1" si="16"/>
        <v>0</v>
      </c>
      <c r="AC14" s="2" t="str">
        <f t="shared" ca="1" si="17"/>
        <v>Cleveland Browns</v>
      </c>
      <c r="AD14" s="5">
        <f t="shared" ca="1" si="18"/>
        <v>0.46923999999999999</v>
      </c>
      <c r="AF14" s="63"/>
      <c r="AG14" s="14" t="s">
        <v>105</v>
      </c>
      <c r="AH14" s="2">
        <f t="shared" ca="1" si="19"/>
        <v>0</v>
      </c>
      <c r="AI14" s="2" t="str">
        <f t="shared" ca="1" si="20"/>
        <v>Green Bay Packers</v>
      </c>
      <c r="AJ14" s="5">
        <f t="shared" ca="1" si="21"/>
        <v>0.40606000000000003</v>
      </c>
      <c r="AL14" s="50"/>
      <c r="AM14" s="16">
        <v>6</v>
      </c>
      <c r="AN14" s="17" t="str">
        <f>IF(Q25="","tbd",Q25)</f>
        <v>Philadelphia Eagles</v>
      </c>
      <c r="AO14" s="18">
        <v>16</v>
      </c>
      <c r="AP14" s="14">
        <f>IF(AO14&gt;AO15,AM14,"")</f>
        <v>6</v>
      </c>
      <c r="AR14" s="50"/>
      <c r="AS14" s="16">
        <f>IF(COUNT(AP14:AP18)&lt;&gt;2,"",MAX(AP14:AP18))</f>
        <v>6</v>
      </c>
      <c r="AT14" s="17" t="str">
        <f ca="1">IF(AS14="","tbd",OFFSET($Q$19,AS14,0))</f>
        <v>Philadelphia Eagles</v>
      </c>
      <c r="AU14" s="18">
        <v>14</v>
      </c>
      <c r="AV14" s="14" t="str">
        <f>IF(AU14&gt;AU15,AS14,"")</f>
        <v/>
      </c>
      <c r="AX14" s="63"/>
    </row>
    <row r="15" spans="1:59" x14ac:dyDescent="0.25">
      <c r="A15" s="3" t="s">
        <v>27</v>
      </c>
      <c r="B15" s="3" t="s">
        <v>60</v>
      </c>
      <c r="C15" s="3" t="s">
        <v>72</v>
      </c>
      <c r="D15" s="3" t="s">
        <v>75</v>
      </c>
      <c r="F15" s="55"/>
      <c r="G15" s="3" t="s">
        <v>31</v>
      </c>
      <c r="H15" s="6">
        <v>6</v>
      </c>
      <c r="I15" s="12">
        <f t="shared" si="6"/>
        <v>10</v>
      </c>
      <c r="J15" s="3">
        <v>0</v>
      </c>
      <c r="L15" s="13">
        <f t="shared" si="7"/>
        <v>23</v>
      </c>
      <c r="M15" s="14" t="str">
        <f t="shared" si="8"/>
        <v>an</v>
      </c>
      <c r="N15" s="14">
        <f>IF(M15="","",COUNTIF($M$4:M15,M15))</f>
        <v>4</v>
      </c>
      <c r="O15" s="14" t="str">
        <f t="shared" si="0"/>
        <v>an4</v>
      </c>
      <c r="P15" s="24"/>
      <c r="Q15" s="2" t="str">
        <f t="shared" si="1"/>
        <v>Cincinnati Bengals</v>
      </c>
      <c r="R15" s="5">
        <f t="shared" si="2"/>
        <v>0.37520999999999999</v>
      </c>
      <c r="T15" s="2">
        <v>12</v>
      </c>
      <c r="U15" s="2">
        <f t="shared" ca="1" si="9"/>
        <v>0</v>
      </c>
      <c r="V15" s="2" t="str">
        <f t="shared" ca="1" si="3"/>
        <v>Pittsburgh Steelers</v>
      </c>
      <c r="W15" s="5">
        <f t="shared" ca="1" si="4"/>
        <v>0.59426000000000001</v>
      </c>
      <c r="X15" s="14" t="str">
        <f t="shared" ca="1" si="5"/>
        <v>a</v>
      </c>
      <c r="Z15" s="61"/>
      <c r="AA15" s="14" t="s">
        <v>86</v>
      </c>
      <c r="AB15" s="2">
        <f t="shared" ca="1" si="16"/>
        <v>0</v>
      </c>
      <c r="AC15" s="2" t="str">
        <f t="shared" ca="1" si="17"/>
        <v>Cincinnati Bengals</v>
      </c>
      <c r="AD15" s="5">
        <f t="shared" ca="1" si="18"/>
        <v>0.37520999999999999</v>
      </c>
      <c r="AF15" s="63"/>
      <c r="AG15" s="14" t="s">
        <v>106</v>
      </c>
      <c r="AH15" s="2">
        <f t="shared" ca="1" si="19"/>
        <v>0</v>
      </c>
      <c r="AI15" s="2" t="str">
        <f t="shared" ca="1" si="20"/>
        <v>Detroit Lions</v>
      </c>
      <c r="AJ15" s="5">
        <f t="shared" ca="1" si="21"/>
        <v>0.37504999999999999</v>
      </c>
      <c r="AL15" s="50"/>
      <c r="AM15" s="19">
        <v>3</v>
      </c>
      <c r="AN15" s="20" t="str">
        <f>IF(Q22="","tbd",Q22)</f>
        <v>Chicago Bears</v>
      </c>
      <c r="AO15" s="21">
        <v>15</v>
      </c>
      <c r="AP15" s="14" t="str">
        <f>IF(AO15&gt;AO14,AM15,"")</f>
        <v/>
      </c>
      <c r="AR15" s="50"/>
      <c r="AS15" s="19">
        <v>1</v>
      </c>
      <c r="AT15" s="20" t="str">
        <f>IF(Q20="","tbd",Q20)</f>
        <v>New Orleans Saints</v>
      </c>
      <c r="AU15" s="21">
        <v>20</v>
      </c>
      <c r="AV15" s="14">
        <f>IF(AU15&gt;AU14,AS15,"")</f>
        <v>1</v>
      </c>
      <c r="AX15" s="50"/>
      <c r="AY15" s="16">
        <f>IF(COUNT(AV14:AV18)&lt;&gt;2,"",MAX(AV14:AV18))</f>
        <v>2</v>
      </c>
      <c r="AZ15" s="17" t="str">
        <f ca="1">IF(AY15="","tbd",OFFSET($Q$19,AY15,0))</f>
        <v>Los Angeles Rams</v>
      </c>
      <c r="BA15" s="18">
        <v>26</v>
      </c>
      <c r="BB15" s="14">
        <f>IF(BA15&gt;BA16,AY15,"")</f>
        <v>2</v>
      </c>
    </row>
    <row r="16" spans="1:59" ht="15" customHeight="1" x14ac:dyDescent="0.25">
      <c r="A16" s="3" t="s">
        <v>12</v>
      </c>
      <c r="B16" s="3" t="s">
        <v>46</v>
      </c>
      <c r="C16" s="3" t="s">
        <v>74</v>
      </c>
      <c r="D16" s="3" t="s">
        <v>75</v>
      </c>
      <c r="F16" s="55"/>
      <c r="G16" s="3" t="s">
        <v>16</v>
      </c>
      <c r="H16" s="3">
        <v>6</v>
      </c>
      <c r="I16" s="12">
        <f t="shared" si="6"/>
        <v>10</v>
      </c>
      <c r="J16" s="3">
        <v>0</v>
      </c>
      <c r="L16" s="13">
        <f t="shared" si="7"/>
        <v>24</v>
      </c>
      <c r="M16" s="14" t="str">
        <f t="shared" si="8"/>
        <v>ae</v>
      </c>
      <c r="N16" s="14">
        <f>IF(M16="","",COUNTIF($M$4:M16,M16))</f>
        <v>3</v>
      </c>
      <c r="O16" s="14" t="str">
        <f t="shared" si="0"/>
        <v>ae3</v>
      </c>
      <c r="P16" s="24"/>
      <c r="Q16" s="2" t="str">
        <f t="shared" si="1"/>
        <v>Buffalo Bills</v>
      </c>
      <c r="R16" s="5">
        <f t="shared" si="2"/>
        <v>0.37519999999999998</v>
      </c>
      <c r="T16" s="2">
        <v>13</v>
      </c>
      <c r="U16" s="2">
        <f t="shared" ca="1" si="9"/>
        <v>0</v>
      </c>
      <c r="V16" s="2" t="str">
        <f t="shared" ca="1" si="3"/>
        <v>Tennessee Titans</v>
      </c>
      <c r="W16" s="5">
        <f t="shared" ca="1" si="4"/>
        <v>0.56324999999999992</v>
      </c>
      <c r="X16" s="14" t="str">
        <f t="shared" ca="1" si="5"/>
        <v>a</v>
      </c>
      <c r="Z16" s="61"/>
      <c r="AF16" s="63"/>
      <c r="AL16" s="63"/>
      <c r="AR16" s="63"/>
      <c r="AX16" s="50"/>
      <c r="AY16" s="19">
        <f>IF(COUNT(AV14:AV18)&lt;&gt;2,"",MIN(AV14:AV18))</f>
        <v>1</v>
      </c>
      <c r="AZ16" s="20" t="str">
        <f ca="1">IF(AY16="","tbd",OFFSET($Q$19,AY16,0))</f>
        <v>New Orleans Saints</v>
      </c>
      <c r="BA16" s="21">
        <v>23</v>
      </c>
      <c r="BB16" s="14" t="str">
        <f>IF(BA16&gt;BA15,AY16,"")</f>
        <v/>
      </c>
    </row>
    <row r="17" spans="1:50" x14ac:dyDescent="0.25">
      <c r="A17" s="3" t="s">
        <v>1</v>
      </c>
      <c r="B17" s="3" t="s">
        <v>35</v>
      </c>
      <c r="C17" s="3" t="s">
        <v>72</v>
      </c>
      <c r="D17" s="3" t="s">
        <v>75</v>
      </c>
      <c r="F17" s="55"/>
      <c r="G17" s="3" t="s">
        <v>24</v>
      </c>
      <c r="H17" s="3">
        <v>5</v>
      </c>
      <c r="I17" s="12">
        <f t="shared" si="6"/>
        <v>11</v>
      </c>
      <c r="J17" s="3">
        <v>0</v>
      </c>
      <c r="L17" s="13">
        <f t="shared" si="7"/>
        <v>26</v>
      </c>
      <c r="M17" s="14" t="str">
        <f t="shared" si="8"/>
        <v>as</v>
      </c>
      <c r="N17" s="14">
        <f>IF(M17="","",COUNTIF($M$4:M17,M17))</f>
        <v>4</v>
      </c>
      <c r="O17" s="14" t="str">
        <f t="shared" si="0"/>
        <v>as4</v>
      </c>
      <c r="P17" s="24"/>
      <c r="Q17" s="2" t="str">
        <f t="shared" si="1"/>
        <v>Jacksonville Jaguars</v>
      </c>
      <c r="R17" s="5">
        <f t="shared" si="2"/>
        <v>0.31319000000000002</v>
      </c>
      <c r="T17" s="2">
        <v>14</v>
      </c>
      <c r="U17" s="2">
        <f t="shared" ca="1" si="9"/>
        <v>6</v>
      </c>
      <c r="V17" s="2" t="str">
        <f t="shared" ca="1" si="3"/>
        <v>Philadelphia Eagles</v>
      </c>
      <c r="W17" s="5">
        <f t="shared" ca="1" si="4"/>
        <v>0.56311</v>
      </c>
      <c r="X17" s="14" t="str">
        <f t="shared" ca="1" si="5"/>
        <v>n</v>
      </c>
      <c r="Z17" s="55"/>
      <c r="AA17" s="52" t="s">
        <v>78</v>
      </c>
      <c r="AB17" s="52"/>
      <c r="AC17" s="52"/>
      <c r="AD17" s="53"/>
      <c r="AF17" s="50"/>
      <c r="AG17" s="47" t="s">
        <v>78</v>
      </c>
      <c r="AH17" s="47"/>
      <c r="AI17" s="47"/>
      <c r="AJ17" s="48"/>
      <c r="AL17" s="50"/>
      <c r="AM17" s="16">
        <v>5</v>
      </c>
      <c r="AN17" s="17" t="str">
        <f>IF(Q24="","tbd",Q24)</f>
        <v>Seattle Seahawks</v>
      </c>
      <c r="AO17" s="18">
        <v>22</v>
      </c>
      <c r="AP17" s="14" t="str">
        <f>IF(AO17&gt;AO18,AM17,"")</f>
        <v/>
      </c>
      <c r="AR17" s="50"/>
      <c r="AS17" s="16">
        <f>IF(COUNT(AP14:AP18)&lt;&gt;2,"",MIN(AP14:AP18))</f>
        <v>4</v>
      </c>
      <c r="AT17" s="17" t="str">
        <f ca="1">IF(AS17="","tbd",OFFSET($Q$19,AS17,0))</f>
        <v>Dallas Cowboys</v>
      </c>
      <c r="AU17" s="18">
        <v>22</v>
      </c>
      <c r="AV17" s="14" t="str">
        <f>IF(AU17&gt;AU18,AS17,"")</f>
        <v/>
      </c>
      <c r="AX17" s="63"/>
    </row>
    <row r="18" spans="1:50" x14ac:dyDescent="0.25">
      <c r="A18" s="3" t="s">
        <v>9</v>
      </c>
      <c r="B18" s="3" t="s">
        <v>43</v>
      </c>
      <c r="C18" s="3" t="s">
        <v>72</v>
      </c>
      <c r="D18" s="3" t="s">
        <v>78</v>
      </c>
      <c r="F18" s="55"/>
      <c r="G18" s="3" t="s">
        <v>15</v>
      </c>
      <c r="H18" s="3">
        <v>4</v>
      </c>
      <c r="I18" s="12">
        <f t="shared" si="6"/>
        <v>12</v>
      </c>
      <c r="J18" s="3">
        <v>0</v>
      </c>
      <c r="L18" s="13">
        <f t="shared" si="7"/>
        <v>29</v>
      </c>
      <c r="M18" s="14" t="str">
        <f t="shared" si="8"/>
        <v>ae</v>
      </c>
      <c r="N18" s="14">
        <f>IF(M18="","",COUNTIF($M$4:M18,M18))</f>
        <v>4</v>
      </c>
      <c r="O18" s="14" t="str">
        <f t="shared" si="0"/>
        <v>ae4</v>
      </c>
      <c r="P18" s="24"/>
      <c r="Q18" s="2" t="str">
        <f t="shared" si="1"/>
        <v>New York Jets</v>
      </c>
      <c r="R18" s="5">
        <f t="shared" si="2"/>
        <v>0.25018000000000001</v>
      </c>
      <c r="T18" s="2">
        <v>15</v>
      </c>
      <c r="U18" s="2">
        <f t="shared" ca="1" si="9"/>
        <v>0</v>
      </c>
      <c r="V18" s="2" t="str">
        <f t="shared" ca="1" si="3"/>
        <v>Minnesota Vikings</v>
      </c>
      <c r="W18" s="5">
        <f t="shared" ca="1" si="4"/>
        <v>0.53110000000000002</v>
      </c>
      <c r="X18" s="14" t="str">
        <f t="shared" ca="1" si="5"/>
        <v>n</v>
      </c>
      <c r="Z18" s="61"/>
      <c r="AA18" s="1"/>
      <c r="AB18" s="1"/>
      <c r="AC18" s="4" t="s">
        <v>79</v>
      </c>
      <c r="AD18" s="4" t="s">
        <v>68</v>
      </c>
      <c r="AF18" s="63"/>
      <c r="AG18" s="1"/>
      <c r="AH18" s="1"/>
      <c r="AI18" s="4" t="s">
        <v>79</v>
      </c>
      <c r="AJ18" s="4" t="s">
        <v>68</v>
      </c>
      <c r="AL18" s="50"/>
      <c r="AM18" s="19">
        <v>4</v>
      </c>
      <c r="AN18" s="20" t="str">
        <f>IF(Q23="","tbd",Q23)</f>
        <v>Dallas Cowboys</v>
      </c>
      <c r="AO18" s="21">
        <v>24</v>
      </c>
      <c r="AP18" s="14">
        <f>IF(AO18&gt;AO17,AM18,"")</f>
        <v>4</v>
      </c>
      <c r="AR18" s="50"/>
      <c r="AS18" s="19">
        <v>2</v>
      </c>
      <c r="AT18" s="20" t="str">
        <f>IF(Q21="","tbd",Q21)</f>
        <v>Los Angeles Rams</v>
      </c>
      <c r="AU18" s="21">
        <v>30</v>
      </c>
      <c r="AV18" s="14">
        <f>IF(AU18&gt;AU17,AS18,"")</f>
        <v>2</v>
      </c>
      <c r="AX18" s="63"/>
    </row>
    <row r="19" spans="1:50" x14ac:dyDescent="0.25">
      <c r="A19" s="3" t="s">
        <v>7</v>
      </c>
      <c r="B19" s="3" t="s">
        <v>41</v>
      </c>
      <c r="C19" s="3" t="s">
        <v>72</v>
      </c>
      <c r="D19" s="3" t="s">
        <v>75</v>
      </c>
      <c r="F19" s="56"/>
      <c r="G19" s="3" t="s">
        <v>3</v>
      </c>
      <c r="H19" s="3">
        <v>4</v>
      </c>
      <c r="I19" s="12">
        <f t="shared" si="6"/>
        <v>12</v>
      </c>
      <c r="J19" s="3">
        <v>0</v>
      </c>
      <c r="L19" s="13">
        <f t="shared" si="7"/>
        <v>30</v>
      </c>
      <c r="M19" s="14" t="str">
        <f t="shared" si="8"/>
        <v>aw</v>
      </c>
      <c r="N19" s="14">
        <f>IF(M19="","",COUNTIF($M$4:M19,M19))</f>
        <v>4</v>
      </c>
      <c r="O19" s="14" t="str">
        <f t="shared" si="0"/>
        <v>aw4</v>
      </c>
      <c r="P19" s="24"/>
      <c r="Q19" s="2" t="str">
        <f t="shared" si="1"/>
        <v>Oakland Raiders</v>
      </c>
      <c r="R19" s="5">
        <f t="shared" si="2"/>
        <v>0.25017</v>
      </c>
      <c r="T19" s="2">
        <v>16</v>
      </c>
      <c r="U19" s="2">
        <f t="shared" ca="1" si="9"/>
        <v>0</v>
      </c>
      <c r="V19" s="2" t="str">
        <f t="shared" ca="1" si="3"/>
        <v>Cleveland Browns</v>
      </c>
      <c r="W19" s="5">
        <f t="shared" ca="1" si="4"/>
        <v>0.46923999999999999</v>
      </c>
      <c r="X19" s="14" t="str">
        <f t="shared" ca="1" si="5"/>
        <v>a</v>
      </c>
      <c r="Z19" s="61"/>
      <c r="AA19" s="14" t="s">
        <v>91</v>
      </c>
      <c r="AB19" s="2">
        <f ca="1">IF(COUNTIF($O$4:$O$35,AA19)=0,"",OFFSET($P$3,MATCH(AA19,$O$4:$O$35,0),0))</f>
        <v>3</v>
      </c>
      <c r="AC19" s="2" t="str">
        <f ca="1">IF(COUNTIF($O$4:$O$35,AA19)=0,"",OFFSET($Q$3,MATCH(AA19,$O$4:$O$35,0),0))</f>
        <v>Houston Texans</v>
      </c>
      <c r="AD19" s="5">
        <f ca="1">IF(COUNTIF($O$4:$O$35,AA19)=0,"",OFFSET($R$3,MATCH(AA19,$O$4:$O$35,0),0))</f>
        <v>0.68829999999999991</v>
      </c>
      <c r="AF19" s="63"/>
      <c r="AG19" s="14" t="s">
        <v>107</v>
      </c>
      <c r="AH19" s="2">
        <f ca="1">IF(COUNTIF($O$4:$O$35,AG19)=0,"",OFFSET($P$3,MATCH(AG19,$O$4:$O$35,0),0))</f>
        <v>1</v>
      </c>
      <c r="AI19" s="2" t="str">
        <f ca="1">IF(COUNTIF($O$4:$O$35,AG19)=0,"",OFFSET($Q$3,MATCH(AG19,$O$4:$O$35,0),0))</f>
        <v>New Orleans Saints</v>
      </c>
      <c r="AJ19" s="5">
        <f ca="1">IF(COUNTIF($O$4:$O$35,AG19)=0,"",OFFSET($R$3,MATCH(AG19,$O$4:$O$35,0),0))</f>
        <v>0.81315999999999999</v>
      </c>
      <c r="AL19" s="64"/>
      <c r="AR19" s="64"/>
      <c r="AX19" s="64"/>
    </row>
    <row r="20" spans="1:50" x14ac:dyDescent="0.25">
      <c r="A20" s="3" t="s">
        <v>24</v>
      </c>
      <c r="B20" s="3" t="s">
        <v>57</v>
      </c>
      <c r="C20" s="3" t="s">
        <v>74</v>
      </c>
      <c r="D20" s="3" t="s">
        <v>78</v>
      </c>
      <c r="F20" s="49" t="s">
        <v>116</v>
      </c>
      <c r="G20" s="3" t="s">
        <v>14</v>
      </c>
      <c r="H20" s="3">
        <v>13</v>
      </c>
      <c r="I20" s="12">
        <f t="shared" si="6"/>
        <v>3</v>
      </c>
      <c r="J20" s="3">
        <v>0</v>
      </c>
      <c r="L20" s="13">
        <f t="shared" si="7"/>
        <v>1</v>
      </c>
      <c r="M20" s="14" t="str">
        <f t="shared" si="8"/>
        <v>ns</v>
      </c>
      <c r="N20" s="14">
        <f>IF(M20="","",COUNTIF($M$4:M20,M20))</f>
        <v>1</v>
      </c>
      <c r="O20" s="14" t="str">
        <f t="shared" si="0"/>
        <v>ns1</v>
      </c>
      <c r="P20" s="2">
        <v>1</v>
      </c>
      <c r="Q20" s="2" t="str">
        <f t="shared" si="1"/>
        <v>New Orleans Saints</v>
      </c>
      <c r="R20" s="5">
        <f t="shared" si="2"/>
        <v>0.81315999999999999</v>
      </c>
      <c r="T20" s="2">
        <v>17</v>
      </c>
      <c r="U20" s="2">
        <f t="shared" ca="1" si="9"/>
        <v>0</v>
      </c>
      <c r="V20" s="2" t="str">
        <f t="shared" ca="1" si="3"/>
        <v>Miami Dolphins</v>
      </c>
      <c r="W20" s="5">
        <f t="shared" ca="1" si="4"/>
        <v>0.43823000000000001</v>
      </c>
      <c r="X20" s="14" t="str">
        <f t="shared" ca="1" si="5"/>
        <v>a</v>
      </c>
      <c r="Z20" s="61"/>
      <c r="AA20" s="14" t="s">
        <v>92</v>
      </c>
      <c r="AB20" s="2">
        <f t="shared" ref="AB20:AB22" ca="1" si="22">IF(COUNTIF($O$4:$O$35,AA20)=0,"",OFFSET($P$3,MATCH(AA20,$O$4:$O$35,0),0))</f>
        <v>6</v>
      </c>
      <c r="AC20" s="2" t="str">
        <f t="shared" ref="AC20:AC22" ca="1" si="23">IF(COUNTIF($O$4:$O$35,AA20)=0,"",OFFSET($Q$3,MATCH(AA20,$O$4:$O$35,0),0))</f>
        <v>Indianapolis Colts</v>
      </c>
      <c r="AD20" s="5">
        <f t="shared" ref="AD20:AD22" ca="1" si="24">IF(COUNTIF($O$4:$O$35,AA20)=0,"",OFFSET($R$3,MATCH(AA20,$O$4:$O$35,0),0))</f>
        <v>0.62526999999999999</v>
      </c>
      <c r="AF20" s="63"/>
      <c r="AG20" s="14" t="s">
        <v>108</v>
      </c>
      <c r="AH20" s="2">
        <f t="shared" ref="AH20:AH22" ca="1" si="25">IF(COUNTIF($O$4:$O$35,AG20)=0,"",OFFSET($P$3,MATCH(AG20,$O$4:$O$35,0),0))</f>
        <v>0</v>
      </c>
      <c r="AI20" s="2" t="str">
        <f t="shared" ref="AI20:AI22" ca="1" si="26">IF(COUNTIF($O$4:$O$35,AG20)=0,"",OFFSET($Q$3,MATCH(AG20,$O$4:$O$35,0),0))</f>
        <v>Atlanta Falcons</v>
      </c>
      <c r="AJ20" s="5">
        <f t="shared" ref="AJ20:AJ22" ca="1" si="27">IF(COUNTIF($O$4:$O$35,AG20)=0,"",OFFSET($R$3,MATCH(AG20,$O$4:$O$35,0),0))</f>
        <v>0.43808999999999998</v>
      </c>
      <c r="AL20" s="8"/>
    </row>
    <row r="21" spans="1:50" x14ac:dyDescent="0.25">
      <c r="A21" s="3" t="s">
        <v>15</v>
      </c>
      <c r="B21" s="3" t="s">
        <v>41</v>
      </c>
      <c r="C21" s="3" t="s">
        <v>74</v>
      </c>
      <c r="D21" s="3" t="s">
        <v>75</v>
      </c>
      <c r="F21" s="50"/>
      <c r="G21" s="3" t="s">
        <v>22</v>
      </c>
      <c r="H21" s="3">
        <v>13</v>
      </c>
      <c r="I21" s="12">
        <f t="shared" si="6"/>
        <v>3</v>
      </c>
      <c r="J21" s="3">
        <v>0</v>
      </c>
      <c r="L21" s="13">
        <f t="shared" si="7"/>
        <v>2</v>
      </c>
      <c r="M21" s="14" t="str">
        <f t="shared" si="8"/>
        <v>nw</v>
      </c>
      <c r="N21" s="14">
        <f>IF(M21="","",COUNTIF($M$4:M21,M21))</f>
        <v>1</v>
      </c>
      <c r="O21" s="14" t="str">
        <f t="shared" si="0"/>
        <v>nw1</v>
      </c>
      <c r="P21" s="2">
        <v>2</v>
      </c>
      <c r="Q21" s="2" t="str">
        <f t="shared" si="1"/>
        <v>Los Angeles Rams</v>
      </c>
      <c r="R21" s="5">
        <f t="shared" si="2"/>
        <v>0.81314999999999993</v>
      </c>
      <c r="T21" s="2">
        <v>18</v>
      </c>
      <c r="U21" s="2">
        <f t="shared" ca="1" si="9"/>
        <v>0</v>
      </c>
      <c r="V21" s="2" t="str">
        <f t="shared" ca="1" si="3"/>
        <v>Atlanta Falcons</v>
      </c>
      <c r="W21" s="5">
        <f t="shared" ca="1" si="4"/>
        <v>0.43808999999999998</v>
      </c>
      <c r="X21" s="14" t="str">
        <f t="shared" ca="1" si="5"/>
        <v>n</v>
      </c>
      <c r="Z21" s="61"/>
      <c r="AA21" s="14" t="s">
        <v>93</v>
      </c>
      <c r="AB21" s="2">
        <f t="shared" ca="1" si="22"/>
        <v>0</v>
      </c>
      <c r="AC21" s="2" t="str">
        <f t="shared" ca="1" si="23"/>
        <v>Tennessee Titans</v>
      </c>
      <c r="AD21" s="5">
        <f t="shared" ca="1" si="24"/>
        <v>0.56324999999999992</v>
      </c>
      <c r="AF21" s="63"/>
      <c r="AG21" s="14" t="s">
        <v>109</v>
      </c>
      <c r="AH21" s="2">
        <f t="shared" ca="1" si="25"/>
        <v>0</v>
      </c>
      <c r="AI21" s="2" t="str">
        <f t="shared" ca="1" si="26"/>
        <v>Carolina Panthers</v>
      </c>
      <c r="AJ21" s="5">
        <f t="shared" ca="1" si="27"/>
        <v>0.43807000000000001</v>
      </c>
      <c r="AL21" s="7"/>
    </row>
    <row r="22" spans="1:50" x14ac:dyDescent="0.25">
      <c r="A22" s="3" t="s">
        <v>30</v>
      </c>
      <c r="B22" s="3" t="s">
        <v>63</v>
      </c>
      <c r="C22" s="3" t="s">
        <v>72</v>
      </c>
      <c r="D22" s="3" t="s">
        <v>77</v>
      </c>
      <c r="F22" s="50"/>
      <c r="G22" s="6" t="s">
        <v>28</v>
      </c>
      <c r="H22" s="3">
        <v>12</v>
      </c>
      <c r="I22" s="12">
        <f t="shared" si="6"/>
        <v>4</v>
      </c>
      <c r="J22" s="3">
        <v>0</v>
      </c>
      <c r="L22" s="13">
        <f t="shared" si="7"/>
        <v>5</v>
      </c>
      <c r="M22" s="14" t="str">
        <f t="shared" si="8"/>
        <v>nn</v>
      </c>
      <c r="N22" s="14">
        <f>IF(M22="","",COUNTIF($M$4:M22,M22))</f>
        <v>1</v>
      </c>
      <c r="O22" s="14" t="str">
        <f t="shared" si="0"/>
        <v>nn1</v>
      </c>
      <c r="P22" s="2">
        <v>3</v>
      </c>
      <c r="Q22" s="2" t="str">
        <f t="shared" si="1"/>
        <v>Chicago Bears</v>
      </c>
      <c r="R22" s="5">
        <f t="shared" si="2"/>
        <v>0.75014000000000003</v>
      </c>
      <c r="T22" s="2">
        <v>19</v>
      </c>
      <c r="U22" s="2">
        <f t="shared" ca="1" si="9"/>
        <v>0</v>
      </c>
      <c r="V22" s="2" t="str">
        <f t="shared" ca="1" si="3"/>
        <v>Washington Redskins</v>
      </c>
      <c r="W22" s="5">
        <f t="shared" ca="1" si="4"/>
        <v>0.43808000000000002</v>
      </c>
      <c r="X22" s="14" t="str">
        <f t="shared" ca="1" si="5"/>
        <v>n</v>
      </c>
      <c r="Z22" s="61"/>
      <c r="AA22" s="14" t="s">
        <v>94</v>
      </c>
      <c r="AB22" s="2">
        <f t="shared" ca="1" si="22"/>
        <v>0</v>
      </c>
      <c r="AC22" s="2" t="str">
        <f t="shared" ca="1" si="23"/>
        <v>Jacksonville Jaguars</v>
      </c>
      <c r="AD22" s="5">
        <f t="shared" ca="1" si="24"/>
        <v>0.31319000000000002</v>
      </c>
      <c r="AF22" s="63"/>
      <c r="AG22" s="14" t="s">
        <v>110</v>
      </c>
      <c r="AH22" s="2">
        <f t="shared" ca="1" si="25"/>
        <v>0</v>
      </c>
      <c r="AI22" s="2" t="str">
        <f t="shared" ca="1" si="26"/>
        <v>Tampa Bay Buccaneers</v>
      </c>
      <c r="AJ22" s="5">
        <f t="shared" ca="1" si="27"/>
        <v>0.31302999999999997</v>
      </c>
      <c r="AL22" s="7"/>
    </row>
    <row r="23" spans="1:50" x14ac:dyDescent="0.25">
      <c r="A23" s="3" t="s">
        <v>0</v>
      </c>
      <c r="B23" s="3" t="s">
        <v>34</v>
      </c>
      <c r="C23" s="3" t="s">
        <v>72</v>
      </c>
      <c r="D23" s="3" t="s">
        <v>77</v>
      </c>
      <c r="F23" s="50"/>
      <c r="G23" s="3" t="s">
        <v>27</v>
      </c>
      <c r="H23" s="3">
        <v>10</v>
      </c>
      <c r="I23" s="12">
        <f t="shared" si="6"/>
        <v>6</v>
      </c>
      <c r="J23" s="3">
        <v>0</v>
      </c>
      <c r="L23" s="13">
        <f t="shared" si="7"/>
        <v>10</v>
      </c>
      <c r="M23" s="14" t="str">
        <f t="shared" si="8"/>
        <v>ne</v>
      </c>
      <c r="N23" s="14">
        <f>IF(M23="","",COUNTIF($M$4:M23,M23))</f>
        <v>1</v>
      </c>
      <c r="O23" s="14" t="str">
        <f t="shared" si="0"/>
        <v>ne1</v>
      </c>
      <c r="P23" s="2">
        <v>4</v>
      </c>
      <c r="Q23" s="2" t="str">
        <f t="shared" si="1"/>
        <v>Dallas Cowboys</v>
      </c>
      <c r="R23" s="5">
        <f t="shared" si="2"/>
        <v>0.62512999999999996</v>
      </c>
      <c r="T23" s="2">
        <v>20</v>
      </c>
      <c r="U23" s="2">
        <f t="shared" ca="1" si="9"/>
        <v>0</v>
      </c>
      <c r="V23" s="2" t="str">
        <f t="shared" ca="1" si="3"/>
        <v>Carolina Panthers</v>
      </c>
      <c r="W23" s="5">
        <f t="shared" ca="1" si="4"/>
        <v>0.43807000000000001</v>
      </c>
      <c r="X23" s="14" t="str">
        <f t="shared" ca="1" si="5"/>
        <v>n</v>
      </c>
      <c r="Z23" s="61"/>
      <c r="AF23" s="63"/>
      <c r="AL23" s="7"/>
    </row>
    <row r="24" spans="1:50" x14ac:dyDescent="0.25">
      <c r="A24" s="3" t="s">
        <v>20</v>
      </c>
      <c r="B24" s="3" t="s">
        <v>53</v>
      </c>
      <c r="C24" s="3" t="s">
        <v>72</v>
      </c>
      <c r="D24" s="3" t="s">
        <v>78</v>
      </c>
      <c r="F24" s="50"/>
      <c r="G24" s="3" t="s">
        <v>21</v>
      </c>
      <c r="H24" s="3">
        <v>10</v>
      </c>
      <c r="I24" s="12">
        <f t="shared" si="6"/>
        <v>6</v>
      </c>
      <c r="J24" s="3">
        <v>0</v>
      </c>
      <c r="L24" s="13">
        <f t="shared" si="7"/>
        <v>11</v>
      </c>
      <c r="M24" s="14" t="str">
        <f t="shared" si="8"/>
        <v>nw</v>
      </c>
      <c r="N24" s="14">
        <f>IF(M24="","",COUNTIF($M$4:M24,M24))</f>
        <v>2</v>
      </c>
      <c r="O24" s="14" t="str">
        <f t="shared" si="0"/>
        <v>nw2</v>
      </c>
      <c r="P24" s="2">
        <v>5</v>
      </c>
      <c r="Q24" s="2" t="str">
        <f t="shared" si="1"/>
        <v>Seattle Seahawks</v>
      </c>
      <c r="R24" s="5">
        <f t="shared" si="2"/>
        <v>0.62512000000000001</v>
      </c>
      <c r="T24" s="2">
        <v>21</v>
      </c>
      <c r="U24" s="2">
        <f t="shared" ca="1" si="9"/>
        <v>0</v>
      </c>
      <c r="V24" s="2" t="str">
        <f t="shared" ca="1" si="3"/>
        <v>Green Bay Packers</v>
      </c>
      <c r="W24" s="5">
        <f t="shared" ca="1" si="4"/>
        <v>0.40606000000000003</v>
      </c>
      <c r="X24" s="14" t="str">
        <f t="shared" ca="1" si="5"/>
        <v>n</v>
      </c>
      <c r="Z24" s="55"/>
      <c r="AA24" s="52" t="s">
        <v>73</v>
      </c>
      <c r="AB24" s="52"/>
      <c r="AC24" s="52"/>
      <c r="AD24" s="53"/>
      <c r="AF24" s="50"/>
      <c r="AG24" s="47" t="s">
        <v>73</v>
      </c>
      <c r="AH24" s="47"/>
      <c r="AI24" s="47"/>
      <c r="AJ24" s="48"/>
    </row>
    <row r="25" spans="1:50" x14ac:dyDescent="0.25">
      <c r="A25" s="3" t="s">
        <v>13</v>
      </c>
      <c r="B25" s="3" t="s">
        <v>47</v>
      </c>
      <c r="C25" s="3" t="s">
        <v>74</v>
      </c>
      <c r="D25" s="3" t="s">
        <v>75</v>
      </c>
      <c r="F25" s="50"/>
      <c r="G25" s="3" t="s">
        <v>1</v>
      </c>
      <c r="H25" s="3">
        <v>9</v>
      </c>
      <c r="I25" s="12">
        <f t="shared" si="6"/>
        <v>7</v>
      </c>
      <c r="J25" s="3">
        <v>0</v>
      </c>
      <c r="L25" s="13">
        <f t="shared" si="7"/>
        <v>14</v>
      </c>
      <c r="M25" s="14" t="str">
        <f t="shared" si="8"/>
        <v>ne</v>
      </c>
      <c r="N25" s="14">
        <f>IF(M25="","",COUNTIF($M$4:M25,M25))</f>
        <v>2</v>
      </c>
      <c r="O25" s="14" t="str">
        <f t="shared" si="0"/>
        <v>ne2</v>
      </c>
      <c r="P25" s="2">
        <v>6</v>
      </c>
      <c r="Q25" s="2" t="str">
        <f t="shared" si="1"/>
        <v>Philadelphia Eagles</v>
      </c>
      <c r="R25" s="5">
        <f t="shared" si="2"/>
        <v>0.56311</v>
      </c>
      <c r="T25" s="2">
        <v>22</v>
      </c>
      <c r="U25" s="2">
        <f t="shared" ca="1" si="9"/>
        <v>0</v>
      </c>
      <c r="V25" s="2" t="str">
        <f t="shared" ca="1" si="3"/>
        <v>Denver Broncos</v>
      </c>
      <c r="W25" s="5">
        <f t="shared" ca="1" si="4"/>
        <v>0.37522</v>
      </c>
      <c r="X25" s="14" t="str">
        <f t="shared" ca="1" si="5"/>
        <v>a</v>
      </c>
      <c r="Z25" s="61"/>
      <c r="AA25" s="1"/>
      <c r="AB25" s="1"/>
      <c r="AC25" s="4" t="s">
        <v>79</v>
      </c>
      <c r="AD25" s="4" t="s">
        <v>68</v>
      </c>
      <c r="AF25" s="63"/>
      <c r="AG25" s="1"/>
      <c r="AH25" s="1"/>
      <c r="AI25" s="4" t="s">
        <v>79</v>
      </c>
      <c r="AJ25" s="4" t="s">
        <v>68</v>
      </c>
    </row>
    <row r="26" spans="1:50" x14ac:dyDescent="0.25">
      <c r="A26" s="3" t="s">
        <v>3</v>
      </c>
      <c r="B26" s="3" t="s">
        <v>37</v>
      </c>
      <c r="C26" s="3" t="s">
        <v>74</v>
      </c>
      <c r="D26" s="3" t="s">
        <v>73</v>
      </c>
      <c r="F26" s="50"/>
      <c r="G26" s="3" t="s">
        <v>25</v>
      </c>
      <c r="H26" s="3">
        <v>8</v>
      </c>
      <c r="I26" s="12">
        <f t="shared" si="6"/>
        <v>7</v>
      </c>
      <c r="J26" s="3">
        <v>1</v>
      </c>
      <c r="L26" s="13">
        <f t="shared" si="7"/>
        <v>15</v>
      </c>
      <c r="M26" s="14" t="str">
        <f t="shared" si="8"/>
        <v>nn</v>
      </c>
      <c r="N26" s="14">
        <f>IF(M26="","",COUNTIF($M$4:M26,M26))</f>
        <v>2</v>
      </c>
      <c r="O26" s="14" t="str">
        <f t="shared" si="0"/>
        <v>nn2</v>
      </c>
      <c r="P26" s="24"/>
      <c r="Q26" s="2" t="str">
        <f t="shared" si="1"/>
        <v>Minnesota Vikings</v>
      </c>
      <c r="R26" s="5">
        <f t="shared" si="2"/>
        <v>0.53110000000000002</v>
      </c>
      <c r="T26" s="2">
        <v>23</v>
      </c>
      <c r="U26" s="2">
        <f t="shared" ca="1" si="9"/>
        <v>0</v>
      </c>
      <c r="V26" s="2" t="str">
        <f t="shared" ca="1" si="3"/>
        <v>Cincinnati Bengals</v>
      </c>
      <c r="W26" s="5">
        <f t="shared" ca="1" si="4"/>
        <v>0.37520999999999999</v>
      </c>
      <c r="X26" s="14" t="str">
        <f t="shared" ca="1" si="5"/>
        <v>a</v>
      </c>
      <c r="Z26" s="61"/>
      <c r="AA26" s="14" t="s">
        <v>95</v>
      </c>
      <c r="AB26" s="2">
        <f ca="1">IF(COUNTIF($O$4:$O$35,AA26)=0,"",OFFSET($P$3,MATCH(AA26,$O$4:$O$35,0),0))</f>
        <v>1</v>
      </c>
      <c r="AC26" s="2" t="str">
        <f ca="1">IF(COUNTIF($O$4:$O$35,AA26)=0,"",OFFSET($Q$3,MATCH(AA26,$O$4:$O$35,0),0))</f>
        <v>Kansas City Chiefs</v>
      </c>
      <c r="AD26" s="5">
        <f ca="1">IF(COUNTIF($O$4:$O$35,AA26)=0,"",OFFSET($R$3,MATCH(AA26,$O$4:$O$35,0),0))</f>
        <v>0.75031999999999999</v>
      </c>
      <c r="AF26" s="63"/>
      <c r="AG26" s="14" t="s">
        <v>111</v>
      </c>
      <c r="AH26" s="2">
        <f ca="1">IF(COUNTIF($O$4:$O$35,AG26)=0,"",OFFSET($P$3,MATCH(AG26,$O$4:$O$35,0),0))</f>
        <v>2</v>
      </c>
      <c r="AI26" s="2" t="str">
        <f ca="1">IF(COUNTIF($O$4:$O$35,AG26)=0,"",OFFSET($Q$3,MATCH(AG26,$O$4:$O$35,0),0))</f>
        <v>Los Angeles Rams</v>
      </c>
      <c r="AJ26" s="5">
        <f ca="1">IF(COUNTIF($O$4:$O$35,AG26)=0,"",OFFSET($R$3,MATCH(AG26,$O$4:$O$35,0),0))</f>
        <v>0.81314999999999993</v>
      </c>
    </row>
    <row r="27" spans="1:50" x14ac:dyDescent="0.25">
      <c r="A27" s="3" t="s">
        <v>22</v>
      </c>
      <c r="B27" s="3" t="s">
        <v>123</v>
      </c>
      <c r="C27" s="3" t="s">
        <v>72</v>
      </c>
      <c r="D27" s="3" t="s">
        <v>73</v>
      </c>
      <c r="F27" s="50"/>
      <c r="G27" s="3" t="s">
        <v>9</v>
      </c>
      <c r="H27" s="3">
        <v>7</v>
      </c>
      <c r="I27" s="12">
        <f t="shared" si="6"/>
        <v>9</v>
      </c>
      <c r="J27" s="3">
        <v>0</v>
      </c>
      <c r="L27" s="13">
        <f t="shared" si="7"/>
        <v>18</v>
      </c>
      <c r="M27" s="14" t="str">
        <f t="shared" si="8"/>
        <v>ns</v>
      </c>
      <c r="N27" s="14">
        <f>IF(M27="","",COUNTIF($M$4:M27,M27))</f>
        <v>2</v>
      </c>
      <c r="O27" s="14" t="str">
        <f t="shared" si="0"/>
        <v>ns2</v>
      </c>
      <c r="P27" s="24"/>
      <c r="Q27" s="2" t="str">
        <f t="shared" si="1"/>
        <v>Atlanta Falcons</v>
      </c>
      <c r="R27" s="5">
        <f t="shared" si="2"/>
        <v>0.43808999999999998</v>
      </c>
      <c r="T27" s="2">
        <v>24</v>
      </c>
      <c r="U27" s="2">
        <f t="shared" ca="1" si="9"/>
        <v>0</v>
      </c>
      <c r="V27" s="2" t="str">
        <f t="shared" ca="1" si="3"/>
        <v>Buffalo Bills</v>
      </c>
      <c r="W27" s="5">
        <f t="shared" ca="1" si="4"/>
        <v>0.37519999999999998</v>
      </c>
      <c r="X27" s="14" t="str">
        <f t="shared" ca="1" si="5"/>
        <v>a</v>
      </c>
      <c r="Z27" s="61"/>
      <c r="AA27" s="14" t="s">
        <v>96</v>
      </c>
      <c r="AB27" s="2">
        <f t="shared" ref="AB27:AB29" ca="1" si="28">IF(COUNTIF($O$4:$O$35,AA27)=0,"",OFFSET($P$3,MATCH(AA27,$O$4:$O$35,0),0))</f>
        <v>5</v>
      </c>
      <c r="AC27" s="2" t="str">
        <f t="shared" ref="AC27:AC29" ca="1" si="29">IF(COUNTIF($O$4:$O$35,AA27)=0,"",OFFSET($Q$3,MATCH(AA27,$O$4:$O$35,0),0))</f>
        <v>Los Angeles Chargers</v>
      </c>
      <c r="AD27" s="5">
        <f t="shared" ref="AD27:AD29" ca="1" si="30">IF(COUNTIF($O$4:$O$35,AA27)=0,"",OFFSET($R$3,MATCH(AA27,$O$4:$O$35,0),0))</f>
        <v>0.75027999999999995</v>
      </c>
      <c r="AF27" s="63"/>
      <c r="AG27" s="14" t="s">
        <v>112</v>
      </c>
      <c r="AH27" s="2">
        <f t="shared" ref="AH27:AH29" ca="1" si="31">IF(COUNTIF($O$4:$O$35,AG27)=0,"",OFFSET($P$3,MATCH(AG27,$O$4:$O$35,0),0))</f>
        <v>5</v>
      </c>
      <c r="AI27" s="2" t="str">
        <f t="shared" ref="AI27:AI29" ca="1" si="32">IF(COUNTIF($O$4:$O$35,AG27)=0,"",OFFSET($Q$3,MATCH(AG27,$O$4:$O$35,0),0))</f>
        <v>Seattle Seahawks</v>
      </c>
      <c r="AJ27" s="5">
        <f t="shared" ref="AJ27:AJ29" ca="1" si="33">IF(COUNTIF($O$4:$O$35,AG27)=0,"",OFFSET($R$3,MATCH(AG27,$O$4:$O$35,0),0))</f>
        <v>0.62512000000000001</v>
      </c>
    </row>
    <row r="28" spans="1:50" x14ac:dyDescent="0.25">
      <c r="A28" s="3" t="s">
        <v>19</v>
      </c>
      <c r="B28" s="3" t="s">
        <v>52</v>
      </c>
      <c r="C28" s="3" t="s">
        <v>74</v>
      </c>
      <c r="D28" s="3" t="s">
        <v>77</v>
      </c>
      <c r="F28" s="50"/>
      <c r="G28" s="3" t="s">
        <v>23</v>
      </c>
      <c r="H28" s="3">
        <v>7</v>
      </c>
      <c r="I28" s="12">
        <f t="shared" si="6"/>
        <v>9</v>
      </c>
      <c r="J28" s="3">
        <v>0</v>
      </c>
      <c r="L28" s="13">
        <f t="shared" si="7"/>
        <v>19</v>
      </c>
      <c r="M28" s="14" t="str">
        <f t="shared" si="8"/>
        <v>ne</v>
      </c>
      <c r="N28" s="14">
        <f>IF(M28="","",COUNTIF($M$4:M28,M28))</f>
        <v>3</v>
      </c>
      <c r="O28" s="14" t="str">
        <f t="shared" si="0"/>
        <v>ne3</v>
      </c>
      <c r="P28" s="24"/>
      <c r="Q28" s="2" t="str">
        <f t="shared" si="1"/>
        <v>Washington Redskins</v>
      </c>
      <c r="R28" s="5">
        <f t="shared" si="2"/>
        <v>0.43808000000000002</v>
      </c>
      <c r="T28" s="2">
        <v>25</v>
      </c>
      <c r="U28" s="2">
        <f t="shared" ca="1" si="9"/>
        <v>0</v>
      </c>
      <c r="V28" s="2" t="str">
        <f t="shared" ca="1" si="3"/>
        <v>Detroit Lions</v>
      </c>
      <c r="W28" s="5">
        <f t="shared" ca="1" si="4"/>
        <v>0.37504999999999999</v>
      </c>
      <c r="X28" s="14" t="str">
        <f t="shared" ca="1" si="5"/>
        <v>n</v>
      </c>
      <c r="Z28" s="61"/>
      <c r="AA28" s="14" t="s">
        <v>97</v>
      </c>
      <c r="AB28" s="2">
        <f t="shared" ca="1" si="28"/>
        <v>0</v>
      </c>
      <c r="AC28" s="2" t="str">
        <f t="shared" ca="1" si="29"/>
        <v>Denver Broncos</v>
      </c>
      <c r="AD28" s="5">
        <f t="shared" ca="1" si="30"/>
        <v>0.37522</v>
      </c>
      <c r="AF28" s="63"/>
      <c r="AG28" s="14" t="s">
        <v>113</v>
      </c>
      <c r="AH28" s="2">
        <f t="shared" ca="1" si="31"/>
        <v>0</v>
      </c>
      <c r="AI28" s="2" t="str">
        <f t="shared" ca="1" si="32"/>
        <v>San Francisco 49ers</v>
      </c>
      <c r="AJ28" s="5">
        <f t="shared" ca="1" si="33"/>
        <v>0.25002000000000002</v>
      </c>
    </row>
    <row r="29" spans="1:50" x14ac:dyDescent="0.25">
      <c r="A29" s="3" t="s">
        <v>23</v>
      </c>
      <c r="B29" s="3" t="s">
        <v>56</v>
      </c>
      <c r="C29" s="3" t="s">
        <v>72</v>
      </c>
      <c r="D29" s="3" t="s">
        <v>75</v>
      </c>
      <c r="F29" s="50"/>
      <c r="G29" s="3" t="s">
        <v>20</v>
      </c>
      <c r="H29" s="3">
        <v>7</v>
      </c>
      <c r="I29" s="12">
        <f t="shared" si="6"/>
        <v>9</v>
      </c>
      <c r="J29" s="3">
        <v>0</v>
      </c>
      <c r="L29" s="13">
        <f t="shared" si="7"/>
        <v>20</v>
      </c>
      <c r="M29" s="14" t="str">
        <f t="shared" si="8"/>
        <v>ns</v>
      </c>
      <c r="N29" s="14">
        <f>IF(M29="","",COUNTIF($M$4:M29,M29))</f>
        <v>3</v>
      </c>
      <c r="O29" s="14" t="str">
        <f t="shared" si="0"/>
        <v>ns3</v>
      </c>
      <c r="P29" s="24"/>
      <c r="Q29" s="2" t="str">
        <f t="shared" si="1"/>
        <v>Carolina Panthers</v>
      </c>
      <c r="R29" s="5">
        <f t="shared" si="2"/>
        <v>0.43807000000000001</v>
      </c>
      <c r="T29" s="2">
        <v>26</v>
      </c>
      <c r="U29" s="2">
        <f t="shared" ca="1" si="9"/>
        <v>0</v>
      </c>
      <c r="V29" s="2" t="str">
        <f t="shared" ca="1" si="3"/>
        <v>Jacksonville Jaguars</v>
      </c>
      <c r="W29" s="5">
        <f t="shared" ca="1" si="4"/>
        <v>0.31319000000000002</v>
      </c>
      <c r="X29" s="14" t="str">
        <f t="shared" ca="1" si="5"/>
        <v>a</v>
      </c>
      <c r="Z29" s="62"/>
      <c r="AA29" s="14" t="s">
        <v>98</v>
      </c>
      <c r="AB29" s="2">
        <f t="shared" ca="1" si="28"/>
        <v>0</v>
      </c>
      <c r="AC29" s="2" t="str">
        <f t="shared" ca="1" si="29"/>
        <v>Oakland Raiders</v>
      </c>
      <c r="AD29" s="5">
        <f t="shared" ca="1" si="30"/>
        <v>0.25017</v>
      </c>
      <c r="AF29" s="64"/>
      <c r="AG29" s="14" t="s">
        <v>114</v>
      </c>
      <c r="AH29" s="2">
        <f t="shared" ca="1" si="31"/>
        <v>0</v>
      </c>
      <c r="AI29" s="2" t="str">
        <f t="shared" ca="1" si="32"/>
        <v>Arizona Cardinals</v>
      </c>
      <c r="AJ29" s="5">
        <f t="shared" ca="1" si="33"/>
        <v>0.18801000000000001</v>
      </c>
    </row>
    <row r="30" spans="1:50" x14ac:dyDescent="0.25">
      <c r="A30" s="3" t="s">
        <v>14</v>
      </c>
      <c r="B30" s="3" t="s">
        <v>48</v>
      </c>
      <c r="C30" s="3" t="s">
        <v>72</v>
      </c>
      <c r="D30" s="3" t="s">
        <v>78</v>
      </c>
      <c r="F30" s="50"/>
      <c r="G30" s="3" t="s">
        <v>0</v>
      </c>
      <c r="H30" s="3">
        <v>6</v>
      </c>
      <c r="I30" s="12">
        <f t="shared" si="6"/>
        <v>9</v>
      </c>
      <c r="J30" s="3">
        <v>1</v>
      </c>
      <c r="L30" s="13">
        <f t="shared" si="7"/>
        <v>21</v>
      </c>
      <c r="M30" s="14" t="str">
        <f t="shared" si="8"/>
        <v>nn</v>
      </c>
      <c r="N30" s="14">
        <f>IF(M30="","",COUNTIF($M$4:M30,M30))</f>
        <v>3</v>
      </c>
      <c r="O30" s="14" t="str">
        <f t="shared" si="0"/>
        <v>nn3</v>
      </c>
      <c r="P30" s="24"/>
      <c r="Q30" s="2" t="str">
        <f t="shared" si="1"/>
        <v>Green Bay Packers</v>
      </c>
      <c r="R30" s="5">
        <f t="shared" si="2"/>
        <v>0.40606000000000003</v>
      </c>
      <c r="T30" s="2">
        <v>27</v>
      </c>
      <c r="U30" s="2">
        <f t="shared" ca="1" si="9"/>
        <v>0</v>
      </c>
      <c r="V30" s="2" t="str">
        <f t="shared" ca="1" si="3"/>
        <v>New York Giants</v>
      </c>
      <c r="W30" s="5">
        <f t="shared" ca="1" si="4"/>
        <v>0.31303999999999998</v>
      </c>
      <c r="X30" s="14" t="str">
        <f t="shared" ca="1" si="5"/>
        <v>n</v>
      </c>
    </row>
    <row r="31" spans="1:50" x14ac:dyDescent="0.25">
      <c r="A31" s="3" t="s">
        <v>21</v>
      </c>
      <c r="B31" s="3" t="s">
        <v>54</v>
      </c>
      <c r="C31" s="3" t="s">
        <v>72</v>
      </c>
      <c r="D31" s="3" t="s">
        <v>73</v>
      </c>
      <c r="F31" s="50"/>
      <c r="G31" s="3" t="s">
        <v>30</v>
      </c>
      <c r="H31" s="3">
        <v>6</v>
      </c>
      <c r="I31" s="12">
        <f t="shared" si="6"/>
        <v>10</v>
      </c>
      <c r="J31" s="3">
        <v>0</v>
      </c>
      <c r="L31" s="13">
        <f t="shared" si="7"/>
        <v>25</v>
      </c>
      <c r="M31" s="14" t="str">
        <f t="shared" si="8"/>
        <v>nn</v>
      </c>
      <c r="N31" s="14">
        <f>IF(M31="","",COUNTIF($M$4:M31,M31))</f>
        <v>4</v>
      </c>
      <c r="O31" s="14" t="str">
        <f t="shared" si="0"/>
        <v>nn4</v>
      </c>
      <c r="P31" s="24"/>
      <c r="Q31" s="2" t="str">
        <f t="shared" si="1"/>
        <v>Detroit Lions</v>
      </c>
      <c r="R31" s="5">
        <f t="shared" si="2"/>
        <v>0.37504999999999999</v>
      </c>
      <c r="T31" s="2">
        <v>28</v>
      </c>
      <c r="U31" s="2">
        <f t="shared" ca="1" si="9"/>
        <v>0</v>
      </c>
      <c r="V31" s="2" t="str">
        <f t="shared" ca="1" si="3"/>
        <v>Tampa Bay Buccaneers</v>
      </c>
      <c r="W31" s="5">
        <f t="shared" ca="1" si="4"/>
        <v>0.31302999999999997</v>
      </c>
      <c r="X31" s="14" t="str">
        <f t="shared" ca="1" si="5"/>
        <v>n</v>
      </c>
    </row>
    <row r="32" spans="1:50" x14ac:dyDescent="0.25">
      <c r="A32" s="3" t="s">
        <v>5</v>
      </c>
      <c r="B32" s="3" t="s">
        <v>39</v>
      </c>
      <c r="C32" s="3" t="s">
        <v>74</v>
      </c>
      <c r="D32" s="3" t="s">
        <v>77</v>
      </c>
      <c r="F32" s="50"/>
      <c r="G32" s="3" t="s">
        <v>7</v>
      </c>
      <c r="H32" s="3">
        <v>5</v>
      </c>
      <c r="I32" s="12">
        <f t="shared" si="6"/>
        <v>11</v>
      </c>
      <c r="J32" s="3">
        <v>0</v>
      </c>
      <c r="L32" s="13">
        <f t="shared" si="7"/>
        <v>27</v>
      </c>
      <c r="M32" s="14" t="str">
        <f t="shared" si="8"/>
        <v>ne</v>
      </c>
      <c r="N32" s="14">
        <f>IF(M32="","",COUNTIF($M$4:M32,M32))</f>
        <v>4</v>
      </c>
      <c r="O32" s="14" t="str">
        <f t="shared" si="0"/>
        <v>ne4</v>
      </c>
      <c r="P32" s="24"/>
      <c r="Q32" s="2" t="str">
        <f t="shared" si="1"/>
        <v>New York Giants</v>
      </c>
      <c r="R32" s="5">
        <f t="shared" si="2"/>
        <v>0.31303999999999998</v>
      </c>
      <c r="T32" s="2">
        <v>29</v>
      </c>
      <c r="U32" s="2">
        <f t="shared" ca="1" si="9"/>
        <v>0</v>
      </c>
      <c r="V32" s="2" t="str">
        <f t="shared" ca="1" si="3"/>
        <v>New York Jets</v>
      </c>
      <c r="W32" s="5">
        <f t="shared" ca="1" si="4"/>
        <v>0.25018000000000001</v>
      </c>
      <c r="X32" s="14" t="str">
        <f t="shared" ca="1" si="5"/>
        <v>a</v>
      </c>
    </row>
    <row r="33" spans="1:24" x14ac:dyDescent="0.25">
      <c r="A33" s="3" t="s">
        <v>29</v>
      </c>
      <c r="B33" s="3" t="s">
        <v>62</v>
      </c>
      <c r="C33" s="3" t="s">
        <v>74</v>
      </c>
      <c r="D33" s="3" t="s">
        <v>78</v>
      </c>
      <c r="F33" s="50"/>
      <c r="G33" s="3" t="s">
        <v>2</v>
      </c>
      <c r="H33" s="3">
        <v>5</v>
      </c>
      <c r="I33" s="12">
        <f t="shared" si="6"/>
        <v>11</v>
      </c>
      <c r="J33" s="3">
        <v>0</v>
      </c>
      <c r="L33" s="13">
        <f t="shared" si="7"/>
        <v>28</v>
      </c>
      <c r="M33" s="14" t="str">
        <f t="shared" si="8"/>
        <v>ns</v>
      </c>
      <c r="N33" s="14">
        <f>IF(M33="","",COUNTIF($M$4:M33,M33))</f>
        <v>4</v>
      </c>
      <c r="O33" s="14" t="str">
        <f t="shared" si="0"/>
        <v>ns4</v>
      </c>
      <c r="P33" s="24"/>
      <c r="Q33" s="2" t="str">
        <f t="shared" si="1"/>
        <v>Tampa Bay Buccaneers</v>
      </c>
      <c r="R33" s="5">
        <f t="shared" si="2"/>
        <v>0.31302999999999997</v>
      </c>
      <c r="T33" s="2">
        <v>30</v>
      </c>
      <c r="U33" s="2">
        <f t="shared" ca="1" si="9"/>
        <v>0</v>
      </c>
      <c r="V33" s="2" t="str">
        <f t="shared" ca="1" si="3"/>
        <v>Oakland Raiders</v>
      </c>
      <c r="W33" s="5">
        <f t="shared" ca="1" si="4"/>
        <v>0.25017</v>
      </c>
      <c r="X33" s="14" t="str">
        <f t="shared" ca="1" si="5"/>
        <v>a</v>
      </c>
    </row>
    <row r="34" spans="1:24" x14ac:dyDescent="0.25">
      <c r="A34" s="3" t="s">
        <v>4</v>
      </c>
      <c r="B34" s="3" t="s">
        <v>38</v>
      </c>
      <c r="C34" s="3" t="s">
        <v>74</v>
      </c>
      <c r="D34" s="3" t="s">
        <v>78</v>
      </c>
      <c r="F34" s="50"/>
      <c r="G34" s="3" t="s">
        <v>8</v>
      </c>
      <c r="H34" s="3">
        <v>4</v>
      </c>
      <c r="I34" s="12">
        <f t="shared" si="6"/>
        <v>12</v>
      </c>
      <c r="J34" s="3">
        <v>0</v>
      </c>
      <c r="L34" s="13">
        <f t="shared" si="7"/>
        <v>31</v>
      </c>
      <c r="M34" s="14" t="str">
        <f t="shared" si="8"/>
        <v>nw</v>
      </c>
      <c r="N34" s="14">
        <f>IF(M34="","",COUNTIF($M$4:M34,M34))</f>
        <v>3</v>
      </c>
      <c r="O34" s="14" t="str">
        <f t="shared" si="0"/>
        <v>nw3</v>
      </c>
      <c r="P34" s="24"/>
      <c r="Q34" s="2" t="str">
        <f t="shared" si="1"/>
        <v>San Francisco 49ers</v>
      </c>
      <c r="R34" s="5">
        <f t="shared" si="2"/>
        <v>0.25002000000000002</v>
      </c>
      <c r="T34" s="2">
        <v>31</v>
      </c>
      <c r="U34" s="2">
        <f t="shared" ca="1" si="9"/>
        <v>0</v>
      </c>
      <c r="V34" s="2" t="str">
        <f t="shared" ca="1" si="3"/>
        <v>San Francisco 49ers</v>
      </c>
      <c r="W34" s="5">
        <f t="shared" ca="1" si="4"/>
        <v>0.25002000000000002</v>
      </c>
      <c r="X34" s="14" t="str">
        <f t="shared" ca="1" si="5"/>
        <v>n</v>
      </c>
    </row>
    <row r="35" spans="1:24" x14ac:dyDescent="0.25">
      <c r="A35" s="3" t="s">
        <v>25</v>
      </c>
      <c r="B35" s="3" t="s">
        <v>58</v>
      </c>
      <c r="C35" s="3" t="s">
        <v>72</v>
      </c>
      <c r="D35" s="3" t="s">
        <v>77</v>
      </c>
      <c r="F35" s="51"/>
      <c r="G35" s="3" t="s">
        <v>26</v>
      </c>
      <c r="H35" s="3">
        <v>3</v>
      </c>
      <c r="I35" s="12">
        <f t="shared" si="6"/>
        <v>13</v>
      </c>
      <c r="J35" s="3">
        <v>0</v>
      </c>
      <c r="L35" s="13">
        <f t="shared" si="7"/>
        <v>32</v>
      </c>
      <c r="M35" s="14" t="str">
        <f t="shared" si="8"/>
        <v>nw</v>
      </c>
      <c r="N35" s="14">
        <f>IF(M35="","",COUNTIF($M$4:M35,M35))</f>
        <v>4</v>
      </c>
      <c r="O35" s="14" t="str">
        <f t="shared" si="0"/>
        <v>nw4</v>
      </c>
      <c r="P35" s="24"/>
      <c r="Q35" s="2" t="str">
        <f t="shared" si="1"/>
        <v>Arizona Cardinals</v>
      </c>
      <c r="R35" s="5">
        <f t="shared" si="2"/>
        <v>0.18801000000000001</v>
      </c>
      <c r="T35" s="2">
        <v>32</v>
      </c>
      <c r="U35" s="2">
        <f t="shared" ca="1" si="9"/>
        <v>0</v>
      </c>
      <c r="V35" s="2" t="str">
        <f t="shared" ca="1" si="3"/>
        <v>Arizona Cardinals</v>
      </c>
      <c r="W35" s="5">
        <f t="shared" ca="1" si="4"/>
        <v>0.18801000000000001</v>
      </c>
      <c r="X35" s="14" t="str">
        <f t="shared" ca="1" si="5"/>
        <v>n</v>
      </c>
    </row>
  </sheetData>
  <mergeCells count="27">
    <mergeCell ref="F20:F35"/>
    <mergeCell ref="AA24:AD24"/>
    <mergeCell ref="AG24:AJ24"/>
    <mergeCell ref="F4:F19"/>
    <mergeCell ref="AL4:AL10"/>
    <mergeCell ref="AL13:AL19"/>
    <mergeCell ref="AR13:AR19"/>
    <mergeCell ref="AX13:AX19"/>
    <mergeCell ref="BD1:BG1"/>
    <mergeCell ref="Z3:Z29"/>
    <mergeCell ref="AA3:AD3"/>
    <mergeCell ref="AF3:AF29"/>
    <mergeCell ref="AG3:AJ3"/>
    <mergeCell ref="AL3:BB3"/>
    <mergeCell ref="AA17:AD17"/>
    <mergeCell ref="AG17:AJ17"/>
    <mergeCell ref="AL1:BB1"/>
    <mergeCell ref="AR4:AR10"/>
    <mergeCell ref="AX4:AX10"/>
    <mergeCell ref="AA10:AD10"/>
    <mergeCell ref="AG10:AJ10"/>
    <mergeCell ref="AL12:BB12"/>
    <mergeCell ref="A1:D1"/>
    <mergeCell ref="G1:J1"/>
    <mergeCell ref="L1:R1"/>
    <mergeCell ref="T1:W1"/>
    <mergeCell ref="Z1:AJ1"/>
  </mergeCells>
  <conditionalFormatting sqref="U4:X35">
    <cfRule type="expression" dxfId="237" priority="13">
      <formula>AND($U4&gt;=5,$U4&lt;=6)</formula>
    </cfRule>
    <cfRule type="expression" dxfId="236" priority="14">
      <formula>AND($U4&gt;=1,$U4&lt;=4)</formula>
    </cfRule>
  </conditionalFormatting>
  <conditionalFormatting sqref="X4:X35">
    <cfRule type="expression" dxfId="235" priority="1">
      <formula>X4="n"</formula>
    </cfRule>
    <cfRule type="expression" dxfId="234" priority="2">
      <formula>X4="a"</formula>
    </cfRule>
  </conditionalFormatting>
  <conditionalFormatting sqref="AB4:AD35">
    <cfRule type="expression" dxfId="233" priority="11">
      <formula>AND($AB4&gt;=5,$AB4&lt;=6)</formula>
    </cfRule>
    <cfRule type="expression" dxfId="232" priority="12">
      <formula>AND($AB4&gt;=1,$AB4&lt;=4)</formula>
    </cfRule>
  </conditionalFormatting>
  <conditionalFormatting sqref="AH4:AJ29">
    <cfRule type="expression" dxfId="231" priority="7">
      <formula>AND($AG4&gt;=5,$AG4&lt;=6)</formula>
    </cfRule>
    <cfRule type="expression" dxfId="230" priority="8">
      <formula>AND($AG4&gt;=1,$AG4&lt;=4)</formula>
    </cfRule>
    <cfRule type="expression" dxfId="229" priority="9">
      <formula>AND($AH4&gt;=5,$AH4&lt;=6)</formula>
    </cfRule>
    <cfRule type="expression" dxfId="228" priority="10">
      <formula>AND($AH4&gt;=1,$AH4&lt;=4)</formula>
    </cfRule>
  </conditionalFormatting>
  <conditionalFormatting sqref="AM5:AO18">
    <cfRule type="expression" dxfId="227" priority="6">
      <formula>$AP5&lt;&gt;""</formula>
    </cfRule>
  </conditionalFormatting>
  <conditionalFormatting sqref="AS5:AU18">
    <cfRule type="expression" dxfId="226" priority="5">
      <formula>$AV5&lt;&gt;""</formula>
    </cfRule>
  </conditionalFormatting>
  <conditionalFormatting sqref="AY6:BA16">
    <cfRule type="expression" dxfId="225" priority="4">
      <formula>$BB6&lt;&gt;""</formula>
    </cfRule>
  </conditionalFormatting>
  <conditionalFormatting sqref="BD10:BF11">
    <cfRule type="expression" dxfId="224" priority="3">
      <formula>$BG10&lt;&gt;""</formula>
    </cfRule>
  </conditionalFormatting>
  <pageMargins left="0.7" right="0.7" top="0.78740157499999996" bottom="0.78740157499999996" header="0.3" footer="0.3"/>
  <pageSetup paperSize="9"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G35"/>
  <sheetViews>
    <sheetView topLeftCell="Z1" workbookViewId="0">
      <selection activeCell="BG11" sqref="BG11"/>
    </sheetView>
  </sheetViews>
  <sheetFormatPr baseColWidth="10" defaultColWidth="11.42578125" defaultRowHeight="15" outlineLevelCol="1" x14ac:dyDescent="0.25"/>
  <cols>
    <col min="1" max="4" width="12.7109375" style="2" hidden="1" customWidth="1" outlineLevel="1"/>
    <col min="5" max="5" width="6.7109375" style="2" customWidth="1" collapsed="1"/>
    <col min="6" max="6" width="2.7109375" style="2" customWidth="1" outlineLevel="1"/>
    <col min="7" max="7" width="12.7109375" style="2" customWidth="1" outlineLevel="1"/>
    <col min="8" max="10" width="3.7109375" style="2" customWidth="1" outlineLevel="1"/>
    <col min="11" max="11" width="6.7109375" style="2" customWidth="1"/>
    <col min="12" max="14" width="3.7109375" style="2" hidden="1" customWidth="1" outlineLevel="1"/>
    <col min="15" max="15" width="4.7109375" style="2" hidden="1" customWidth="1" outlineLevel="1"/>
    <col min="16" max="16" width="2.7109375" style="2" hidden="1" customWidth="1" outlineLevel="1"/>
    <col min="17" max="17" width="24.7109375" style="2" hidden="1" customWidth="1" outlineLevel="1"/>
    <col min="18" max="18" width="6.7109375" style="2" hidden="1" customWidth="1" outlineLevel="1"/>
    <col min="19" max="19" width="6.7109375" style="2" customWidth="1" collapsed="1"/>
    <col min="20" max="20" width="3.7109375" style="2" customWidth="1" outlineLevel="1"/>
    <col min="21" max="21" width="2.7109375" style="2" customWidth="1" outlineLevel="1"/>
    <col min="22" max="22" width="24.7109375" style="2" customWidth="1" outlineLevel="1"/>
    <col min="23" max="23" width="6.7109375" style="2" customWidth="1" outlineLevel="1"/>
    <col min="24" max="24" width="2.7109375" style="2" customWidth="1" outlineLevel="1"/>
    <col min="25" max="25" width="6.7109375" style="2" customWidth="1"/>
    <col min="26" max="26" width="2.7109375" style="2" customWidth="1" outlineLevel="1"/>
    <col min="27" max="27" width="4.7109375" style="2" customWidth="1" outlineLevel="1"/>
    <col min="28" max="28" width="2.7109375" style="2" customWidth="1" outlineLevel="1"/>
    <col min="29" max="29" width="24.7109375" style="2" customWidth="1" outlineLevel="1"/>
    <col min="30" max="30" width="6.7109375" style="2" customWidth="1" outlineLevel="1"/>
    <col min="31" max="31" width="3.7109375" style="2" customWidth="1" outlineLevel="1"/>
    <col min="32" max="32" width="2.7109375" style="2" customWidth="1" outlineLevel="1"/>
    <col min="33" max="33" width="4.7109375" style="2" customWidth="1" outlineLevel="1"/>
    <col min="34" max="34" width="2.7109375" style="2" customWidth="1" outlineLevel="1"/>
    <col min="35" max="35" width="24.7109375" style="2" customWidth="1" outlineLevel="1"/>
    <col min="36" max="36" width="6.7109375" style="2" customWidth="1" outlineLevel="1"/>
    <col min="37" max="37" width="6.7109375" style="2" customWidth="1"/>
    <col min="38" max="39" width="2.7109375" style="2" customWidth="1"/>
    <col min="40" max="40" width="24.7109375" style="2" customWidth="1"/>
    <col min="41" max="41" width="4.7109375" style="2" customWidth="1"/>
    <col min="42" max="42" width="2.7109375" style="2" customWidth="1"/>
    <col min="43" max="43" width="3.7109375" style="2" customWidth="1"/>
    <col min="44" max="45" width="2.7109375" style="2" customWidth="1"/>
    <col min="46" max="46" width="24.7109375" style="2" customWidth="1"/>
    <col min="47" max="47" width="4.7109375" style="2" customWidth="1"/>
    <col min="48" max="48" width="2.7109375" style="2" customWidth="1"/>
    <col min="49" max="49" width="3.7109375" style="2" customWidth="1"/>
    <col min="50" max="51" width="2.7109375" style="2" customWidth="1"/>
    <col min="52" max="52" width="24.7109375" style="2" customWidth="1"/>
    <col min="53" max="53" width="4.7109375" style="2" customWidth="1"/>
    <col min="54" max="54" width="2.7109375" style="2" customWidth="1"/>
    <col min="55" max="55" width="3.7109375" style="2" customWidth="1"/>
    <col min="56" max="56" width="2.7109375" style="2" customWidth="1"/>
    <col min="57" max="57" width="24.7109375" style="2" customWidth="1"/>
    <col min="58" max="58" width="4.7109375" style="2" customWidth="1"/>
    <col min="59" max="59" width="12.7109375" style="2" customWidth="1"/>
    <col min="60" max="16384" width="11.42578125" style="2"/>
  </cols>
  <sheetData>
    <row r="1" spans="1:59" s="11" customFormat="1" ht="21" x14ac:dyDescent="0.25">
      <c r="A1" s="60" t="s">
        <v>80</v>
      </c>
      <c r="B1" s="60"/>
      <c r="C1" s="60"/>
      <c r="D1" s="60"/>
      <c r="G1" s="60" t="s">
        <v>118</v>
      </c>
      <c r="H1" s="60"/>
      <c r="I1" s="60"/>
      <c r="J1" s="60"/>
      <c r="L1" s="60" t="s">
        <v>82</v>
      </c>
      <c r="M1" s="60"/>
      <c r="N1" s="60"/>
      <c r="O1" s="60"/>
      <c r="P1" s="60"/>
      <c r="Q1" s="60"/>
      <c r="R1" s="60"/>
      <c r="T1" s="60" t="s">
        <v>81</v>
      </c>
      <c r="U1" s="60"/>
      <c r="V1" s="60"/>
      <c r="W1" s="60"/>
      <c r="X1" s="10"/>
      <c r="Z1" s="60" t="s">
        <v>127</v>
      </c>
      <c r="AA1" s="60"/>
      <c r="AB1" s="60"/>
      <c r="AC1" s="60"/>
      <c r="AD1" s="60"/>
      <c r="AE1" s="60"/>
      <c r="AF1" s="60"/>
      <c r="AG1" s="60"/>
      <c r="AH1" s="60"/>
      <c r="AI1" s="60"/>
      <c r="AJ1" s="60"/>
      <c r="AL1" s="60" t="s">
        <v>129</v>
      </c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D1" s="60" t="s">
        <v>125</v>
      </c>
      <c r="BE1" s="60"/>
      <c r="BF1" s="60"/>
      <c r="BG1" s="60"/>
    </row>
    <row r="2" spans="1:59" x14ac:dyDescent="0.25">
      <c r="A2" s="3">
        <v>16</v>
      </c>
      <c r="BD2" s="6" t="s">
        <v>126</v>
      </c>
    </row>
    <row r="3" spans="1:59" ht="15" customHeight="1" x14ac:dyDescent="0.25">
      <c r="A3" s="1" t="s">
        <v>32</v>
      </c>
      <c r="B3" s="1" t="s">
        <v>33</v>
      </c>
      <c r="C3" s="1" t="s">
        <v>70</v>
      </c>
      <c r="D3" s="1" t="s">
        <v>71</v>
      </c>
      <c r="G3" s="1" t="s">
        <v>32</v>
      </c>
      <c r="H3" s="4" t="s">
        <v>65</v>
      </c>
      <c r="I3" s="4" t="s">
        <v>66</v>
      </c>
      <c r="J3" s="4" t="s">
        <v>67</v>
      </c>
      <c r="L3" s="4" t="s">
        <v>119</v>
      </c>
      <c r="M3" s="4" t="s">
        <v>76</v>
      </c>
      <c r="N3" s="4" t="s">
        <v>120</v>
      </c>
      <c r="O3" s="4" t="s">
        <v>69</v>
      </c>
      <c r="P3" s="4"/>
      <c r="Q3" s="4" t="s">
        <v>79</v>
      </c>
      <c r="R3" s="4" t="s">
        <v>68</v>
      </c>
      <c r="T3" s="1"/>
      <c r="U3" s="1"/>
      <c r="V3" s="4" t="s">
        <v>79</v>
      </c>
      <c r="W3" s="4" t="s">
        <v>68</v>
      </c>
      <c r="X3" s="1"/>
      <c r="Z3" s="54" t="s">
        <v>115</v>
      </c>
      <c r="AA3" s="52" t="s">
        <v>75</v>
      </c>
      <c r="AB3" s="52"/>
      <c r="AC3" s="52"/>
      <c r="AD3" s="53"/>
      <c r="AF3" s="49" t="s">
        <v>116</v>
      </c>
      <c r="AG3" s="47" t="s">
        <v>75</v>
      </c>
      <c r="AH3" s="47"/>
      <c r="AI3" s="47"/>
      <c r="AJ3" s="48"/>
      <c r="AL3" s="70" t="s">
        <v>115</v>
      </c>
      <c r="AM3" s="74"/>
      <c r="AN3" s="74"/>
      <c r="AO3" s="74"/>
      <c r="AP3" s="74"/>
      <c r="AQ3" s="74"/>
      <c r="AR3" s="71"/>
      <c r="AS3" s="74"/>
      <c r="AT3" s="74"/>
      <c r="AU3" s="74"/>
      <c r="AV3" s="74"/>
      <c r="AW3" s="74"/>
      <c r="AX3" s="71"/>
      <c r="AY3" s="74"/>
      <c r="AZ3" s="74"/>
      <c r="BA3" s="74"/>
      <c r="BB3" s="75"/>
    </row>
    <row r="4" spans="1:59" ht="15" customHeight="1" x14ac:dyDescent="0.25">
      <c r="A4" s="3" t="s">
        <v>8</v>
      </c>
      <c r="B4" s="3" t="s">
        <v>42</v>
      </c>
      <c r="C4" s="3" t="s">
        <v>72</v>
      </c>
      <c r="D4" s="3" t="s">
        <v>73</v>
      </c>
      <c r="F4" s="54" t="s">
        <v>115</v>
      </c>
      <c r="G4" s="3" t="s">
        <v>13</v>
      </c>
      <c r="H4" s="3">
        <v>13</v>
      </c>
      <c r="I4" s="12">
        <f t="shared" ref="I4:I35" si="0">$A$2-H4-J4</f>
        <v>3</v>
      </c>
      <c r="J4" s="3">
        <v>0</v>
      </c>
      <c r="L4" s="13">
        <f>IF(G4="","",_xlfn.RANK.EQ(R4,$R$4:$R$35,0))</f>
        <v>1</v>
      </c>
      <c r="M4" s="14" t="str">
        <f>IF(G4="","",LOWER(LEFT(VLOOKUP(G4,$A$4:$D$35,3),1))&amp;LOWER(LEFT(VLOOKUP(G4,$A$4:$D$35,4),1)))</f>
        <v>ae</v>
      </c>
      <c r="N4" s="14">
        <f>IF(M4="","",COUNTIF($M$4:M4,M4))</f>
        <v>1</v>
      </c>
      <c r="O4" s="14" t="str">
        <f t="shared" ref="O4:O35" si="1">M4&amp;N4</f>
        <v>ae1</v>
      </c>
      <c r="P4" s="2">
        <v>1</v>
      </c>
      <c r="Q4" s="2" t="str">
        <f t="shared" ref="Q4:Q35" si="2">IF(G4="","",VLOOKUP(G4,$A$4:$D$35,2)&amp;" "&amp;G4)</f>
        <v>New England Patriots</v>
      </c>
      <c r="R4" s="5">
        <f t="shared" ref="R4:R35" si="3">IF(G4="","",ROUND((H4+J4/2)/SUM(H4:J4),3)+(36-ROW())/100000)</f>
        <v>0.81331999999999993</v>
      </c>
      <c r="T4" s="2">
        <v>1</v>
      </c>
      <c r="U4" s="2">
        <f ca="1">IF(L4="","",OFFSET($P$3,MATCH(T4,$L$4:$L$35,0),0))</f>
        <v>1</v>
      </c>
      <c r="V4" s="2" t="str">
        <f t="shared" ref="V4:V35" ca="1" si="4">IF(L4="","",OFFSET($Q$3,MATCH(T4,$L$4:$L$35,0),0))</f>
        <v>New England Patriots</v>
      </c>
      <c r="W4" s="5">
        <f t="shared" ref="W4:W35" ca="1" si="5">IF(L4="","",OFFSET($R$3,MATCH(T4,$L$4:$L$35,0),0))</f>
        <v>0.81331999999999993</v>
      </c>
      <c r="X4" s="14" t="str">
        <f t="shared" ref="X4:X35" ca="1" si="6">IF(L4="","",LEFT(OFFSET($M$3,MATCH(T4,$L$4:$L$35,0),0),1))</f>
        <v>a</v>
      </c>
      <c r="Z4" s="61"/>
      <c r="AA4" s="1"/>
      <c r="AB4" s="1"/>
      <c r="AC4" s="4" t="s">
        <v>79</v>
      </c>
      <c r="AD4" s="4" t="s">
        <v>68</v>
      </c>
      <c r="AF4" s="63"/>
      <c r="AG4" s="1"/>
      <c r="AH4" s="1"/>
      <c r="AI4" s="4" t="s">
        <v>79</v>
      </c>
      <c r="AJ4" s="4" t="s">
        <v>68</v>
      </c>
      <c r="AL4" s="61" t="s">
        <v>121</v>
      </c>
      <c r="AR4" s="61" t="s">
        <v>122</v>
      </c>
      <c r="AX4" s="61" t="s">
        <v>124</v>
      </c>
    </row>
    <row r="5" spans="1:59" x14ac:dyDescent="0.25">
      <c r="A5" s="3" t="s">
        <v>28</v>
      </c>
      <c r="B5" s="3" t="s">
        <v>61</v>
      </c>
      <c r="C5" s="3" t="s">
        <v>72</v>
      </c>
      <c r="D5" s="3" t="s">
        <v>77</v>
      </c>
      <c r="F5" s="55"/>
      <c r="G5" s="3" t="s">
        <v>5</v>
      </c>
      <c r="H5" s="3">
        <v>13</v>
      </c>
      <c r="I5" s="12">
        <f t="shared" si="0"/>
        <v>3</v>
      </c>
      <c r="J5" s="3">
        <v>0</v>
      </c>
      <c r="L5" s="13">
        <f t="shared" ref="L5:L35" si="7">IF(G5="","",_xlfn.RANK.EQ(R5,$R$4:$R$35,0))</f>
        <v>2</v>
      </c>
      <c r="M5" s="14" t="str">
        <f t="shared" ref="M5:M35" si="8">IF(G5="","",LOWER(LEFT(VLOOKUP(G5,$A$4:$D$35,3),1))&amp;LOWER(LEFT(VLOOKUP(G5,$A$4:$D$35,4),1)))</f>
        <v>an</v>
      </c>
      <c r="N5" s="14">
        <f>IF(M5="","",COUNTIF($M$4:M5,M5))</f>
        <v>1</v>
      </c>
      <c r="O5" s="14" t="str">
        <f t="shared" si="1"/>
        <v>an1</v>
      </c>
      <c r="P5" s="2">
        <v>2</v>
      </c>
      <c r="Q5" s="2" t="str">
        <f t="shared" si="2"/>
        <v>Pittsburgh Steelers</v>
      </c>
      <c r="R5" s="5">
        <f t="shared" si="3"/>
        <v>0.81330999999999998</v>
      </c>
      <c r="T5" s="2">
        <v>2</v>
      </c>
      <c r="U5" s="2">
        <f t="shared" ref="U5:U35" ca="1" si="9">IF(L5="","",OFFSET($P$3,MATCH(T5,$L$4:$L$35,0),0))</f>
        <v>2</v>
      </c>
      <c r="V5" s="2" t="str">
        <f t="shared" ca="1" si="4"/>
        <v>Pittsburgh Steelers</v>
      </c>
      <c r="W5" s="5">
        <f t="shared" ca="1" si="5"/>
        <v>0.81330999999999998</v>
      </c>
      <c r="X5" s="14" t="str">
        <f t="shared" ca="1" si="6"/>
        <v>a</v>
      </c>
      <c r="Z5" s="61"/>
      <c r="AA5" s="14" t="s">
        <v>87</v>
      </c>
      <c r="AB5" s="2">
        <f ca="1">IF(COUNTIF($O$4:$O$35,AA5)=0,"",OFFSET($P$3,MATCH(AA5,$O$4:$O$35,0),0))</f>
        <v>1</v>
      </c>
      <c r="AC5" s="2" t="str">
        <f ca="1">IF(COUNTIF($O$4:$O$35,AA5)=0,"",OFFSET($Q$3,MATCH(AA5,$O$4:$O$35,0),0))</f>
        <v>New England Patriots</v>
      </c>
      <c r="AD5" s="5">
        <f ca="1">IF(COUNTIF($O$4:$O$35,AA5)=0,"",OFFSET($R$3,MATCH(AA5,$O$4:$O$35,0),0))</f>
        <v>0.81331999999999993</v>
      </c>
      <c r="AF5" s="63"/>
      <c r="AG5" s="14" t="s">
        <v>99</v>
      </c>
      <c r="AH5" s="2">
        <f ca="1">IF(COUNTIF($O$4:$O$35,AG5)=0,"",OFFSET($P$3,MATCH(AG5,$O$4:$O$35,0),0))</f>
        <v>1</v>
      </c>
      <c r="AI5" s="2" t="str">
        <f ca="1">IF(COUNTIF($O$4:$O$35,AG5)=0,"",OFFSET($Q$3,MATCH(AG5,$O$4:$O$35,0),0))</f>
        <v>Philadelphia Eagles</v>
      </c>
      <c r="AJ5" s="5">
        <f ca="1">IF(COUNTIF($O$4:$O$35,AG5)=0,"",OFFSET($R$3,MATCH(AG5,$O$4:$O$35,0),0))</f>
        <v>0.81315999999999999</v>
      </c>
      <c r="AL5" s="55"/>
      <c r="AM5" s="16">
        <v>5</v>
      </c>
      <c r="AN5" s="17" t="str">
        <f>IF(Q8="","tbd",Q8)</f>
        <v>Tennessee Titans</v>
      </c>
      <c r="AO5" s="18">
        <v>22</v>
      </c>
      <c r="AP5" s="14">
        <f>IF(AO5&gt;AO6,AM5,"")</f>
        <v>5</v>
      </c>
      <c r="AR5" s="55"/>
      <c r="AS5" s="16">
        <f>IF(COUNT(AP5:AP9)&lt;&gt;2,"",MIN(AP5:AP9))</f>
        <v>3</v>
      </c>
      <c r="AT5" s="17" t="str">
        <f ca="1">IF(AS5="","tbd",OFFSET($Q$3,AS5,0))</f>
        <v>Jacksonville Jaguars</v>
      </c>
      <c r="AU5" s="18">
        <v>45</v>
      </c>
      <c r="AV5" s="14">
        <f>IF(AU5&gt;AU6,AS5,"")</f>
        <v>3</v>
      </c>
      <c r="AX5" s="61"/>
    </row>
    <row r="6" spans="1:59" x14ac:dyDescent="0.25">
      <c r="A6" s="3" t="s">
        <v>31</v>
      </c>
      <c r="B6" s="3" t="s">
        <v>64</v>
      </c>
      <c r="C6" s="3" t="s">
        <v>74</v>
      </c>
      <c r="D6" s="3" t="s">
        <v>77</v>
      </c>
      <c r="F6" s="55"/>
      <c r="G6" s="3" t="s">
        <v>24</v>
      </c>
      <c r="H6" s="3">
        <v>10</v>
      </c>
      <c r="I6" s="12">
        <f t="shared" si="0"/>
        <v>6</v>
      </c>
      <c r="J6" s="3">
        <v>0</v>
      </c>
      <c r="L6" s="13">
        <f t="shared" si="7"/>
        <v>8</v>
      </c>
      <c r="M6" s="14" t="str">
        <f t="shared" si="8"/>
        <v>as</v>
      </c>
      <c r="N6" s="14">
        <f>IF(M6="","",COUNTIF($M$4:M6,M6))</f>
        <v>1</v>
      </c>
      <c r="O6" s="14" t="str">
        <f t="shared" si="1"/>
        <v>as1</v>
      </c>
      <c r="P6" s="2">
        <v>3</v>
      </c>
      <c r="Q6" s="2" t="str">
        <f t="shared" si="2"/>
        <v>Jacksonville Jaguars</v>
      </c>
      <c r="R6" s="5">
        <f t="shared" si="3"/>
        <v>0.62529999999999997</v>
      </c>
      <c r="T6" s="2">
        <v>3</v>
      </c>
      <c r="U6" s="2">
        <f t="shared" ca="1" si="9"/>
        <v>1</v>
      </c>
      <c r="V6" s="2" t="str">
        <f t="shared" ca="1" si="4"/>
        <v>Philadelphia Eagles</v>
      </c>
      <c r="W6" s="5">
        <f t="shared" ca="1" si="5"/>
        <v>0.81315999999999999</v>
      </c>
      <c r="X6" s="14" t="str">
        <f t="shared" ca="1" si="6"/>
        <v>n</v>
      </c>
      <c r="Z6" s="61"/>
      <c r="AA6" s="14" t="s">
        <v>88</v>
      </c>
      <c r="AB6" s="2">
        <f t="shared" ref="AB6:AB8" ca="1" si="10">IF(COUNTIF($O$4:$O$35,AA6)=0,"",OFFSET($P$3,MATCH(AA6,$O$4:$O$35,0),0))</f>
        <v>6</v>
      </c>
      <c r="AC6" s="2" t="str">
        <f t="shared" ref="AC6:AC8" ca="1" si="11">IF(COUNTIF($O$4:$O$35,AA6)=0,"",OFFSET($Q$3,MATCH(AA6,$O$4:$O$35,0),0))</f>
        <v>Buffalo Bills</v>
      </c>
      <c r="AD6" s="5">
        <f t="shared" ref="AD6:AD8" ca="1" si="12">IF(COUNTIF($O$4:$O$35,AA6)=0,"",OFFSET($R$3,MATCH(AA6,$O$4:$O$35,0),0))</f>
        <v>0.56326999999999994</v>
      </c>
      <c r="AF6" s="63"/>
      <c r="AG6" s="14" t="s">
        <v>100</v>
      </c>
      <c r="AH6" s="2">
        <f t="shared" ref="AH6:AH8" ca="1" si="13">IF(COUNTIF($O$4:$O$35,AG6)=0,"",OFFSET($P$3,MATCH(AG6,$O$4:$O$35,0),0))</f>
        <v>0</v>
      </c>
      <c r="AI6" s="2" t="str">
        <f t="shared" ref="AI6:AI8" ca="1" si="14">IF(COUNTIF($O$4:$O$35,AG6)=0,"",OFFSET($Q$3,MATCH(AG6,$O$4:$O$35,0),0))</f>
        <v>Dallas Cowboys</v>
      </c>
      <c r="AJ6" s="5">
        <f t="shared" ref="AJ6:AJ8" ca="1" si="15">IF(COUNTIF($O$4:$O$35,AG6)=0,"",OFFSET($R$3,MATCH(AG6,$O$4:$O$35,0),0))</f>
        <v>0.56307999999999991</v>
      </c>
      <c r="AL6" s="55"/>
      <c r="AM6" s="19">
        <v>4</v>
      </c>
      <c r="AN6" s="20" t="str">
        <f>IF(Q7="","tbd",Q7)</f>
        <v>Kansas City Chiefs</v>
      </c>
      <c r="AO6" s="21">
        <v>21</v>
      </c>
      <c r="AP6" s="14" t="str">
        <f>IF(AO6&gt;AO5,AM6,"")</f>
        <v/>
      </c>
      <c r="AR6" s="55"/>
      <c r="AS6" s="19">
        <v>2</v>
      </c>
      <c r="AT6" s="20" t="str">
        <f>IF(Q5="","tbd",Q5)</f>
        <v>Pittsburgh Steelers</v>
      </c>
      <c r="AU6" s="21">
        <v>42</v>
      </c>
      <c r="AV6" s="14" t="str">
        <f>IF(AU6&gt;AU5,AS6,"")</f>
        <v/>
      </c>
      <c r="AX6" s="55"/>
      <c r="AY6" s="16">
        <f>IF(COUNT(AV5:AV9)&lt;&gt;2,"",MAX(AV5:AV9))</f>
        <v>3</v>
      </c>
      <c r="AZ6" s="17" t="str">
        <f ca="1">IF(AY6="","tbd",OFFSET($Q$3,AY6,0))</f>
        <v>Jacksonville Jaguars</v>
      </c>
      <c r="BA6" s="18">
        <v>20</v>
      </c>
      <c r="BB6" s="14" t="str">
        <f>IF(BA6&gt;BA7,AY6,"")</f>
        <v/>
      </c>
    </row>
    <row r="7" spans="1:59" x14ac:dyDescent="0.25">
      <c r="A7" s="3" t="s">
        <v>16</v>
      </c>
      <c r="B7" s="3" t="s">
        <v>49</v>
      </c>
      <c r="C7" s="3" t="s">
        <v>74</v>
      </c>
      <c r="D7" s="3" t="s">
        <v>75</v>
      </c>
      <c r="F7" s="55"/>
      <c r="G7" s="3" t="s">
        <v>17</v>
      </c>
      <c r="H7" s="3">
        <v>10</v>
      </c>
      <c r="I7" s="12">
        <f t="shared" si="0"/>
        <v>6</v>
      </c>
      <c r="J7" s="3">
        <v>0</v>
      </c>
      <c r="L7" s="13">
        <f t="shared" si="7"/>
        <v>9</v>
      </c>
      <c r="M7" s="14" t="str">
        <f t="shared" si="8"/>
        <v>aw</v>
      </c>
      <c r="N7" s="14">
        <f>IF(M7="","",COUNTIF($M$4:M7,M7))</f>
        <v>1</v>
      </c>
      <c r="O7" s="14" t="str">
        <f t="shared" si="1"/>
        <v>aw1</v>
      </c>
      <c r="P7" s="2">
        <v>4</v>
      </c>
      <c r="Q7" s="2" t="str">
        <f t="shared" si="2"/>
        <v>Kansas City Chiefs</v>
      </c>
      <c r="R7" s="5">
        <f t="shared" si="3"/>
        <v>0.62529000000000001</v>
      </c>
      <c r="T7" s="2">
        <v>4</v>
      </c>
      <c r="U7" s="2">
        <f t="shared" ca="1" si="9"/>
        <v>2</v>
      </c>
      <c r="V7" s="2" t="str">
        <f t="shared" ca="1" si="4"/>
        <v>Minnesota Vikings</v>
      </c>
      <c r="W7" s="5">
        <f t="shared" ca="1" si="5"/>
        <v>0.81314999999999993</v>
      </c>
      <c r="X7" s="14" t="str">
        <f t="shared" ca="1" si="6"/>
        <v>n</v>
      </c>
      <c r="Z7" s="61"/>
      <c r="AA7" s="14" t="s">
        <v>89</v>
      </c>
      <c r="AB7" s="2">
        <f t="shared" ca="1" si="10"/>
        <v>0</v>
      </c>
      <c r="AC7" s="2" t="str">
        <f t="shared" ca="1" si="11"/>
        <v>Miami Dolphins</v>
      </c>
      <c r="AD7" s="5">
        <f t="shared" ca="1" si="12"/>
        <v>0.37522</v>
      </c>
      <c r="AF7" s="63"/>
      <c r="AG7" s="14" t="s">
        <v>101</v>
      </c>
      <c r="AH7" s="2">
        <f t="shared" ca="1" si="13"/>
        <v>0</v>
      </c>
      <c r="AI7" s="2" t="str">
        <f t="shared" ca="1" si="14"/>
        <v>Washington Redskins</v>
      </c>
      <c r="AJ7" s="5">
        <f t="shared" ca="1" si="15"/>
        <v>0.43804999999999999</v>
      </c>
      <c r="AL7" s="61"/>
      <c r="AR7" s="61"/>
      <c r="AX7" s="55"/>
      <c r="AY7" s="19">
        <f>IF(COUNT(AV5:AV9)&lt;&gt;2,"",MIN(AV5:AV9))</f>
        <v>1</v>
      </c>
      <c r="AZ7" s="20" t="str">
        <f ca="1">IF(AY7="","tbd",OFFSET($Q$3,AY7,0))</f>
        <v>New England Patriots</v>
      </c>
      <c r="BA7" s="21">
        <v>24</v>
      </c>
      <c r="BB7" s="14">
        <f>IF(BA7&gt;BA6,AY7,"")</f>
        <v>1</v>
      </c>
    </row>
    <row r="8" spans="1:59" x14ac:dyDescent="0.25">
      <c r="A8" s="3" t="s">
        <v>11</v>
      </c>
      <c r="B8" s="3" t="s">
        <v>45</v>
      </c>
      <c r="C8" s="3" t="s">
        <v>74</v>
      </c>
      <c r="D8" s="3" t="s">
        <v>73</v>
      </c>
      <c r="F8" s="55"/>
      <c r="G8" s="3" t="s">
        <v>4</v>
      </c>
      <c r="H8" s="3">
        <v>9</v>
      </c>
      <c r="I8" s="12">
        <f t="shared" si="0"/>
        <v>7</v>
      </c>
      <c r="J8" s="3">
        <v>0</v>
      </c>
      <c r="L8" s="13">
        <f t="shared" si="7"/>
        <v>11</v>
      </c>
      <c r="M8" s="14" t="str">
        <f t="shared" si="8"/>
        <v>as</v>
      </c>
      <c r="N8" s="14">
        <f>IF(M8="","",COUNTIF($M$4:M8,M8))</f>
        <v>2</v>
      </c>
      <c r="O8" s="14" t="str">
        <f t="shared" si="1"/>
        <v>as2</v>
      </c>
      <c r="P8" s="2">
        <v>5</v>
      </c>
      <c r="Q8" s="2" t="str">
        <f t="shared" si="2"/>
        <v>Tennessee Titans</v>
      </c>
      <c r="R8" s="5">
        <f t="shared" si="3"/>
        <v>0.56327999999999989</v>
      </c>
      <c r="T8" s="2">
        <v>5</v>
      </c>
      <c r="U8" s="2">
        <f t="shared" ca="1" si="9"/>
        <v>3</v>
      </c>
      <c r="V8" s="2" t="str">
        <f t="shared" ca="1" si="4"/>
        <v>Los Angeles Rams</v>
      </c>
      <c r="W8" s="5">
        <f t="shared" ca="1" si="5"/>
        <v>0.68813999999999997</v>
      </c>
      <c r="X8" s="14" t="str">
        <f t="shared" ca="1" si="6"/>
        <v>n</v>
      </c>
      <c r="Z8" s="61"/>
      <c r="AA8" s="14" t="s">
        <v>90</v>
      </c>
      <c r="AB8" s="2">
        <f t="shared" ca="1" si="10"/>
        <v>0</v>
      </c>
      <c r="AC8" s="2" t="str">
        <f t="shared" ca="1" si="11"/>
        <v>New York Jets</v>
      </c>
      <c r="AD8" s="5">
        <f t="shared" ca="1" si="12"/>
        <v>0.31319999999999998</v>
      </c>
      <c r="AF8" s="63"/>
      <c r="AG8" s="14" t="s">
        <v>102</v>
      </c>
      <c r="AH8" s="2">
        <f t="shared" ca="1" si="13"/>
        <v>0</v>
      </c>
      <c r="AI8" s="2" t="str">
        <f t="shared" ca="1" si="14"/>
        <v>New York Giants</v>
      </c>
      <c r="AJ8" s="5">
        <f t="shared" ca="1" si="15"/>
        <v>0.18801000000000001</v>
      </c>
      <c r="AL8" s="55"/>
      <c r="AM8" s="16">
        <v>6</v>
      </c>
      <c r="AN8" s="17" t="str">
        <f>IF(Q9="","tbd",Q9)</f>
        <v>Buffalo Bills</v>
      </c>
      <c r="AO8" s="18">
        <v>3</v>
      </c>
      <c r="AP8" s="14" t="str">
        <f>IF(AO8&gt;AO9,AM8,"")</f>
        <v/>
      </c>
      <c r="AR8" s="55"/>
      <c r="AS8" s="16">
        <f>IF(COUNT(AP5:AP9)&lt;&gt;2,"",MAX(AP5:AP9))</f>
        <v>5</v>
      </c>
      <c r="AT8" s="17" t="str">
        <f ca="1">IF(AS8="","tbd",OFFSET($Q$3,AS8,0))</f>
        <v>Tennessee Titans</v>
      </c>
      <c r="AU8" s="18">
        <v>14</v>
      </c>
      <c r="AV8" s="14" t="str">
        <f>IF(AU8&gt;AU9,AS8,"")</f>
        <v/>
      </c>
      <c r="AX8" s="61"/>
    </row>
    <row r="9" spans="1:59" x14ac:dyDescent="0.25">
      <c r="A9" s="3" t="s">
        <v>10</v>
      </c>
      <c r="B9" s="3" t="s">
        <v>44</v>
      </c>
      <c r="C9" s="3" t="s">
        <v>74</v>
      </c>
      <c r="D9" s="3" t="s">
        <v>77</v>
      </c>
      <c r="F9" s="55"/>
      <c r="G9" s="3" t="s">
        <v>16</v>
      </c>
      <c r="H9" s="3">
        <v>9</v>
      </c>
      <c r="I9" s="12">
        <f t="shared" si="0"/>
        <v>7</v>
      </c>
      <c r="J9" s="3">
        <v>0</v>
      </c>
      <c r="L9" s="13">
        <f t="shared" si="7"/>
        <v>12</v>
      </c>
      <c r="M9" s="14" t="str">
        <f t="shared" si="8"/>
        <v>ae</v>
      </c>
      <c r="N9" s="14">
        <f>IF(M9="","",COUNTIF($M$4:M9,M9))</f>
        <v>2</v>
      </c>
      <c r="O9" s="14" t="str">
        <f t="shared" si="1"/>
        <v>ae2</v>
      </c>
      <c r="P9" s="2">
        <v>6</v>
      </c>
      <c r="Q9" s="2" t="str">
        <f t="shared" si="2"/>
        <v>Buffalo Bills</v>
      </c>
      <c r="R9" s="5">
        <f t="shared" si="3"/>
        <v>0.56326999999999994</v>
      </c>
      <c r="T9" s="2">
        <v>6</v>
      </c>
      <c r="U9" s="2">
        <f t="shared" ca="1" si="9"/>
        <v>4</v>
      </c>
      <c r="V9" s="2" t="str">
        <f t="shared" ca="1" si="4"/>
        <v>New Orleans Saints</v>
      </c>
      <c r="W9" s="5">
        <f t="shared" ca="1" si="5"/>
        <v>0.68812999999999991</v>
      </c>
      <c r="X9" s="14" t="str">
        <f t="shared" ca="1" si="6"/>
        <v>n</v>
      </c>
      <c r="Z9" s="61"/>
      <c r="AF9" s="63"/>
      <c r="AL9" s="55"/>
      <c r="AM9" s="19">
        <v>3</v>
      </c>
      <c r="AN9" s="20" t="str">
        <f>IF(Q6="","tbd",Q6)</f>
        <v>Jacksonville Jaguars</v>
      </c>
      <c r="AO9" s="21">
        <v>10</v>
      </c>
      <c r="AP9" s="14">
        <f>IF(AO9&gt;AO8,AM9,"")</f>
        <v>3</v>
      </c>
      <c r="AR9" s="55"/>
      <c r="AS9" s="19">
        <v>1</v>
      </c>
      <c r="AT9" s="20" t="str">
        <f>IF(Q4="","tbd",Q4)</f>
        <v>New England Patriots</v>
      </c>
      <c r="AU9" s="21">
        <v>35</v>
      </c>
      <c r="AV9" s="14">
        <f>IF(AU9&gt;AU8,AS9,"")</f>
        <v>1</v>
      </c>
      <c r="AX9" s="61"/>
    </row>
    <row r="10" spans="1:59" x14ac:dyDescent="0.25">
      <c r="A10" s="3" t="s">
        <v>2</v>
      </c>
      <c r="B10" s="3" t="s">
        <v>36</v>
      </c>
      <c r="C10" s="3" t="s">
        <v>72</v>
      </c>
      <c r="D10" s="3" t="s">
        <v>78</v>
      </c>
      <c r="F10" s="55"/>
      <c r="G10" s="3" t="s">
        <v>19</v>
      </c>
      <c r="H10" s="3">
        <v>9</v>
      </c>
      <c r="I10" s="12">
        <f t="shared" si="0"/>
        <v>7</v>
      </c>
      <c r="J10" s="3">
        <v>0</v>
      </c>
      <c r="L10" s="13">
        <f t="shared" si="7"/>
        <v>13</v>
      </c>
      <c r="M10" s="14" t="str">
        <f t="shared" si="8"/>
        <v>an</v>
      </c>
      <c r="N10" s="14">
        <f>IF(M10="","",COUNTIF($M$4:M10,M10))</f>
        <v>2</v>
      </c>
      <c r="O10" s="14" t="str">
        <f t="shared" si="1"/>
        <v>an2</v>
      </c>
      <c r="P10" s="24"/>
      <c r="Q10" s="2" t="str">
        <f t="shared" si="2"/>
        <v>Baltimore Ravens</v>
      </c>
      <c r="R10" s="5">
        <f t="shared" si="3"/>
        <v>0.56325999999999998</v>
      </c>
      <c r="T10" s="2">
        <v>7</v>
      </c>
      <c r="U10" s="2">
        <f t="shared" ca="1" si="9"/>
        <v>5</v>
      </c>
      <c r="V10" s="2" t="str">
        <f t="shared" ca="1" si="4"/>
        <v>Carolina Panthers</v>
      </c>
      <c r="W10" s="5">
        <f t="shared" ca="1" si="5"/>
        <v>0.68811999999999995</v>
      </c>
      <c r="X10" s="14" t="str">
        <f t="shared" ca="1" si="6"/>
        <v>n</v>
      </c>
      <c r="Z10" s="55"/>
      <c r="AA10" s="52" t="s">
        <v>77</v>
      </c>
      <c r="AB10" s="52"/>
      <c r="AC10" s="52"/>
      <c r="AD10" s="53"/>
      <c r="AF10" s="50"/>
      <c r="AG10" s="47" t="s">
        <v>77</v>
      </c>
      <c r="AH10" s="47"/>
      <c r="AI10" s="47"/>
      <c r="AJ10" s="48"/>
      <c r="AL10" s="62"/>
      <c r="AR10" s="62"/>
      <c r="AX10" s="62"/>
      <c r="BD10" s="22">
        <f>IF(BD2="@AFC",SUM(BB15:BB16),SUM(BB6:BB7))</f>
        <v>1</v>
      </c>
      <c r="BE10" s="17" t="str">
        <f ca="1">IF(BD10=0,"tbd",OFFSET($Q$3,BD10+IF($BD$2="@AFC",16,0),0))</f>
        <v>Philadelphia Eagles</v>
      </c>
      <c r="BF10" s="18">
        <v>41</v>
      </c>
      <c r="BG10" s="9" t="str">
        <f>IF(BF10&gt;BF11," &lt; CHAMPION","")</f>
        <v xml:space="preserve"> &lt; CHAMPION</v>
      </c>
    </row>
    <row r="11" spans="1:59" x14ac:dyDescent="0.25">
      <c r="A11" s="3" t="s">
        <v>26</v>
      </c>
      <c r="B11" s="3" t="s">
        <v>59</v>
      </c>
      <c r="C11" s="3" t="s">
        <v>72</v>
      </c>
      <c r="D11" s="3" t="s">
        <v>73</v>
      </c>
      <c r="F11" s="55"/>
      <c r="G11" s="3" t="s">
        <v>18</v>
      </c>
      <c r="H11" s="3">
        <v>9</v>
      </c>
      <c r="I11" s="12">
        <f t="shared" si="0"/>
        <v>7</v>
      </c>
      <c r="J11" s="3">
        <v>0</v>
      </c>
      <c r="L11" s="13">
        <f t="shared" si="7"/>
        <v>14</v>
      </c>
      <c r="M11" s="14" t="str">
        <f t="shared" si="8"/>
        <v>aw</v>
      </c>
      <c r="N11" s="14">
        <f>IF(M11="","",COUNTIF($M$4:M11,M11))</f>
        <v>2</v>
      </c>
      <c r="O11" s="14" t="str">
        <f t="shared" si="1"/>
        <v>aw2</v>
      </c>
      <c r="P11" s="24"/>
      <c r="Q11" s="2" t="str">
        <f t="shared" si="2"/>
        <v>Los Angeles Chargers</v>
      </c>
      <c r="R11" s="5">
        <f t="shared" si="3"/>
        <v>0.56324999999999992</v>
      </c>
      <c r="T11" s="2">
        <v>8</v>
      </c>
      <c r="U11" s="2">
        <f t="shared" ca="1" si="9"/>
        <v>3</v>
      </c>
      <c r="V11" s="2" t="str">
        <f t="shared" ca="1" si="4"/>
        <v>Jacksonville Jaguars</v>
      </c>
      <c r="W11" s="5">
        <f t="shared" ca="1" si="5"/>
        <v>0.62529999999999997</v>
      </c>
      <c r="X11" s="14" t="str">
        <f t="shared" ca="1" si="6"/>
        <v>a</v>
      </c>
      <c r="Z11" s="61"/>
      <c r="AA11" s="1"/>
      <c r="AB11" s="1"/>
      <c r="AC11" s="4" t="s">
        <v>79</v>
      </c>
      <c r="AD11" s="4" t="s">
        <v>68</v>
      </c>
      <c r="AF11" s="63"/>
      <c r="AG11" s="1"/>
      <c r="AH11" s="1"/>
      <c r="AI11" s="4" t="s">
        <v>79</v>
      </c>
      <c r="AJ11" s="4" t="s">
        <v>68</v>
      </c>
      <c r="AL11" s="7"/>
      <c r="AR11" s="7"/>
      <c r="BD11" s="23">
        <f>IF(BD2="@AFC",SUM(BB6:BB7),SUM(BB15:BB16))</f>
        <v>1</v>
      </c>
      <c r="BE11" s="20" t="str">
        <f ca="1">IF(BD11=0,"tbd",OFFSET($Q$3,BD11+IF($BD$2="@AFC",0,16),0))</f>
        <v>New England Patriots</v>
      </c>
      <c r="BF11" s="21">
        <v>33</v>
      </c>
      <c r="BG11" s="9" t="str">
        <f>IF(BF11&gt;BF10," &lt; CHAMPION","")</f>
        <v/>
      </c>
    </row>
    <row r="12" spans="1:59" x14ac:dyDescent="0.25">
      <c r="A12" s="3" t="s">
        <v>18</v>
      </c>
      <c r="B12" s="3" t="s">
        <v>123</v>
      </c>
      <c r="C12" s="3" t="s">
        <v>74</v>
      </c>
      <c r="D12" s="3" t="s">
        <v>73</v>
      </c>
      <c r="F12" s="55"/>
      <c r="G12" s="3" t="s">
        <v>31</v>
      </c>
      <c r="H12" s="3">
        <v>7</v>
      </c>
      <c r="I12" s="12">
        <f t="shared" si="0"/>
        <v>9</v>
      </c>
      <c r="J12" s="3">
        <v>0</v>
      </c>
      <c r="L12" s="13">
        <f t="shared" si="7"/>
        <v>19</v>
      </c>
      <c r="M12" s="14" t="str">
        <f t="shared" si="8"/>
        <v>an</v>
      </c>
      <c r="N12" s="14">
        <f>IF(M12="","",COUNTIF($M$4:M12,M12))</f>
        <v>3</v>
      </c>
      <c r="O12" s="14" t="str">
        <f t="shared" si="1"/>
        <v>an3</v>
      </c>
      <c r="P12" s="24"/>
      <c r="Q12" s="2" t="str">
        <f t="shared" si="2"/>
        <v>Cincinnati Bengals</v>
      </c>
      <c r="R12" s="5">
        <f t="shared" si="3"/>
        <v>0.43824000000000002</v>
      </c>
      <c r="T12" s="2">
        <v>9</v>
      </c>
      <c r="U12" s="2">
        <f t="shared" ca="1" si="9"/>
        <v>4</v>
      </c>
      <c r="V12" s="2" t="str">
        <f t="shared" ca="1" si="4"/>
        <v>Kansas City Chiefs</v>
      </c>
      <c r="W12" s="5">
        <f t="shared" ca="1" si="5"/>
        <v>0.62529000000000001</v>
      </c>
      <c r="X12" s="14" t="str">
        <f t="shared" ca="1" si="6"/>
        <v>a</v>
      </c>
      <c r="Z12" s="61"/>
      <c r="AA12" s="14" t="s">
        <v>83</v>
      </c>
      <c r="AB12" s="2">
        <f ca="1">IF(COUNTIF($O$4:$O$35,AA12)=0,"",OFFSET($P$3,MATCH(AA12,$O$4:$O$35,0),0))</f>
        <v>2</v>
      </c>
      <c r="AC12" s="2" t="str">
        <f ca="1">IF(COUNTIF($O$4:$O$35,AA12)=0,"",OFFSET($Q$3,MATCH(AA12,$O$4:$O$35,0),0))</f>
        <v>Pittsburgh Steelers</v>
      </c>
      <c r="AD12" s="5">
        <f ca="1">IF(COUNTIF($O$4:$O$35,AA12)=0,"",OFFSET($R$3,MATCH(AA12,$O$4:$O$35,0),0))</f>
        <v>0.81330999999999998</v>
      </c>
      <c r="AF12" s="63"/>
      <c r="AG12" s="14" t="s">
        <v>103</v>
      </c>
      <c r="AH12" s="2">
        <f ca="1">IF(COUNTIF($O$4:$O$35,AG12)=0,"",OFFSET($P$3,MATCH(AG12,$O$4:$O$35,0),0))</f>
        <v>2</v>
      </c>
      <c r="AI12" s="2" t="str">
        <f ca="1">IF(COUNTIF($O$4:$O$35,AG12)=0,"",OFFSET($Q$3,MATCH(AG12,$O$4:$O$35,0),0))</f>
        <v>Minnesota Vikings</v>
      </c>
      <c r="AJ12" s="5">
        <f ca="1">IF(COUNTIF($O$4:$O$35,AG12)=0,"",OFFSET($R$3,MATCH(AG12,$O$4:$O$35,0),0))</f>
        <v>0.81314999999999993</v>
      </c>
      <c r="AL12" s="76" t="s">
        <v>116</v>
      </c>
      <c r="AM12" s="77"/>
      <c r="AN12" s="77"/>
      <c r="AO12" s="77"/>
      <c r="AP12" s="77"/>
      <c r="AQ12" s="77"/>
      <c r="AR12" s="78"/>
      <c r="AS12" s="77"/>
      <c r="AT12" s="77"/>
      <c r="AU12" s="77"/>
      <c r="AV12" s="77"/>
      <c r="AW12" s="77"/>
      <c r="AX12" s="78"/>
      <c r="AY12" s="77"/>
      <c r="AZ12" s="77"/>
      <c r="BA12" s="77"/>
      <c r="BB12" s="79"/>
    </row>
    <row r="13" spans="1:59" ht="15" customHeight="1" x14ac:dyDescent="0.25">
      <c r="A13" s="3" t="s">
        <v>17</v>
      </c>
      <c r="B13" s="3" t="s">
        <v>50</v>
      </c>
      <c r="C13" s="3" t="s">
        <v>74</v>
      </c>
      <c r="D13" s="3" t="s">
        <v>73</v>
      </c>
      <c r="F13" s="55"/>
      <c r="G13" s="3" t="s">
        <v>3</v>
      </c>
      <c r="H13" s="3">
        <v>6</v>
      </c>
      <c r="I13" s="12">
        <f t="shared" si="0"/>
        <v>10</v>
      </c>
      <c r="J13" s="3">
        <v>0</v>
      </c>
      <c r="L13" s="13">
        <f t="shared" si="7"/>
        <v>22</v>
      </c>
      <c r="M13" s="14" t="str">
        <f t="shared" si="8"/>
        <v>aw</v>
      </c>
      <c r="N13" s="14">
        <f>IF(M13="","",COUNTIF($M$4:M13,M13))</f>
        <v>3</v>
      </c>
      <c r="O13" s="14" t="str">
        <f t="shared" si="1"/>
        <v>aw3</v>
      </c>
      <c r="P13" s="24"/>
      <c r="Q13" s="2" t="str">
        <f t="shared" si="2"/>
        <v>Oakland Raiders</v>
      </c>
      <c r="R13" s="5">
        <f t="shared" si="3"/>
        <v>0.37523000000000001</v>
      </c>
      <c r="T13" s="2">
        <v>10</v>
      </c>
      <c r="U13" s="2">
        <f t="shared" ca="1" si="9"/>
        <v>6</v>
      </c>
      <c r="V13" s="2" t="str">
        <f t="shared" ca="1" si="4"/>
        <v>Atlanta Falcons</v>
      </c>
      <c r="W13" s="5">
        <f t="shared" ca="1" si="5"/>
        <v>0.62511000000000005</v>
      </c>
      <c r="X13" s="14" t="str">
        <f t="shared" ca="1" si="6"/>
        <v>n</v>
      </c>
      <c r="Z13" s="61"/>
      <c r="AA13" s="14" t="s">
        <v>84</v>
      </c>
      <c r="AB13" s="2">
        <f t="shared" ref="AB13:AB15" ca="1" si="16">IF(COUNTIF($O$4:$O$35,AA13)=0,"",OFFSET($P$3,MATCH(AA13,$O$4:$O$35,0),0))</f>
        <v>0</v>
      </c>
      <c r="AC13" s="2" t="str">
        <f t="shared" ref="AC13:AC15" ca="1" si="17">IF(COUNTIF($O$4:$O$35,AA13)=0,"",OFFSET($Q$3,MATCH(AA13,$O$4:$O$35,0),0))</f>
        <v>Baltimore Ravens</v>
      </c>
      <c r="AD13" s="5">
        <f t="shared" ref="AD13:AD15" ca="1" si="18">IF(COUNTIF($O$4:$O$35,AA13)=0,"",OFFSET($R$3,MATCH(AA13,$O$4:$O$35,0),0))</f>
        <v>0.56325999999999998</v>
      </c>
      <c r="AF13" s="63"/>
      <c r="AG13" s="14" t="s">
        <v>104</v>
      </c>
      <c r="AH13" s="2">
        <f t="shared" ref="AH13:AH15" ca="1" si="19">IF(COUNTIF($O$4:$O$35,AG13)=0,"",OFFSET($P$3,MATCH(AG13,$O$4:$O$35,0),0))</f>
        <v>0</v>
      </c>
      <c r="AI13" s="2" t="str">
        <f t="shared" ref="AI13:AI15" ca="1" si="20">IF(COUNTIF($O$4:$O$35,AG13)=0,"",OFFSET($Q$3,MATCH(AG13,$O$4:$O$35,0),0))</f>
        <v>Detroit Lions</v>
      </c>
      <c r="AJ13" s="5">
        <f t="shared" ref="AJ13:AJ15" ca="1" si="21">IF(COUNTIF($O$4:$O$35,AG13)=0,"",OFFSET($R$3,MATCH(AG13,$O$4:$O$35,0),0))</f>
        <v>0.56309999999999993</v>
      </c>
      <c r="AL13" s="63" t="s">
        <v>121</v>
      </c>
      <c r="AR13" s="63" t="s">
        <v>122</v>
      </c>
      <c r="AX13" s="63" t="s">
        <v>124</v>
      </c>
    </row>
    <row r="14" spans="1:59" x14ac:dyDescent="0.25">
      <c r="A14" s="3" t="s">
        <v>6</v>
      </c>
      <c r="B14" s="3" t="s">
        <v>40</v>
      </c>
      <c r="C14" s="3" t="s">
        <v>74</v>
      </c>
      <c r="D14" s="3" t="s">
        <v>78</v>
      </c>
      <c r="F14" s="55"/>
      <c r="G14" s="3" t="s">
        <v>12</v>
      </c>
      <c r="H14" s="6">
        <v>6</v>
      </c>
      <c r="I14" s="12">
        <f t="shared" si="0"/>
        <v>10</v>
      </c>
      <c r="J14" s="3">
        <v>0</v>
      </c>
      <c r="L14" s="13">
        <f t="shared" si="7"/>
        <v>23</v>
      </c>
      <c r="M14" s="14" t="str">
        <f t="shared" si="8"/>
        <v>ae</v>
      </c>
      <c r="N14" s="14">
        <f>IF(M14="","",COUNTIF($M$4:M14,M14))</f>
        <v>3</v>
      </c>
      <c r="O14" s="14" t="str">
        <f t="shared" si="1"/>
        <v>ae3</v>
      </c>
      <c r="P14" s="24"/>
      <c r="Q14" s="2" t="str">
        <f t="shared" si="2"/>
        <v>Miami Dolphins</v>
      </c>
      <c r="R14" s="5">
        <f t="shared" si="3"/>
        <v>0.37522</v>
      </c>
      <c r="T14" s="2">
        <v>11</v>
      </c>
      <c r="U14" s="2">
        <f t="shared" ca="1" si="9"/>
        <v>5</v>
      </c>
      <c r="V14" s="2" t="str">
        <f t="shared" ca="1" si="4"/>
        <v>Tennessee Titans</v>
      </c>
      <c r="W14" s="5">
        <f t="shared" ca="1" si="5"/>
        <v>0.56327999999999989</v>
      </c>
      <c r="X14" s="14" t="str">
        <f t="shared" ca="1" si="6"/>
        <v>a</v>
      </c>
      <c r="Z14" s="61"/>
      <c r="AA14" s="14" t="s">
        <v>85</v>
      </c>
      <c r="AB14" s="2">
        <f t="shared" ca="1" si="16"/>
        <v>0</v>
      </c>
      <c r="AC14" s="2" t="str">
        <f t="shared" ca="1" si="17"/>
        <v>Cincinnati Bengals</v>
      </c>
      <c r="AD14" s="5">
        <f t="shared" ca="1" si="18"/>
        <v>0.43824000000000002</v>
      </c>
      <c r="AF14" s="63"/>
      <c r="AG14" s="14" t="s">
        <v>105</v>
      </c>
      <c r="AH14" s="2">
        <f t="shared" ca="1" si="19"/>
        <v>0</v>
      </c>
      <c r="AI14" s="2" t="str">
        <f t="shared" ca="1" si="20"/>
        <v>Green Bay Packers</v>
      </c>
      <c r="AJ14" s="5">
        <f t="shared" ca="1" si="21"/>
        <v>0.43806</v>
      </c>
      <c r="AL14" s="50"/>
      <c r="AM14" s="16">
        <v>6</v>
      </c>
      <c r="AN14" s="17" t="str">
        <f>IF(Q25="","tbd",Q25)</f>
        <v>Atlanta Falcons</v>
      </c>
      <c r="AO14" s="18">
        <v>26</v>
      </c>
      <c r="AP14" s="14">
        <f>IF(AO14&gt;AO15,AM14,"")</f>
        <v>6</v>
      </c>
      <c r="AR14" s="50"/>
      <c r="AS14" s="16">
        <f>IF(COUNT(AP14:AP18)&lt;&gt;2,"",MAX(AP14:AP18))</f>
        <v>6</v>
      </c>
      <c r="AT14" s="17" t="str">
        <f ca="1">IF(AS14="","tbd",OFFSET($Q$19,AS14,0))</f>
        <v>Atlanta Falcons</v>
      </c>
      <c r="AU14" s="18">
        <v>10</v>
      </c>
      <c r="AV14" s="14" t="str">
        <f>IF(AU14&gt;AU15,AS14,"")</f>
        <v/>
      </c>
      <c r="AX14" s="63"/>
    </row>
    <row r="15" spans="1:59" x14ac:dyDescent="0.25">
      <c r="A15" s="3" t="s">
        <v>27</v>
      </c>
      <c r="B15" s="3" t="s">
        <v>60</v>
      </c>
      <c r="C15" s="3" t="s">
        <v>72</v>
      </c>
      <c r="D15" s="3" t="s">
        <v>75</v>
      </c>
      <c r="F15" s="55"/>
      <c r="G15" s="3" t="s">
        <v>11</v>
      </c>
      <c r="H15" s="6">
        <v>5</v>
      </c>
      <c r="I15" s="12">
        <f t="shared" si="0"/>
        <v>11</v>
      </c>
      <c r="J15" s="3">
        <v>0</v>
      </c>
      <c r="L15" s="13">
        <f t="shared" si="7"/>
        <v>25</v>
      </c>
      <c r="M15" s="14" t="str">
        <f t="shared" si="8"/>
        <v>aw</v>
      </c>
      <c r="N15" s="14">
        <f>IF(M15="","",COUNTIF($M$4:M15,M15))</f>
        <v>4</v>
      </c>
      <c r="O15" s="14" t="str">
        <f t="shared" si="1"/>
        <v>aw4</v>
      </c>
      <c r="P15" s="24"/>
      <c r="Q15" s="2" t="str">
        <f t="shared" si="2"/>
        <v>Denver Broncos</v>
      </c>
      <c r="R15" s="5">
        <f t="shared" si="3"/>
        <v>0.31320999999999999</v>
      </c>
      <c r="T15" s="2">
        <v>12</v>
      </c>
      <c r="U15" s="2">
        <f t="shared" ca="1" si="9"/>
        <v>6</v>
      </c>
      <c r="V15" s="2" t="str">
        <f t="shared" ca="1" si="4"/>
        <v>Buffalo Bills</v>
      </c>
      <c r="W15" s="5">
        <f t="shared" ca="1" si="5"/>
        <v>0.56326999999999994</v>
      </c>
      <c r="X15" s="14" t="str">
        <f t="shared" ca="1" si="6"/>
        <v>a</v>
      </c>
      <c r="Z15" s="61"/>
      <c r="AA15" s="14" t="s">
        <v>86</v>
      </c>
      <c r="AB15" s="2">
        <f t="shared" ca="1" si="16"/>
        <v>0</v>
      </c>
      <c r="AC15" s="2" t="str">
        <f t="shared" ca="1" si="17"/>
        <v>Cleveland Browns</v>
      </c>
      <c r="AD15" s="5">
        <f t="shared" ca="1" si="18"/>
        <v>1.7000000000000001E-4</v>
      </c>
      <c r="AF15" s="63"/>
      <c r="AG15" s="14" t="s">
        <v>106</v>
      </c>
      <c r="AH15" s="2">
        <f t="shared" ca="1" si="19"/>
        <v>0</v>
      </c>
      <c r="AI15" s="2" t="str">
        <f t="shared" ca="1" si="20"/>
        <v>Chicago Bears</v>
      </c>
      <c r="AJ15" s="5">
        <f t="shared" ca="1" si="21"/>
        <v>0.31302000000000002</v>
      </c>
      <c r="AL15" s="50"/>
      <c r="AM15" s="19">
        <v>3</v>
      </c>
      <c r="AN15" s="20" t="str">
        <f>IF(Q22="","tbd",Q22)</f>
        <v>Los Angeles Rams</v>
      </c>
      <c r="AO15" s="21">
        <v>13</v>
      </c>
      <c r="AP15" s="14" t="str">
        <f>IF(AO15&gt;AO14,AM15,"")</f>
        <v/>
      </c>
      <c r="AR15" s="50"/>
      <c r="AS15" s="19">
        <v>1</v>
      </c>
      <c r="AT15" s="20" t="str">
        <f>IF(Q20="","tbd",Q20)</f>
        <v>Philadelphia Eagles</v>
      </c>
      <c r="AU15" s="21">
        <v>15</v>
      </c>
      <c r="AV15" s="14">
        <f>IF(AU15&gt;AU14,AS15,"")</f>
        <v>1</v>
      </c>
      <c r="AX15" s="50"/>
      <c r="AY15" s="16">
        <f>IF(COUNT(AV14:AV18)&lt;&gt;2,"",MAX(AV14:AV18))</f>
        <v>2</v>
      </c>
      <c r="AZ15" s="17" t="str">
        <f ca="1">IF(AY15="","tbd",OFFSET($Q$19,AY15,0))</f>
        <v>Minnesota Vikings</v>
      </c>
      <c r="BA15" s="18">
        <v>7</v>
      </c>
      <c r="BB15" s="14" t="str">
        <f>IF(BA15&gt;BA16,AY15,"")</f>
        <v/>
      </c>
    </row>
    <row r="16" spans="1:59" ht="15" customHeight="1" x14ac:dyDescent="0.25">
      <c r="A16" s="3" t="s">
        <v>12</v>
      </c>
      <c r="B16" s="3" t="s">
        <v>46</v>
      </c>
      <c r="C16" s="3" t="s">
        <v>74</v>
      </c>
      <c r="D16" s="3" t="s">
        <v>75</v>
      </c>
      <c r="F16" s="55"/>
      <c r="G16" s="3" t="s">
        <v>15</v>
      </c>
      <c r="H16" s="3">
        <v>5</v>
      </c>
      <c r="I16" s="12">
        <f t="shared" si="0"/>
        <v>11</v>
      </c>
      <c r="J16" s="3">
        <v>0</v>
      </c>
      <c r="L16" s="13">
        <f t="shared" si="7"/>
        <v>26</v>
      </c>
      <c r="M16" s="14" t="str">
        <f t="shared" si="8"/>
        <v>ae</v>
      </c>
      <c r="N16" s="14">
        <f>IF(M16="","",COUNTIF($M$4:M16,M16))</f>
        <v>4</v>
      </c>
      <c r="O16" s="14" t="str">
        <f t="shared" si="1"/>
        <v>ae4</v>
      </c>
      <c r="P16" s="24"/>
      <c r="Q16" s="2" t="str">
        <f t="shared" si="2"/>
        <v>New York Jets</v>
      </c>
      <c r="R16" s="5">
        <f t="shared" si="3"/>
        <v>0.31319999999999998</v>
      </c>
      <c r="T16" s="2">
        <v>13</v>
      </c>
      <c r="U16" s="2">
        <f t="shared" ca="1" si="9"/>
        <v>0</v>
      </c>
      <c r="V16" s="2" t="str">
        <f t="shared" ca="1" si="4"/>
        <v>Baltimore Ravens</v>
      </c>
      <c r="W16" s="5">
        <f t="shared" ca="1" si="5"/>
        <v>0.56325999999999998</v>
      </c>
      <c r="X16" s="14" t="str">
        <f t="shared" ca="1" si="6"/>
        <v>a</v>
      </c>
      <c r="Z16" s="61"/>
      <c r="AF16" s="63"/>
      <c r="AL16" s="63"/>
      <c r="AR16" s="63"/>
      <c r="AX16" s="50"/>
      <c r="AY16" s="19">
        <f>IF(COUNT(AV14:AV18)&lt;&gt;2,"",MIN(AV14:AV18))</f>
        <v>1</v>
      </c>
      <c r="AZ16" s="20" t="str">
        <f ca="1">IF(AY16="","tbd",OFFSET($Q$19,AY16,0))</f>
        <v>Philadelphia Eagles</v>
      </c>
      <c r="BA16" s="21">
        <v>38</v>
      </c>
      <c r="BB16" s="14">
        <f>IF(BA16&gt;BA15,AY16,"")</f>
        <v>1</v>
      </c>
    </row>
    <row r="17" spans="1:50" x14ac:dyDescent="0.25">
      <c r="A17" s="3" t="s">
        <v>1</v>
      </c>
      <c r="B17" s="3" t="s">
        <v>35</v>
      </c>
      <c r="C17" s="3" t="s">
        <v>72</v>
      </c>
      <c r="D17" s="3" t="s">
        <v>75</v>
      </c>
      <c r="F17" s="55"/>
      <c r="G17" s="3" t="s">
        <v>6</v>
      </c>
      <c r="H17" s="3">
        <v>4</v>
      </c>
      <c r="I17" s="12">
        <f t="shared" si="0"/>
        <v>12</v>
      </c>
      <c r="J17" s="3">
        <v>0</v>
      </c>
      <c r="L17" s="13">
        <f t="shared" si="7"/>
        <v>29</v>
      </c>
      <c r="M17" s="14" t="str">
        <f t="shared" si="8"/>
        <v>as</v>
      </c>
      <c r="N17" s="14">
        <f>IF(M17="","",COUNTIF($M$4:M17,M17))</f>
        <v>3</v>
      </c>
      <c r="O17" s="14" t="str">
        <f t="shared" si="1"/>
        <v>as3</v>
      </c>
      <c r="P17" s="24"/>
      <c r="Q17" s="2" t="str">
        <f t="shared" si="2"/>
        <v>Indianapolis Colts</v>
      </c>
      <c r="R17" s="5">
        <f t="shared" si="3"/>
        <v>0.25019000000000002</v>
      </c>
      <c r="T17" s="2">
        <v>14</v>
      </c>
      <c r="U17" s="2">
        <f t="shared" ca="1" si="9"/>
        <v>0</v>
      </c>
      <c r="V17" s="2" t="str">
        <f t="shared" ca="1" si="4"/>
        <v>Los Angeles Chargers</v>
      </c>
      <c r="W17" s="5">
        <f t="shared" ca="1" si="5"/>
        <v>0.56324999999999992</v>
      </c>
      <c r="X17" s="14" t="str">
        <f t="shared" ca="1" si="6"/>
        <v>a</v>
      </c>
      <c r="Z17" s="55"/>
      <c r="AA17" s="52" t="s">
        <v>78</v>
      </c>
      <c r="AB17" s="52"/>
      <c r="AC17" s="52"/>
      <c r="AD17" s="53"/>
      <c r="AF17" s="50"/>
      <c r="AG17" s="47" t="s">
        <v>78</v>
      </c>
      <c r="AH17" s="47"/>
      <c r="AI17" s="47"/>
      <c r="AJ17" s="48"/>
      <c r="AL17" s="50"/>
      <c r="AM17" s="16">
        <v>5</v>
      </c>
      <c r="AN17" s="17" t="str">
        <f>IF(Q24="","tbd",Q24)</f>
        <v>Carolina Panthers</v>
      </c>
      <c r="AO17" s="18">
        <v>26</v>
      </c>
      <c r="AP17" s="14" t="str">
        <f>IF(AO17&gt;AO18,AM17,"")</f>
        <v/>
      </c>
      <c r="AR17" s="50"/>
      <c r="AS17" s="16">
        <f>IF(COUNT(AP14:AP18)&lt;&gt;2,"",MIN(AP14:AP18))</f>
        <v>4</v>
      </c>
      <c r="AT17" s="17" t="str">
        <f ca="1">IF(AS17="","tbd",OFFSET($Q$19,AS17,0))</f>
        <v>New Orleans Saints</v>
      </c>
      <c r="AU17" s="18">
        <v>24</v>
      </c>
      <c r="AV17" s="14" t="str">
        <f>IF(AU17&gt;AU18,AS17,"")</f>
        <v/>
      </c>
      <c r="AX17" s="63"/>
    </row>
    <row r="18" spans="1:50" x14ac:dyDescent="0.25">
      <c r="A18" s="3" t="s">
        <v>9</v>
      </c>
      <c r="B18" s="3" t="s">
        <v>43</v>
      </c>
      <c r="C18" s="3" t="s">
        <v>72</v>
      </c>
      <c r="D18" s="3" t="s">
        <v>78</v>
      </c>
      <c r="F18" s="55"/>
      <c r="G18" s="3" t="s">
        <v>29</v>
      </c>
      <c r="H18" s="3">
        <v>4</v>
      </c>
      <c r="I18" s="12">
        <f t="shared" si="0"/>
        <v>12</v>
      </c>
      <c r="J18" s="3">
        <v>0</v>
      </c>
      <c r="L18" s="13">
        <f t="shared" si="7"/>
        <v>30</v>
      </c>
      <c r="M18" s="14" t="str">
        <f t="shared" si="8"/>
        <v>as</v>
      </c>
      <c r="N18" s="14">
        <f>IF(M18="","",COUNTIF($M$4:M18,M18))</f>
        <v>4</v>
      </c>
      <c r="O18" s="14" t="str">
        <f t="shared" si="1"/>
        <v>as4</v>
      </c>
      <c r="P18" s="24"/>
      <c r="Q18" s="2" t="str">
        <f t="shared" si="2"/>
        <v>Houston Texans</v>
      </c>
      <c r="R18" s="5">
        <f t="shared" si="3"/>
        <v>0.25018000000000001</v>
      </c>
      <c r="T18" s="2">
        <v>15</v>
      </c>
      <c r="U18" s="2">
        <f t="shared" ca="1" si="9"/>
        <v>0</v>
      </c>
      <c r="V18" s="2" t="str">
        <f t="shared" ca="1" si="4"/>
        <v>Detroit Lions</v>
      </c>
      <c r="W18" s="5">
        <f t="shared" ca="1" si="5"/>
        <v>0.56309999999999993</v>
      </c>
      <c r="X18" s="14" t="str">
        <f t="shared" ca="1" si="6"/>
        <v>n</v>
      </c>
      <c r="Z18" s="61"/>
      <c r="AA18" s="1"/>
      <c r="AB18" s="1"/>
      <c r="AC18" s="4" t="s">
        <v>79</v>
      </c>
      <c r="AD18" s="4" t="s">
        <v>68</v>
      </c>
      <c r="AF18" s="63"/>
      <c r="AG18" s="1"/>
      <c r="AH18" s="1"/>
      <c r="AI18" s="4" t="s">
        <v>79</v>
      </c>
      <c r="AJ18" s="4" t="s">
        <v>68</v>
      </c>
      <c r="AL18" s="50"/>
      <c r="AM18" s="19">
        <v>4</v>
      </c>
      <c r="AN18" s="20" t="str">
        <f>IF(Q23="","tbd",Q23)</f>
        <v>New Orleans Saints</v>
      </c>
      <c r="AO18" s="21">
        <v>31</v>
      </c>
      <c r="AP18" s="14">
        <f>IF(AO18&gt;AO17,AM18,"")</f>
        <v>4</v>
      </c>
      <c r="AR18" s="50"/>
      <c r="AS18" s="19">
        <v>2</v>
      </c>
      <c r="AT18" s="20" t="str">
        <f>IF(Q21="","tbd",Q21)</f>
        <v>Minnesota Vikings</v>
      </c>
      <c r="AU18" s="21">
        <v>29</v>
      </c>
      <c r="AV18" s="14">
        <f>IF(AU18&gt;AU17,AS18,"")</f>
        <v>2</v>
      </c>
      <c r="AX18" s="63"/>
    </row>
    <row r="19" spans="1:50" x14ac:dyDescent="0.25">
      <c r="A19" s="3" t="s">
        <v>7</v>
      </c>
      <c r="B19" s="3" t="s">
        <v>41</v>
      </c>
      <c r="C19" s="3" t="s">
        <v>72</v>
      </c>
      <c r="D19" s="3" t="s">
        <v>75</v>
      </c>
      <c r="F19" s="56"/>
      <c r="G19" s="3" t="s">
        <v>10</v>
      </c>
      <c r="H19" s="3">
        <v>0</v>
      </c>
      <c r="I19" s="12">
        <f t="shared" si="0"/>
        <v>16</v>
      </c>
      <c r="J19" s="3">
        <v>0</v>
      </c>
      <c r="L19" s="13">
        <f t="shared" si="7"/>
        <v>32</v>
      </c>
      <c r="M19" s="14" t="str">
        <f t="shared" si="8"/>
        <v>an</v>
      </c>
      <c r="N19" s="14">
        <f>IF(M19="","",COUNTIF($M$4:M19,M19))</f>
        <v>4</v>
      </c>
      <c r="O19" s="14" t="str">
        <f t="shared" si="1"/>
        <v>an4</v>
      </c>
      <c r="P19" s="24"/>
      <c r="Q19" s="2" t="str">
        <f t="shared" si="2"/>
        <v>Cleveland Browns</v>
      </c>
      <c r="R19" s="5">
        <f t="shared" si="3"/>
        <v>1.7000000000000001E-4</v>
      </c>
      <c r="T19" s="2">
        <v>16</v>
      </c>
      <c r="U19" s="2">
        <f t="shared" ca="1" si="9"/>
        <v>0</v>
      </c>
      <c r="V19" s="2" t="str">
        <f t="shared" ca="1" si="4"/>
        <v>Seattle Seahawks</v>
      </c>
      <c r="W19" s="5">
        <f t="shared" ca="1" si="5"/>
        <v>0.56308999999999998</v>
      </c>
      <c r="X19" s="14" t="str">
        <f t="shared" ca="1" si="6"/>
        <v>n</v>
      </c>
      <c r="Z19" s="61"/>
      <c r="AA19" s="14" t="s">
        <v>91</v>
      </c>
      <c r="AB19" s="2">
        <f ca="1">IF(COUNTIF($O$4:$O$35,AA19)=0,"",OFFSET($P$3,MATCH(AA19,$O$4:$O$35,0),0))</f>
        <v>3</v>
      </c>
      <c r="AC19" s="2" t="str">
        <f ca="1">IF(COUNTIF($O$4:$O$35,AA19)=0,"",OFFSET($Q$3,MATCH(AA19,$O$4:$O$35,0),0))</f>
        <v>Jacksonville Jaguars</v>
      </c>
      <c r="AD19" s="5">
        <f ca="1">IF(COUNTIF($O$4:$O$35,AA19)=0,"",OFFSET($R$3,MATCH(AA19,$O$4:$O$35,0),0))</f>
        <v>0.62529999999999997</v>
      </c>
      <c r="AF19" s="63"/>
      <c r="AG19" s="14" t="s">
        <v>107</v>
      </c>
      <c r="AH19" s="2">
        <f ca="1">IF(COUNTIF($O$4:$O$35,AG19)=0,"",OFFSET($P$3,MATCH(AG19,$O$4:$O$35,0),0))</f>
        <v>4</v>
      </c>
      <c r="AI19" s="2" t="str">
        <f ca="1">IF(COUNTIF($O$4:$O$35,AG19)=0,"",OFFSET($Q$3,MATCH(AG19,$O$4:$O$35,0),0))</f>
        <v>New Orleans Saints</v>
      </c>
      <c r="AJ19" s="5">
        <f ca="1">IF(COUNTIF($O$4:$O$35,AG19)=0,"",OFFSET($R$3,MATCH(AG19,$O$4:$O$35,0),0))</f>
        <v>0.68812999999999991</v>
      </c>
      <c r="AL19" s="64"/>
      <c r="AR19" s="64"/>
      <c r="AX19" s="64"/>
    </row>
    <row r="20" spans="1:50" x14ac:dyDescent="0.25">
      <c r="A20" s="3" t="s">
        <v>24</v>
      </c>
      <c r="B20" s="3" t="s">
        <v>57</v>
      </c>
      <c r="C20" s="3" t="s">
        <v>74</v>
      </c>
      <c r="D20" s="3" t="s">
        <v>78</v>
      </c>
      <c r="F20" s="49" t="s">
        <v>116</v>
      </c>
      <c r="G20" s="3" t="s">
        <v>1</v>
      </c>
      <c r="H20" s="3">
        <v>13</v>
      </c>
      <c r="I20" s="12">
        <f t="shared" si="0"/>
        <v>3</v>
      </c>
      <c r="J20" s="3">
        <v>0</v>
      </c>
      <c r="L20" s="13">
        <f t="shared" si="7"/>
        <v>3</v>
      </c>
      <c r="M20" s="14" t="str">
        <f t="shared" si="8"/>
        <v>ne</v>
      </c>
      <c r="N20" s="14">
        <f>IF(M20="","",COUNTIF($M$4:M20,M20))</f>
        <v>1</v>
      </c>
      <c r="O20" s="14" t="str">
        <f t="shared" si="1"/>
        <v>ne1</v>
      </c>
      <c r="P20" s="2">
        <v>1</v>
      </c>
      <c r="Q20" s="2" t="str">
        <f t="shared" si="2"/>
        <v>Philadelphia Eagles</v>
      </c>
      <c r="R20" s="5">
        <f t="shared" si="3"/>
        <v>0.81315999999999999</v>
      </c>
      <c r="T20" s="2">
        <v>17</v>
      </c>
      <c r="U20" s="2">
        <f t="shared" ca="1" si="9"/>
        <v>0</v>
      </c>
      <c r="V20" s="2" t="str">
        <f t="shared" ca="1" si="4"/>
        <v>Dallas Cowboys</v>
      </c>
      <c r="W20" s="5">
        <f t="shared" ca="1" si="5"/>
        <v>0.56307999999999991</v>
      </c>
      <c r="X20" s="14" t="str">
        <f t="shared" ca="1" si="6"/>
        <v>n</v>
      </c>
      <c r="Z20" s="61"/>
      <c r="AA20" s="14" t="s">
        <v>92</v>
      </c>
      <c r="AB20" s="2">
        <f t="shared" ref="AB20:AB22" ca="1" si="22">IF(COUNTIF($O$4:$O$35,AA20)=0,"",OFFSET($P$3,MATCH(AA20,$O$4:$O$35,0),0))</f>
        <v>5</v>
      </c>
      <c r="AC20" s="2" t="str">
        <f t="shared" ref="AC20:AC22" ca="1" si="23">IF(COUNTIF($O$4:$O$35,AA20)=0,"",OFFSET($Q$3,MATCH(AA20,$O$4:$O$35,0),0))</f>
        <v>Tennessee Titans</v>
      </c>
      <c r="AD20" s="5">
        <f t="shared" ref="AD20:AD22" ca="1" si="24">IF(COUNTIF($O$4:$O$35,AA20)=0,"",OFFSET($R$3,MATCH(AA20,$O$4:$O$35,0),0))</f>
        <v>0.56327999999999989</v>
      </c>
      <c r="AF20" s="63"/>
      <c r="AG20" s="14" t="s">
        <v>108</v>
      </c>
      <c r="AH20" s="2">
        <f t="shared" ref="AH20:AH22" ca="1" si="25">IF(COUNTIF($O$4:$O$35,AG20)=0,"",OFFSET($P$3,MATCH(AG20,$O$4:$O$35,0),0))</f>
        <v>5</v>
      </c>
      <c r="AI20" s="2" t="str">
        <f t="shared" ref="AI20:AI22" ca="1" si="26">IF(COUNTIF($O$4:$O$35,AG20)=0,"",OFFSET($Q$3,MATCH(AG20,$O$4:$O$35,0),0))</f>
        <v>Carolina Panthers</v>
      </c>
      <c r="AJ20" s="5">
        <f t="shared" ref="AJ20:AJ22" ca="1" si="27">IF(COUNTIF($O$4:$O$35,AG20)=0,"",OFFSET($R$3,MATCH(AG20,$O$4:$O$35,0),0))</f>
        <v>0.68811999999999995</v>
      </c>
      <c r="AL20" s="8"/>
    </row>
    <row r="21" spans="1:50" x14ac:dyDescent="0.25">
      <c r="A21" s="3" t="s">
        <v>15</v>
      </c>
      <c r="B21" s="3" t="s">
        <v>41</v>
      </c>
      <c r="C21" s="3" t="s">
        <v>74</v>
      </c>
      <c r="D21" s="3" t="s">
        <v>75</v>
      </c>
      <c r="F21" s="50"/>
      <c r="G21" s="3" t="s">
        <v>25</v>
      </c>
      <c r="H21" s="3">
        <v>13</v>
      </c>
      <c r="I21" s="12">
        <f t="shared" si="0"/>
        <v>3</v>
      </c>
      <c r="J21" s="3">
        <v>0</v>
      </c>
      <c r="L21" s="13">
        <f t="shared" si="7"/>
        <v>4</v>
      </c>
      <c r="M21" s="14" t="str">
        <f t="shared" si="8"/>
        <v>nn</v>
      </c>
      <c r="N21" s="14">
        <f>IF(M21="","",COUNTIF($M$4:M21,M21))</f>
        <v>1</v>
      </c>
      <c r="O21" s="14" t="str">
        <f t="shared" si="1"/>
        <v>nn1</v>
      </c>
      <c r="P21" s="2">
        <v>2</v>
      </c>
      <c r="Q21" s="2" t="str">
        <f t="shared" si="2"/>
        <v>Minnesota Vikings</v>
      </c>
      <c r="R21" s="5">
        <f t="shared" si="3"/>
        <v>0.81314999999999993</v>
      </c>
      <c r="T21" s="2">
        <v>18</v>
      </c>
      <c r="U21" s="2">
        <f t="shared" ca="1" si="9"/>
        <v>0</v>
      </c>
      <c r="V21" s="2" t="str">
        <f t="shared" ca="1" si="4"/>
        <v>Arizona Cardinals</v>
      </c>
      <c r="W21" s="5">
        <f t="shared" ca="1" si="5"/>
        <v>0.50007000000000001</v>
      </c>
      <c r="X21" s="14" t="str">
        <f t="shared" ca="1" si="6"/>
        <v>n</v>
      </c>
      <c r="Z21" s="61"/>
      <c r="AA21" s="14" t="s">
        <v>93</v>
      </c>
      <c r="AB21" s="2">
        <f t="shared" ca="1" si="22"/>
        <v>0</v>
      </c>
      <c r="AC21" s="2" t="str">
        <f t="shared" ca="1" si="23"/>
        <v>Indianapolis Colts</v>
      </c>
      <c r="AD21" s="5">
        <f t="shared" ca="1" si="24"/>
        <v>0.25019000000000002</v>
      </c>
      <c r="AF21" s="63"/>
      <c r="AG21" s="14" t="s">
        <v>109</v>
      </c>
      <c r="AH21" s="2">
        <f t="shared" ca="1" si="25"/>
        <v>6</v>
      </c>
      <c r="AI21" s="2" t="str">
        <f t="shared" ca="1" si="26"/>
        <v>Atlanta Falcons</v>
      </c>
      <c r="AJ21" s="5">
        <f t="shared" ca="1" si="27"/>
        <v>0.62511000000000005</v>
      </c>
      <c r="AL21" s="7"/>
    </row>
    <row r="22" spans="1:50" x14ac:dyDescent="0.25">
      <c r="A22" s="3" t="s">
        <v>30</v>
      </c>
      <c r="B22" s="3" t="s">
        <v>63</v>
      </c>
      <c r="C22" s="3" t="s">
        <v>72</v>
      </c>
      <c r="D22" s="3" t="s">
        <v>77</v>
      </c>
      <c r="F22" s="50"/>
      <c r="G22" s="6" t="s">
        <v>22</v>
      </c>
      <c r="H22" s="3">
        <v>11</v>
      </c>
      <c r="I22" s="12">
        <f t="shared" si="0"/>
        <v>5</v>
      </c>
      <c r="J22" s="3">
        <v>0</v>
      </c>
      <c r="L22" s="13">
        <f t="shared" si="7"/>
        <v>5</v>
      </c>
      <c r="M22" s="14" t="str">
        <f t="shared" si="8"/>
        <v>nw</v>
      </c>
      <c r="N22" s="14">
        <f>IF(M22="","",COUNTIF($M$4:M22,M22))</f>
        <v>1</v>
      </c>
      <c r="O22" s="14" t="str">
        <f t="shared" si="1"/>
        <v>nw1</v>
      </c>
      <c r="P22" s="2">
        <v>3</v>
      </c>
      <c r="Q22" s="2" t="str">
        <f t="shared" si="2"/>
        <v>Los Angeles Rams</v>
      </c>
      <c r="R22" s="5">
        <f t="shared" si="3"/>
        <v>0.68813999999999997</v>
      </c>
      <c r="T22" s="2">
        <v>19</v>
      </c>
      <c r="U22" s="2">
        <f t="shared" ca="1" si="9"/>
        <v>0</v>
      </c>
      <c r="V22" s="2" t="str">
        <f t="shared" ca="1" si="4"/>
        <v>Cincinnati Bengals</v>
      </c>
      <c r="W22" s="5">
        <f t="shared" ca="1" si="5"/>
        <v>0.43824000000000002</v>
      </c>
      <c r="X22" s="14" t="str">
        <f t="shared" ca="1" si="6"/>
        <v>a</v>
      </c>
      <c r="Z22" s="61"/>
      <c r="AA22" s="14" t="s">
        <v>94</v>
      </c>
      <c r="AB22" s="2">
        <f t="shared" ca="1" si="22"/>
        <v>0</v>
      </c>
      <c r="AC22" s="2" t="str">
        <f t="shared" ca="1" si="23"/>
        <v>Houston Texans</v>
      </c>
      <c r="AD22" s="5">
        <f t="shared" ca="1" si="24"/>
        <v>0.25018000000000001</v>
      </c>
      <c r="AF22" s="63"/>
      <c r="AG22" s="14" t="s">
        <v>110</v>
      </c>
      <c r="AH22" s="2">
        <f t="shared" ca="1" si="25"/>
        <v>0</v>
      </c>
      <c r="AI22" s="2" t="str">
        <f t="shared" ca="1" si="26"/>
        <v>Tampa Bay Buccaneers</v>
      </c>
      <c r="AJ22" s="5">
        <f t="shared" ca="1" si="27"/>
        <v>0.31302999999999997</v>
      </c>
      <c r="AL22" s="7"/>
    </row>
    <row r="23" spans="1:50" x14ac:dyDescent="0.25">
      <c r="A23" s="3" t="s">
        <v>0</v>
      </c>
      <c r="B23" s="3" t="s">
        <v>34</v>
      </c>
      <c r="C23" s="3" t="s">
        <v>72</v>
      </c>
      <c r="D23" s="3" t="s">
        <v>77</v>
      </c>
      <c r="F23" s="50"/>
      <c r="G23" s="3" t="s">
        <v>14</v>
      </c>
      <c r="H23" s="3">
        <v>11</v>
      </c>
      <c r="I23" s="12">
        <f t="shared" si="0"/>
        <v>5</v>
      </c>
      <c r="J23" s="3">
        <v>0</v>
      </c>
      <c r="L23" s="13">
        <f t="shared" si="7"/>
        <v>6</v>
      </c>
      <c r="M23" s="14" t="str">
        <f t="shared" si="8"/>
        <v>ns</v>
      </c>
      <c r="N23" s="14">
        <f>IF(M23="","",COUNTIF($M$4:M23,M23))</f>
        <v>1</v>
      </c>
      <c r="O23" s="14" t="str">
        <f t="shared" si="1"/>
        <v>ns1</v>
      </c>
      <c r="P23" s="2">
        <v>4</v>
      </c>
      <c r="Q23" s="2" t="str">
        <f t="shared" si="2"/>
        <v>New Orleans Saints</v>
      </c>
      <c r="R23" s="5">
        <f t="shared" si="3"/>
        <v>0.68812999999999991</v>
      </c>
      <c r="T23" s="2">
        <v>20</v>
      </c>
      <c r="U23" s="2">
        <f t="shared" ca="1" si="9"/>
        <v>0</v>
      </c>
      <c r="V23" s="2" t="str">
        <f t="shared" ca="1" si="4"/>
        <v>Green Bay Packers</v>
      </c>
      <c r="W23" s="5">
        <f t="shared" ca="1" si="5"/>
        <v>0.43806</v>
      </c>
      <c r="X23" s="14" t="str">
        <f t="shared" ca="1" si="6"/>
        <v>n</v>
      </c>
      <c r="Z23" s="61"/>
      <c r="AF23" s="63"/>
      <c r="AL23" s="7"/>
    </row>
    <row r="24" spans="1:50" x14ac:dyDescent="0.25">
      <c r="A24" s="3" t="s">
        <v>20</v>
      </c>
      <c r="B24" s="3" t="s">
        <v>53</v>
      </c>
      <c r="C24" s="3" t="s">
        <v>72</v>
      </c>
      <c r="D24" s="3" t="s">
        <v>78</v>
      </c>
      <c r="F24" s="50"/>
      <c r="G24" s="3" t="s">
        <v>20</v>
      </c>
      <c r="H24" s="3">
        <v>11</v>
      </c>
      <c r="I24" s="12">
        <f t="shared" si="0"/>
        <v>5</v>
      </c>
      <c r="J24" s="3">
        <v>0</v>
      </c>
      <c r="L24" s="13">
        <f t="shared" si="7"/>
        <v>7</v>
      </c>
      <c r="M24" s="14" t="str">
        <f t="shared" si="8"/>
        <v>ns</v>
      </c>
      <c r="N24" s="14">
        <f>IF(M24="","",COUNTIF($M$4:M24,M24))</f>
        <v>2</v>
      </c>
      <c r="O24" s="14" t="str">
        <f t="shared" si="1"/>
        <v>ns2</v>
      </c>
      <c r="P24" s="2">
        <v>5</v>
      </c>
      <c r="Q24" s="2" t="str">
        <f t="shared" si="2"/>
        <v>Carolina Panthers</v>
      </c>
      <c r="R24" s="5">
        <f t="shared" si="3"/>
        <v>0.68811999999999995</v>
      </c>
      <c r="T24" s="2">
        <v>21</v>
      </c>
      <c r="U24" s="2">
        <f t="shared" ca="1" si="9"/>
        <v>0</v>
      </c>
      <c r="V24" s="2" t="str">
        <f t="shared" ca="1" si="4"/>
        <v>Washington Redskins</v>
      </c>
      <c r="W24" s="5">
        <f t="shared" ca="1" si="5"/>
        <v>0.43804999999999999</v>
      </c>
      <c r="X24" s="14" t="str">
        <f t="shared" ca="1" si="6"/>
        <v>n</v>
      </c>
      <c r="Z24" s="55"/>
      <c r="AA24" s="52" t="s">
        <v>73</v>
      </c>
      <c r="AB24" s="52"/>
      <c r="AC24" s="52"/>
      <c r="AD24" s="53"/>
      <c r="AF24" s="50"/>
      <c r="AG24" s="47" t="s">
        <v>73</v>
      </c>
      <c r="AH24" s="47"/>
      <c r="AI24" s="47"/>
      <c r="AJ24" s="48"/>
    </row>
    <row r="25" spans="1:50" x14ac:dyDescent="0.25">
      <c r="A25" s="3" t="s">
        <v>13</v>
      </c>
      <c r="B25" s="3" t="s">
        <v>47</v>
      </c>
      <c r="C25" s="3" t="s">
        <v>74</v>
      </c>
      <c r="D25" s="3" t="s">
        <v>75</v>
      </c>
      <c r="F25" s="50"/>
      <c r="G25" s="3" t="s">
        <v>9</v>
      </c>
      <c r="H25" s="3">
        <v>10</v>
      </c>
      <c r="I25" s="12">
        <f t="shared" si="0"/>
        <v>6</v>
      </c>
      <c r="J25" s="3">
        <v>0</v>
      </c>
      <c r="L25" s="13">
        <f t="shared" si="7"/>
        <v>10</v>
      </c>
      <c r="M25" s="14" t="str">
        <f t="shared" si="8"/>
        <v>ns</v>
      </c>
      <c r="N25" s="14">
        <f>IF(M25="","",COUNTIF($M$4:M25,M25))</f>
        <v>3</v>
      </c>
      <c r="O25" s="14" t="str">
        <f t="shared" si="1"/>
        <v>ns3</v>
      </c>
      <c r="P25" s="2">
        <v>6</v>
      </c>
      <c r="Q25" s="2" t="str">
        <f t="shared" si="2"/>
        <v>Atlanta Falcons</v>
      </c>
      <c r="R25" s="5">
        <f t="shared" si="3"/>
        <v>0.62511000000000005</v>
      </c>
      <c r="T25" s="2">
        <v>22</v>
      </c>
      <c r="U25" s="2">
        <f t="shared" ca="1" si="9"/>
        <v>0</v>
      </c>
      <c r="V25" s="2" t="str">
        <f t="shared" ca="1" si="4"/>
        <v>Oakland Raiders</v>
      </c>
      <c r="W25" s="5">
        <f t="shared" ca="1" si="5"/>
        <v>0.37523000000000001</v>
      </c>
      <c r="X25" s="14" t="str">
        <f t="shared" ca="1" si="6"/>
        <v>a</v>
      </c>
      <c r="Z25" s="61"/>
      <c r="AA25" s="1"/>
      <c r="AB25" s="1"/>
      <c r="AC25" s="4" t="s">
        <v>79</v>
      </c>
      <c r="AD25" s="4" t="s">
        <v>68</v>
      </c>
      <c r="AF25" s="63"/>
      <c r="AG25" s="1"/>
      <c r="AH25" s="1"/>
      <c r="AI25" s="4" t="s">
        <v>79</v>
      </c>
      <c r="AJ25" s="4" t="s">
        <v>68</v>
      </c>
    </row>
    <row r="26" spans="1:50" x14ac:dyDescent="0.25">
      <c r="A26" s="3" t="s">
        <v>3</v>
      </c>
      <c r="B26" s="3" t="s">
        <v>37</v>
      </c>
      <c r="C26" s="3" t="s">
        <v>74</v>
      </c>
      <c r="D26" s="3" t="s">
        <v>73</v>
      </c>
      <c r="F26" s="50"/>
      <c r="G26" s="3" t="s">
        <v>30</v>
      </c>
      <c r="H26" s="3">
        <v>9</v>
      </c>
      <c r="I26" s="12">
        <f t="shared" si="0"/>
        <v>7</v>
      </c>
      <c r="J26" s="3">
        <v>0</v>
      </c>
      <c r="L26" s="13">
        <f t="shared" si="7"/>
        <v>15</v>
      </c>
      <c r="M26" s="14" t="str">
        <f t="shared" si="8"/>
        <v>nn</v>
      </c>
      <c r="N26" s="14">
        <f>IF(M26="","",COUNTIF($M$4:M26,M26))</f>
        <v>2</v>
      </c>
      <c r="O26" s="14" t="str">
        <f t="shared" si="1"/>
        <v>nn2</v>
      </c>
      <c r="P26" s="24"/>
      <c r="Q26" s="2" t="str">
        <f t="shared" si="2"/>
        <v>Detroit Lions</v>
      </c>
      <c r="R26" s="5">
        <f t="shared" si="3"/>
        <v>0.56309999999999993</v>
      </c>
      <c r="T26" s="2">
        <v>23</v>
      </c>
      <c r="U26" s="2">
        <f t="shared" ca="1" si="9"/>
        <v>0</v>
      </c>
      <c r="V26" s="2" t="str">
        <f t="shared" ca="1" si="4"/>
        <v>Miami Dolphins</v>
      </c>
      <c r="W26" s="5">
        <f t="shared" ca="1" si="5"/>
        <v>0.37522</v>
      </c>
      <c r="X26" s="14" t="str">
        <f t="shared" ca="1" si="6"/>
        <v>a</v>
      </c>
      <c r="Z26" s="61"/>
      <c r="AA26" s="14" t="s">
        <v>95</v>
      </c>
      <c r="AB26" s="2">
        <f ca="1">IF(COUNTIF($O$4:$O$35,AA26)=0,"",OFFSET($P$3,MATCH(AA26,$O$4:$O$35,0),0))</f>
        <v>4</v>
      </c>
      <c r="AC26" s="2" t="str">
        <f ca="1">IF(COUNTIF($O$4:$O$35,AA26)=0,"",OFFSET($Q$3,MATCH(AA26,$O$4:$O$35,0),0))</f>
        <v>Kansas City Chiefs</v>
      </c>
      <c r="AD26" s="5">
        <f ca="1">IF(COUNTIF($O$4:$O$35,AA26)=0,"",OFFSET($R$3,MATCH(AA26,$O$4:$O$35,0),0))</f>
        <v>0.62529000000000001</v>
      </c>
      <c r="AF26" s="63"/>
      <c r="AG26" s="14" t="s">
        <v>111</v>
      </c>
      <c r="AH26" s="2">
        <f ca="1">IF(COUNTIF($O$4:$O$35,AG26)=0,"",OFFSET($P$3,MATCH(AG26,$O$4:$O$35,0),0))</f>
        <v>3</v>
      </c>
      <c r="AI26" s="2" t="str">
        <f ca="1">IF(COUNTIF($O$4:$O$35,AG26)=0,"",OFFSET($Q$3,MATCH(AG26,$O$4:$O$35,0),0))</f>
        <v>Los Angeles Rams</v>
      </c>
      <c r="AJ26" s="5">
        <f ca="1">IF(COUNTIF($O$4:$O$35,AG26)=0,"",OFFSET($R$3,MATCH(AG26,$O$4:$O$35,0),0))</f>
        <v>0.68813999999999997</v>
      </c>
    </row>
    <row r="27" spans="1:50" x14ac:dyDescent="0.25">
      <c r="A27" s="3" t="s">
        <v>22</v>
      </c>
      <c r="B27" s="3" t="s">
        <v>123</v>
      </c>
      <c r="C27" s="3" t="s">
        <v>72</v>
      </c>
      <c r="D27" s="3" t="s">
        <v>73</v>
      </c>
      <c r="F27" s="50"/>
      <c r="G27" s="3" t="s">
        <v>21</v>
      </c>
      <c r="H27" s="3">
        <v>9</v>
      </c>
      <c r="I27" s="12">
        <f t="shared" si="0"/>
        <v>7</v>
      </c>
      <c r="J27" s="3">
        <v>0</v>
      </c>
      <c r="L27" s="13">
        <f t="shared" si="7"/>
        <v>16</v>
      </c>
      <c r="M27" s="14" t="str">
        <f t="shared" si="8"/>
        <v>nw</v>
      </c>
      <c r="N27" s="14">
        <f>IF(M27="","",COUNTIF($M$4:M27,M27))</f>
        <v>2</v>
      </c>
      <c r="O27" s="14" t="str">
        <f t="shared" si="1"/>
        <v>nw2</v>
      </c>
      <c r="P27" s="24"/>
      <c r="Q27" s="2" t="str">
        <f t="shared" si="2"/>
        <v>Seattle Seahawks</v>
      </c>
      <c r="R27" s="5">
        <f t="shared" si="3"/>
        <v>0.56308999999999998</v>
      </c>
      <c r="T27" s="2">
        <v>24</v>
      </c>
      <c r="U27" s="2">
        <f t="shared" ca="1" si="9"/>
        <v>0</v>
      </c>
      <c r="V27" s="2" t="str">
        <f t="shared" ca="1" si="4"/>
        <v>San Francisco 49ers</v>
      </c>
      <c r="W27" s="5">
        <f t="shared" ca="1" si="5"/>
        <v>0.37503999999999998</v>
      </c>
      <c r="X27" s="14" t="str">
        <f t="shared" ca="1" si="6"/>
        <v>n</v>
      </c>
      <c r="Z27" s="61"/>
      <c r="AA27" s="14" t="s">
        <v>96</v>
      </c>
      <c r="AB27" s="2">
        <f t="shared" ref="AB27:AB29" ca="1" si="28">IF(COUNTIF($O$4:$O$35,AA27)=0,"",OFFSET($P$3,MATCH(AA27,$O$4:$O$35,0),0))</f>
        <v>0</v>
      </c>
      <c r="AC27" s="2" t="str">
        <f t="shared" ref="AC27:AC29" ca="1" si="29">IF(COUNTIF($O$4:$O$35,AA27)=0,"",OFFSET($Q$3,MATCH(AA27,$O$4:$O$35,0),0))</f>
        <v>Los Angeles Chargers</v>
      </c>
      <c r="AD27" s="5">
        <f t="shared" ref="AD27:AD29" ca="1" si="30">IF(COUNTIF($O$4:$O$35,AA27)=0,"",OFFSET($R$3,MATCH(AA27,$O$4:$O$35,0),0))</f>
        <v>0.56324999999999992</v>
      </c>
      <c r="AF27" s="63"/>
      <c r="AG27" s="14" t="s">
        <v>112</v>
      </c>
      <c r="AH27" s="2">
        <f t="shared" ref="AH27:AH29" ca="1" si="31">IF(COUNTIF($O$4:$O$35,AG27)=0,"",OFFSET($P$3,MATCH(AG27,$O$4:$O$35,0),0))</f>
        <v>0</v>
      </c>
      <c r="AI27" s="2" t="str">
        <f t="shared" ref="AI27:AI29" ca="1" si="32">IF(COUNTIF($O$4:$O$35,AG27)=0,"",OFFSET($Q$3,MATCH(AG27,$O$4:$O$35,0),0))</f>
        <v>Seattle Seahawks</v>
      </c>
      <c r="AJ27" s="5">
        <f t="shared" ref="AJ27:AJ29" ca="1" si="33">IF(COUNTIF($O$4:$O$35,AG27)=0,"",OFFSET($R$3,MATCH(AG27,$O$4:$O$35,0),0))</f>
        <v>0.56308999999999998</v>
      </c>
    </row>
    <row r="28" spans="1:50" x14ac:dyDescent="0.25">
      <c r="A28" s="3" t="s">
        <v>19</v>
      </c>
      <c r="B28" s="3" t="s">
        <v>52</v>
      </c>
      <c r="C28" s="3" t="s">
        <v>74</v>
      </c>
      <c r="D28" s="3" t="s">
        <v>77</v>
      </c>
      <c r="F28" s="50"/>
      <c r="G28" s="3" t="s">
        <v>27</v>
      </c>
      <c r="H28" s="3">
        <v>9</v>
      </c>
      <c r="I28" s="12">
        <f t="shared" si="0"/>
        <v>7</v>
      </c>
      <c r="J28" s="3">
        <v>0</v>
      </c>
      <c r="L28" s="13">
        <f t="shared" si="7"/>
        <v>17</v>
      </c>
      <c r="M28" s="14" t="str">
        <f t="shared" si="8"/>
        <v>ne</v>
      </c>
      <c r="N28" s="14">
        <f>IF(M28="","",COUNTIF($M$4:M28,M28))</f>
        <v>2</v>
      </c>
      <c r="O28" s="14" t="str">
        <f t="shared" si="1"/>
        <v>ne2</v>
      </c>
      <c r="P28" s="24"/>
      <c r="Q28" s="2" t="str">
        <f t="shared" si="2"/>
        <v>Dallas Cowboys</v>
      </c>
      <c r="R28" s="5">
        <f t="shared" si="3"/>
        <v>0.56307999999999991</v>
      </c>
      <c r="T28" s="2">
        <v>25</v>
      </c>
      <c r="U28" s="2">
        <f t="shared" ca="1" si="9"/>
        <v>0</v>
      </c>
      <c r="V28" s="2" t="str">
        <f t="shared" ca="1" si="4"/>
        <v>Denver Broncos</v>
      </c>
      <c r="W28" s="5">
        <f t="shared" ca="1" si="5"/>
        <v>0.31320999999999999</v>
      </c>
      <c r="X28" s="14" t="str">
        <f t="shared" ca="1" si="6"/>
        <v>a</v>
      </c>
      <c r="Z28" s="61"/>
      <c r="AA28" s="14" t="s">
        <v>97</v>
      </c>
      <c r="AB28" s="2">
        <f t="shared" ca="1" si="28"/>
        <v>0</v>
      </c>
      <c r="AC28" s="2" t="str">
        <f t="shared" ca="1" si="29"/>
        <v>Oakland Raiders</v>
      </c>
      <c r="AD28" s="5">
        <f t="shared" ca="1" si="30"/>
        <v>0.37523000000000001</v>
      </c>
      <c r="AF28" s="63"/>
      <c r="AG28" s="14" t="s">
        <v>113</v>
      </c>
      <c r="AH28" s="2">
        <f t="shared" ca="1" si="31"/>
        <v>0</v>
      </c>
      <c r="AI28" s="2" t="str">
        <f t="shared" ca="1" si="32"/>
        <v>Arizona Cardinals</v>
      </c>
      <c r="AJ28" s="5">
        <f t="shared" ca="1" si="33"/>
        <v>0.50007000000000001</v>
      </c>
    </row>
    <row r="29" spans="1:50" x14ac:dyDescent="0.25">
      <c r="A29" s="3" t="s">
        <v>23</v>
      </c>
      <c r="B29" s="3" t="s">
        <v>56</v>
      </c>
      <c r="C29" s="3" t="s">
        <v>72</v>
      </c>
      <c r="D29" s="3" t="s">
        <v>75</v>
      </c>
      <c r="F29" s="50"/>
      <c r="G29" s="3" t="s">
        <v>26</v>
      </c>
      <c r="H29" s="3">
        <v>8</v>
      </c>
      <c r="I29" s="12">
        <f t="shared" si="0"/>
        <v>8</v>
      </c>
      <c r="J29" s="3">
        <v>0</v>
      </c>
      <c r="L29" s="13">
        <f t="shared" si="7"/>
        <v>18</v>
      </c>
      <c r="M29" s="14" t="str">
        <f t="shared" si="8"/>
        <v>nw</v>
      </c>
      <c r="N29" s="14">
        <f>IF(M29="","",COUNTIF($M$4:M29,M29))</f>
        <v>3</v>
      </c>
      <c r="O29" s="14" t="str">
        <f t="shared" si="1"/>
        <v>nw3</v>
      </c>
      <c r="P29" s="24"/>
      <c r="Q29" s="2" t="str">
        <f t="shared" si="2"/>
        <v>Arizona Cardinals</v>
      </c>
      <c r="R29" s="5">
        <f t="shared" si="3"/>
        <v>0.50007000000000001</v>
      </c>
      <c r="T29" s="2">
        <v>26</v>
      </c>
      <c r="U29" s="2">
        <f t="shared" ca="1" si="9"/>
        <v>0</v>
      </c>
      <c r="V29" s="2" t="str">
        <f t="shared" ca="1" si="4"/>
        <v>New York Jets</v>
      </c>
      <c r="W29" s="5">
        <f t="shared" ca="1" si="5"/>
        <v>0.31319999999999998</v>
      </c>
      <c r="X29" s="14" t="str">
        <f t="shared" ca="1" si="6"/>
        <v>a</v>
      </c>
      <c r="Z29" s="62"/>
      <c r="AA29" s="14" t="s">
        <v>98</v>
      </c>
      <c r="AB29" s="2">
        <f t="shared" ca="1" si="28"/>
        <v>0</v>
      </c>
      <c r="AC29" s="2" t="str">
        <f t="shared" ca="1" si="29"/>
        <v>Denver Broncos</v>
      </c>
      <c r="AD29" s="5">
        <f t="shared" ca="1" si="30"/>
        <v>0.31320999999999999</v>
      </c>
      <c r="AF29" s="64"/>
      <c r="AG29" s="14" t="s">
        <v>114</v>
      </c>
      <c r="AH29" s="2">
        <f t="shared" ca="1" si="31"/>
        <v>0</v>
      </c>
      <c r="AI29" s="2" t="str">
        <f t="shared" ca="1" si="32"/>
        <v>San Francisco 49ers</v>
      </c>
      <c r="AJ29" s="5">
        <f t="shared" ca="1" si="33"/>
        <v>0.37503999999999998</v>
      </c>
    </row>
    <row r="30" spans="1:50" x14ac:dyDescent="0.25">
      <c r="A30" s="3" t="s">
        <v>14</v>
      </c>
      <c r="B30" s="3" t="s">
        <v>48</v>
      </c>
      <c r="C30" s="3" t="s">
        <v>72</v>
      </c>
      <c r="D30" s="3" t="s">
        <v>78</v>
      </c>
      <c r="F30" s="50"/>
      <c r="G30" s="3" t="s">
        <v>0</v>
      </c>
      <c r="H30" s="3">
        <v>7</v>
      </c>
      <c r="I30" s="12">
        <f t="shared" si="0"/>
        <v>9</v>
      </c>
      <c r="J30" s="3">
        <v>0</v>
      </c>
      <c r="L30" s="13">
        <f t="shared" si="7"/>
        <v>20</v>
      </c>
      <c r="M30" s="14" t="str">
        <f t="shared" si="8"/>
        <v>nn</v>
      </c>
      <c r="N30" s="14">
        <f>IF(M30="","",COUNTIF($M$4:M30,M30))</f>
        <v>3</v>
      </c>
      <c r="O30" s="14" t="str">
        <f t="shared" si="1"/>
        <v>nn3</v>
      </c>
      <c r="P30" s="24"/>
      <c r="Q30" s="2" t="str">
        <f t="shared" si="2"/>
        <v>Green Bay Packers</v>
      </c>
      <c r="R30" s="5">
        <f t="shared" si="3"/>
        <v>0.43806</v>
      </c>
      <c r="T30" s="2">
        <v>27</v>
      </c>
      <c r="U30" s="2">
        <f t="shared" ca="1" si="9"/>
        <v>0</v>
      </c>
      <c r="V30" s="2" t="str">
        <f t="shared" ca="1" si="4"/>
        <v>Tampa Bay Buccaneers</v>
      </c>
      <c r="W30" s="5">
        <f t="shared" ca="1" si="5"/>
        <v>0.31302999999999997</v>
      </c>
      <c r="X30" s="14" t="str">
        <f t="shared" ca="1" si="6"/>
        <v>n</v>
      </c>
    </row>
    <row r="31" spans="1:50" x14ac:dyDescent="0.25">
      <c r="A31" s="3" t="s">
        <v>21</v>
      </c>
      <c r="B31" s="3" t="s">
        <v>54</v>
      </c>
      <c r="C31" s="3" t="s">
        <v>72</v>
      </c>
      <c r="D31" s="3" t="s">
        <v>73</v>
      </c>
      <c r="F31" s="50"/>
      <c r="G31" s="3" t="s">
        <v>23</v>
      </c>
      <c r="H31" s="3">
        <v>7</v>
      </c>
      <c r="I31" s="12">
        <f t="shared" si="0"/>
        <v>9</v>
      </c>
      <c r="J31" s="3">
        <v>0</v>
      </c>
      <c r="L31" s="13">
        <f t="shared" si="7"/>
        <v>21</v>
      </c>
      <c r="M31" s="14" t="str">
        <f t="shared" si="8"/>
        <v>ne</v>
      </c>
      <c r="N31" s="14">
        <f>IF(M31="","",COUNTIF($M$4:M31,M31))</f>
        <v>3</v>
      </c>
      <c r="O31" s="14" t="str">
        <f t="shared" si="1"/>
        <v>ne3</v>
      </c>
      <c r="P31" s="24"/>
      <c r="Q31" s="2" t="str">
        <f t="shared" si="2"/>
        <v>Washington Redskins</v>
      </c>
      <c r="R31" s="5">
        <f t="shared" si="3"/>
        <v>0.43804999999999999</v>
      </c>
      <c r="T31" s="2">
        <v>28</v>
      </c>
      <c r="U31" s="2">
        <f t="shared" ca="1" si="9"/>
        <v>0</v>
      </c>
      <c r="V31" s="2" t="str">
        <f t="shared" ca="1" si="4"/>
        <v>Chicago Bears</v>
      </c>
      <c r="W31" s="5">
        <f t="shared" ca="1" si="5"/>
        <v>0.31302000000000002</v>
      </c>
      <c r="X31" s="14" t="str">
        <f t="shared" ca="1" si="6"/>
        <v>n</v>
      </c>
    </row>
    <row r="32" spans="1:50" x14ac:dyDescent="0.25">
      <c r="A32" s="3" t="s">
        <v>5</v>
      </c>
      <c r="B32" s="3" t="s">
        <v>39</v>
      </c>
      <c r="C32" s="3" t="s">
        <v>74</v>
      </c>
      <c r="D32" s="3" t="s">
        <v>77</v>
      </c>
      <c r="F32" s="50"/>
      <c r="G32" s="3" t="s">
        <v>8</v>
      </c>
      <c r="H32" s="3">
        <v>6</v>
      </c>
      <c r="I32" s="12">
        <f t="shared" si="0"/>
        <v>10</v>
      </c>
      <c r="J32" s="3">
        <v>0</v>
      </c>
      <c r="L32" s="13">
        <f t="shared" si="7"/>
        <v>24</v>
      </c>
      <c r="M32" s="14" t="str">
        <f t="shared" si="8"/>
        <v>nw</v>
      </c>
      <c r="N32" s="14">
        <f>IF(M32="","",COUNTIF($M$4:M32,M32))</f>
        <v>4</v>
      </c>
      <c r="O32" s="14" t="str">
        <f t="shared" si="1"/>
        <v>nw4</v>
      </c>
      <c r="P32" s="24"/>
      <c r="Q32" s="2" t="str">
        <f t="shared" si="2"/>
        <v>San Francisco 49ers</v>
      </c>
      <c r="R32" s="5">
        <f t="shared" si="3"/>
        <v>0.37503999999999998</v>
      </c>
      <c r="T32" s="2">
        <v>29</v>
      </c>
      <c r="U32" s="2">
        <f t="shared" ca="1" si="9"/>
        <v>0</v>
      </c>
      <c r="V32" s="2" t="str">
        <f t="shared" ca="1" si="4"/>
        <v>Indianapolis Colts</v>
      </c>
      <c r="W32" s="5">
        <f t="shared" ca="1" si="5"/>
        <v>0.25019000000000002</v>
      </c>
      <c r="X32" s="14" t="str">
        <f t="shared" ca="1" si="6"/>
        <v>a</v>
      </c>
    </row>
    <row r="33" spans="1:24" x14ac:dyDescent="0.25">
      <c r="A33" s="3" t="s">
        <v>29</v>
      </c>
      <c r="B33" s="3" t="s">
        <v>62</v>
      </c>
      <c r="C33" s="3" t="s">
        <v>74</v>
      </c>
      <c r="D33" s="3" t="s">
        <v>78</v>
      </c>
      <c r="F33" s="50"/>
      <c r="G33" s="3" t="s">
        <v>2</v>
      </c>
      <c r="H33" s="3">
        <v>5</v>
      </c>
      <c r="I33" s="12">
        <f t="shared" si="0"/>
        <v>11</v>
      </c>
      <c r="J33" s="3">
        <v>0</v>
      </c>
      <c r="L33" s="13">
        <f t="shared" si="7"/>
        <v>27</v>
      </c>
      <c r="M33" s="14" t="str">
        <f t="shared" si="8"/>
        <v>ns</v>
      </c>
      <c r="N33" s="14">
        <f>IF(M33="","",COUNTIF($M$4:M33,M33))</f>
        <v>4</v>
      </c>
      <c r="O33" s="14" t="str">
        <f t="shared" si="1"/>
        <v>ns4</v>
      </c>
      <c r="P33" s="24"/>
      <c r="Q33" s="2" t="str">
        <f t="shared" si="2"/>
        <v>Tampa Bay Buccaneers</v>
      </c>
      <c r="R33" s="5">
        <f t="shared" si="3"/>
        <v>0.31302999999999997</v>
      </c>
      <c r="T33" s="2">
        <v>30</v>
      </c>
      <c r="U33" s="2">
        <f t="shared" ca="1" si="9"/>
        <v>0</v>
      </c>
      <c r="V33" s="2" t="str">
        <f t="shared" ca="1" si="4"/>
        <v>Houston Texans</v>
      </c>
      <c r="W33" s="5">
        <f t="shared" ca="1" si="5"/>
        <v>0.25018000000000001</v>
      </c>
      <c r="X33" s="14" t="str">
        <f t="shared" ca="1" si="6"/>
        <v>a</v>
      </c>
    </row>
    <row r="34" spans="1:24" x14ac:dyDescent="0.25">
      <c r="A34" s="3" t="s">
        <v>4</v>
      </c>
      <c r="B34" s="3" t="s">
        <v>38</v>
      </c>
      <c r="C34" s="3" t="s">
        <v>74</v>
      </c>
      <c r="D34" s="3" t="s">
        <v>78</v>
      </c>
      <c r="F34" s="50"/>
      <c r="G34" s="3" t="s">
        <v>28</v>
      </c>
      <c r="H34" s="3">
        <v>5</v>
      </c>
      <c r="I34" s="12">
        <f t="shared" si="0"/>
        <v>11</v>
      </c>
      <c r="J34" s="3">
        <v>0</v>
      </c>
      <c r="L34" s="13">
        <f t="shared" si="7"/>
        <v>28</v>
      </c>
      <c r="M34" s="14" t="str">
        <f t="shared" si="8"/>
        <v>nn</v>
      </c>
      <c r="N34" s="14">
        <f>IF(M34="","",COUNTIF($M$4:M34,M34))</f>
        <v>4</v>
      </c>
      <c r="O34" s="14" t="str">
        <f t="shared" si="1"/>
        <v>nn4</v>
      </c>
      <c r="P34" s="24"/>
      <c r="Q34" s="2" t="str">
        <f t="shared" si="2"/>
        <v>Chicago Bears</v>
      </c>
      <c r="R34" s="5">
        <f t="shared" si="3"/>
        <v>0.31302000000000002</v>
      </c>
      <c r="T34" s="2">
        <v>31</v>
      </c>
      <c r="U34" s="2">
        <f t="shared" ca="1" si="9"/>
        <v>0</v>
      </c>
      <c r="V34" s="2" t="str">
        <f t="shared" ca="1" si="4"/>
        <v>New York Giants</v>
      </c>
      <c r="W34" s="5">
        <f t="shared" ca="1" si="5"/>
        <v>0.18801000000000001</v>
      </c>
      <c r="X34" s="14" t="str">
        <f t="shared" ca="1" si="6"/>
        <v>n</v>
      </c>
    </row>
    <row r="35" spans="1:24" x14ac:dyDescent="0.25">
      <c r="A35" s="3" t="s">
        <v>25</v>
      </c>
      <c r="B35" s="3" t="s">
        <v>58</v>
      </c>
      <c r="C35" s="3" t="s">
        <v>72</v>
      </c>
      <c r="D35" s="3" t="s">
        <v>77</v>
      </c>
      <c r="F35" s="51"/>
      <c r="G35" s="3" t="s">
        <v>7</v>
      </c>
      <c r="H35" s="3">
        <v>3</v>
      </c>
      <c r="I35" s="12">
        <f t="shared" si="0"/>
        <v>13</v>
      </c>
      <c r="J35" s="3">
        <v>0</v>
      </c>
      <c r="L35" s="13">
        <f t="shared" si="7"/>
        <v>31</v>
      </c>
      <c r="M35" s="14" t="str">
        <f t="shared" si="8"/>
        <v>ne</v>
      </c>
      <c r="N35" s="14">
        <f>IF(M35="","",COUNTIF($M$4:M35,M35))</f>
        <v>4</v>
      </c>
      <c r="O35" s="14" t="str">
        <f t="shared" si="1"/>
        <v>ne4</v>
      </c>
      <c r="P35" s="24"/>
      <c r="Q35" s="2" t="str">
        <f t="shared" si="2"/>
        <v>New York Giants</v>
      </c>
      <c r="R35" s="5">
        <f t="shared" si="3"/>
        <v>0.18801000000000001</v>
      </c>
      <c r="T35" s="2">
        <v>32</v>
      </c>
      <c r="U35" s="2">
        <f t="shared" ca="1" si="9"/>
        <v>0</v>
      </c>
      <c r="V35" s="2" t="str">
        <f t="shared" ca="1" si="4"/>
        <v>Cleveland Browns</v>
      </c>
      <c r="W35" s="5">
        <f t="shared" ca="1" si="5"/>
        <v>1.7000000000000001E-4</v>
      </c>
      <c r="X35" s="14" t="str">
        <f t="shared" ca="1" si="6"/>
        <v>a</v>
      </c>
    </row>
  </sheetData>
  <mergeCells count="27">
    <mergeCell ref="F20:F35"/>
    <mergeCell ref="AA24:AD24"/>
    <mergeCell ref="AG24:AJ24"/>
    <mergeCell ref="F4:F19"/>
    <mergeCell ref="AL4:AL10"/>
    <mergeCell ref="AL13:AL19"/>
    <mergeCell ref="AR13:AR19"/>
    <mergeCell ref="AX13:AX19"/>
    <mergeCell ref="BD1:BG1"/>
    <mergeCell ref="Z3:Z29"/>
    <mergeCell ref="AA3:AD3"/>
    <mergeCell ref="AF3:AF29"/>
    <mergeCell ref="AG3:AJ3"/>
    <mergeCell ref="AL3:BB3"/>
    <mergeCell ref="AA17:AD17"/>
    <mergeCell ref="AG17:AJ17"/>
    <mergeCell ref="AL1:BB1"/>
    <mergeCell ref="AR4:AR10"/>
    <mergeCell ref="AX4:AX10"/>
    <mergeCell ref="AA10:AD10"/>
    <mergeCell ref="AG10:AJ10"/>
    <mergeCell ref="AL12:BB12"/>
    <mergeCell ref="A1:D1"/>
    <mergeCell ref="G1:J1"/>
    <mergeCell ref="L1:R1"/>
    <mergeCell ref="T1:W1"/>
    <mergeCell ref="Z1:AJ1"/>
  </mergeCells>
  <conditionalFormatting sqref="U4:X35">
    <cfRule type="expression" dxfId="223" priority="13">
      <formula>AND($U4&gt;=5,$U4&lt;=6)</formula>
    </cfRule>
    <cfRule type="expression" dxfId="222" priority="14">
      <formula>AND($U4&gt;=1,$U4&lt;=4)</formula>
    </cfRule>
  </conditionalFormatting>
  <conditionalFormatting sqref="X4:X35">
    <cfRule type="expression" dxfId="221" priority="1">
      <formula>X4="n"</formula>
    </cfRule>
    <cfRule type="expression" dxfId="220" priority="2">
      <formula>X4="a"</formula>
    </cfRule>
  </conditionalFormatting>
  <conditionalFormatting sqref="AB4:AD35">
    <cfRule type="expression" dxfId="219" priority="11">
      <formula>AND($AB4&gt;=5,$AB4&lt;=6)</formula>
    </cfRule>
    <cfRule type="expression" dxfId="218" priority="12">
      <formula>AND($AB4&gt;=1,$AB4&lt;=4)</formula>
    </cfRule>
  </conditionalFormatting>
  <conditionalFormatting sqref="AH4:AJ29">
    <cfRule type="expression" dxfId="217" priority="7">
      <formula>AND($AG4&gt;=5,$AG4&lt;=6)</formula>
    </cfRule>
    <cfRule type="expression" dxfId="216" priority="8">
      <formula>AND($AG4&gt;=1,$AG4&lt;=4)</formula>
    </cfRule>
    <cfRule type="expression" dxfId="215" priority="9">
      <formula>AND($AH4&gt;=5,$AH4&lt;=6)</formula>
    </cfRule>
    <cfRule type="expression" dxfId="214" priority="10">
      <formula>AND($AH4&gt;=1,$AH4&lt;=4)</formula>
    </cfRule>
  </conditionalFormatting>
  <conditionalFormatting sqref="AM5:AO18">
    <cfRule type="expression" dxfId="213" priority="6">
      <formula>$AP5&lt;&gt;""</formula>
    </cfRule>
  </conditionalFormatting>
  <conditionalFormatting sqref="AS5:AU18">
    <cfRule type="expression" dxfId="212" priority="5">
      <formula>$AV5&lt;&gt;""</formula>
    </cfRule>
  </conditionalFormatting>
  <conditionalFormatting sqref="AY6:BA16">
    <cfRule type="expression" dxfId="211" priority="4">
      <formula>$BB6&lt;&gt;""</formula>
    </cfRule>
  </conditionalFormatting>
  <conditionalFormatting sqref="BD10:BF11">
    <cfRule type="expression" dxfId="210" priority="3">
      <formula>$BG10&lt;&gt;""</formula>
    </cfRule>
  </conditionalFormatting>
  <pageMargins left="0.7" right="0.7" top="0.78740157499999996" bottom="0.78740157499999996" header="0.3" footer="0.3"/>
  <pageSetup paperSize="9" orientation="portrait" horizontalDpi="4294967294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G35"/>
  <sheetViews>
    <sheetView topLeftCell="Z1" workbookViewId="0">
      <selection activeCell="BG11" sqref="BG11"/>
    </sheetView>
  </sheetViews>
  <sheetFormatPr baseColWidth="10" defaultColWidth="11.42578125" defaultRowHeight="15" outlineLevelCol="1" x14ac:dyDescent="0.25"/>
  <cols>
    <col min="1" max="4" width="12.7109375" style="2" hidden="1" customWidth="1" outlineLevel="1"/>
    <col min="5" max="5" width="6.7109375" style="2" customWidth="1" collapsed="1"/>
    <col min="6" max="6" width="2.7109375" style="2" customWidth="1" outlineLevel="1"/>
    <col min="7" max="7" width="12.7109375" style="2" customWidth="1" outlineLevel="1"/>
    <col min="8" max="10" width="3.7109375" style="2" customWidth="1" outlineLevel="1"/>
    <col min="11" max="11" width="6.7109375" style="2" customWidth="1"/>
    <col min="12" max="14" width="3.7109375" style="2" hidden="1" customWidth="1" outlineLevel="1"/>
    <col min="15" max="15" width="4.7109375" style="2" hidden="1" customWidth="1" outlineLevel="1"/>
    <col min="16" max="16" width="2.7109375" style="2" hidden="1" customWidth="1" outlineLevel="1"/>
    <col min="17" max="17" width="24.7109375" style="2" hidden="1" customWidth="1" outlineLevel="1"/>
    <col min="18" max="18" width="6.7109375" style="2" hidden="1" customWidth="1" outlineLevel="1"/>
    <col min="19" max="19" width="6.7109375" style="2" customWidth="1" collapsed="1"/>
    <col min="20" max="20" width="3.7109375" style="2" customWidth="1" outlineLevel="1"/>
    <col min="21" max="21" width="2.7109375" style="2" customWidth="1" outlineLevel="1"/>
    <col min="22" max="22" width="24.7109375" style="2" customWidth="1" outlineLevel="1"/>
    <col min="23" max="23" width="6.7109375" style="2" customWidth="1" outlineLevel="1"/>
    <col min="24" max="24" width="2.7109375" style="2" customWidth="1" outlineLevel="1"/>
    <col min="25" max="25" width="6.7109375" style="2" customWidth="1"/>
    <col min="26" max="26" width="2.7109375" style="2" customWidth="1" outlineLevel="1"/>
    <col min="27" max="27" width="4.7109375" style="2" customWidth="1" outlineLevel="1"/>
    <col min="28" max="28" width="2.7109375" style="2" customWidth="1" outlineLevel="1"/>
    <col min="29" max="29" width="24.7109375" style="2" customWidth="1" outlineLevel="1"/>
    <col min="30" max="30" width="6.7109375" style="2" customWidth="1" outlineLevel="1"/>
    <col min="31" max="31" width="3.7109375" style="2" customWidth="1" outlineLevel="1"/>
    <col min="32" max="32" width="2.7109375" style="2" customWidth="1" outlineLevel="1"/>
    <col min="33" max="33" width="4.7109375" style="2" customWidth="1" outlineLevel="1"/>
    <col min="34" max="34" width="2.7109375" style="2" customWidth="1" outlineLevel="1"/>
    <col min="35" max="35" width="24.7109375" style="2" customWidth="1" outlineLevel="1"/>
    <col min="36" max="36" width="6.7109375" style="2" customWidth="1" outlineLevel="1"/>
    <col min="37" max="37" width="6.7109375" style="2" customWidth="1"/>
    <col min="38" max="39" width="2.7109375" style="2" customWidth="1"/>
    <col min="40" max="40" width="24.7109375" style="2" customWidth="1"/>
    <col min="41" max="41" width="4.7109375" style="2" customWidth="1"/>
    <col min="42" max="42" width="2.7109375" style="2" customWidth="1"/>
    <col min="43" max="43" width="3.7109375" style="2" customWidth="1"/>
    <col min="44" max="45" width="2.7109375" style="2" customWidth="1"/>
    <col min="46" max="46" width="24.7109375" style="2" customWidth="1"/>
    <col min="47" max="47" width="4.7109375" style="2" customWidth="1"/>
    <col min="48" max="48" width="2.7109375" style="2" customWidth="1"/>
    <col min="49" max="49" width="3.7109375" style="2" customWidth="1"/>
    <col min="50" max="51" width="2.7109375" style="2" customWidth="1"/>
    <col min="52" max="52" width="24.7109375" style="2" customWidth="1"/>
    <col min="53" max="53" width="4.7109375" style="2" customWidth="1"/>
    <col min="54" max="54" width="2.7109375" style="2" customWidth="1"/>
    <col min="55" max="55" width="3.7109375" style="2" customWidth="1"/>
    <col min="56" max="56" width="2.7109375" style="2" customWidth="1"/>
    <col min="57" max="57" width="24.7109375" style="2" customWidth="1"/>
    <col min="58" max="58" width="4.7109375" style="2" customWidth="1"/>
    <col min="59" max="59" width="12.7109375" style="2" customWidth="1"/>
    <col min="60" max="16384" width="11.42578125" style="2"/>
  </cols>
  <sheetData>
    <row r="1" spans="1:59" s="11" customFormat="1" ht="21" x14ac:dyDescent="0.25">
      <c r="A1" s="60" t="s">
        <v>80</v>
      </c>
      <c r="B1" s="60"/>
      <c r="C1" s="60"/>
      <c r="D1" s="60"/>
      <c r="G1" s="60" t="s">
        <v>118</v>
      </c>
      <c r="H1" s="60"/>
      <c r="I1" s="60"/>
      <c r="J1" s="60"/>
      <c r="L1" s="60" t="s">
        <v>82</v>
      </c>
      <c r="M1" s="60"/>
      <c r="N1" s="60"/>
      <c r="O1" s="60"/>
      <c r="P1" s="60"/>
      <c r="Q1" s="60"/>
      <c r="R1" s="60"/>
      <c r="T1" s="60" t="s">
        <v>81</v>
      </c>
      <c r="U1" s="60"/>
      <c r="V1" s="60"/>
      <c r="W1" s="60"/>
      <c r="X1" s="10"/>
      <c r="Z1" s="60" t="s">
        <v>127</v>
      </c>
      <c r="AA1" s="60"/>
      <c r="AB1" s="60"/>
      <c r="AC1" s="60"/>
      <c r="AD1" s="60"/>
      <c r="AE1" s="60"/>
      <c r="AF1" s="60"/>
      <c r="AG1" s="60"/>
      <c r="AH1" s="60"/>
      <c r="AI1" s="60"/>
      <c r="AJ1" s="60"/>
      <c r="AL1" s="60" t="s">
        <v>129</v>
      </c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D1" s="60" t="s">
        <v>125</v>
      </c>
      <c r="BE1" s="60"/>
      <c r="BF1" s="60"/>
      <c r="BG1" s="60"/>
    </row>
    <row r="2" spans="1:59" x14ac:dyDescent="0.25">
      <c r="A2" s="3">
        <v>16</v>
      </c>
      <c r="BD2" s="6" t="s">
        <v>130</v>
      </c>
    </row>
    <row r="3" spans="1:59" ht="15" customHeight="1" x14ac:dyDescent="0.25">
      <c r="A3" s="1" t="s">
        <v>32</v>
      </c>
      <c r="B3" s="1" t="s">
        <v>33</v>
      </c>
      <c r="C3" s="1" t="s">
        <v>70</v>
      </c>
      <c r="D3" s="1" t="s">
        <v>71</v>
      </c>
      <c r="G3" s="1" t="s">
        <v>32</v>
      </c>
      <c r="H3" s="4" t="s">
        <v>65</v>
      </c>
      <c r="I3" s="4" t="s">
        <v>66</v>
      </c>
      <c r="J3" s="4" t="s">
        <v>67</v>
      </c>
      <c r="L3" s="4" t="s">
        <v>119</v>
      </c>
      <c r="M3" s="4" t="s">
        <v>76</v>
      </c>
      <c r="N3" s="4" t="s">
        <v>120</v>
      </c>
      <c r="O3" s="4" t="s">
        <v>69</v>
      </c>
      <c r="P3" s="4"/>
      <c r="Q3" s="4" t="s">
        <v>79</v>
      </c>
      <c r="R3" s="4" t="s">
        <v>68</v>
      </c>
      <c r="T3" s="1"/>
      <c r="U3" s="1"/>
      <c r="V3" s="4" t="s">
        <v>79</v>
      </c>
      <c r="W3" s="4" t="s">
        <v>68</v>
      </c>
      <c r="X3" s="1"/>
      <c r="Z3" s="54" t="s">
        <v>115</v>
      </c>
      <c r="AA3" s="52" t="s">
        <v>75</v>
      </c>
      <c r="AB3" s="52"/>
      <c r="AC3" s="52"/>
      <c r="AD3" s="53"/>
      <c r="AF3" s="49" t="s">
        <v>116</v>
      </c>
      <c r="AG3" s="47" t="s">
        <v>75</v>
      </c>
      <c r="AH3" s="47"/>
      <c r="AI3" s="47"/>
      <c r="AJ3" s="48"/>
      <c r="AL3" s="70" t="s">
        <v>115</v>
      </c>
      <c r="AM3" s="74"/>
      <c r="AN3" s="74"/>
      <c r="AO3" s="74"/>
      <c r="AP3" s="74"/>
      <c r="AQ3" s="74"/>
      <c r="AR3" s="71"/>
      <c r="AS3" s="74"/>
      <c r="AT3" s="74"/>
      <c r="AU3" s="74"/>
      <c r="AV3" s="74"/>
      <c r="AW3" s="74"/>
      <c r="AX3" s="71"/>
      <c r="AY3" s="74"/>
      <c r="AZ3" s="74"/>
      <c r="BA3" s="74"/>
      <c r="BB3" s="75"/>
    </row>
    <row r="4" spans="1:59" ht="15" customHeight="1" x14ac:dyDescent="0.25">
      <c r="A4" s="3" t="s">
        <v>8</v>
      </c>
      <c r="B4" s="3" t="s">
        <v>42</v>
      </c>
      <c r="C4" s="3" t="s">
        <v>72</v>
      </c>
      <c r="D4" s="3" t="s">
        <v>73</v>
      </c>
      <c r="F4" s="54" t="s">
        <v>115</v>
      </c>
      <c r="G4" s="3" t="s">
        <v>13</v>
      </c>
      <c r="H4" s="3">
        <v>14</v>
      </c>
      <c r="I4" s="12">
        <f>$A$2-H4-J4</f>
        <v>2</v>
      </c>
      <c r="J4" s="3">
        <v>0</v>
      </c>
      <c r="L4" s="13">
        <f>IF(G4="","",_xlfn.RANK.EQ(R4,$R$4:$R$35,0))</f>
        <v>1</v>
      </c>
      <c r="M4" s="14" t="str">
        <f>IF(G4="","",LOWER(LEFT(VLOOKUP(G4,$A$4:$D$35,3),1))&amp;LOWER(LEFT(VLOOKUP(G4,$A$4:$D$35,4),1)))</f>
        <v>ae</v>
      </c>
      <c r="N4" s="14">
        <f>IF(M4="","",COUNTIF($M$4:M4,M4))</f>
        <v>1</v>
      </c>
      <c r="O4" s="14" t="str">
        <f t="shared" ref="O4:O35" si="0">M4&amp;N4</f>
        <v>ae1</v>
      </c>
      <c r="P4" s="2">
        <v>1</v>
      </c>
      <c r="Q4" s="2" t="str">
        <f t="shared" ref="Q4:Q35" si="1">IF(G4="","",VLOOKUP(G4,$A$4:$D$35,2)&amp;" "&amp;G4)</f>
        <v>New England Patriots</v>
      </c>
      <c r="R4" s="5">
        <f t="shared" ref="R4:R35" si="2">IF(G4="","",ROUND((H4+J4/2)/SUM(H4:J4),3)+(36-ROW())/100000)</f>
        <v>0.87531999999999999</v>
      </c>
      <c r="T4" s="2">
        <v>1</v>
      </c>
      <c r="U4" s="2">
        <f ca="1">IF(L4="","",OFFSET($P$3,MATCH(T4,$L$4:$L$35,0),0))</f>
        <v>1</v>
      </c>
      <c r="V4" s="2" t="str">
        <f t="shared" ref="V4:V35" ca="1" si="3">IF(L4="","",OFFSET($Q$3,MATCH(T4,$L$4:$L$35,0),0))</f>
        <v>New England Patriots</v>
      </c>
      <c r="W4" s="5">
        <f t="shared" ref="W4:W35" ca="1" si="4">IF(L4="","",OFFSET($R$3,MATCH(T4,$L$4:$L$35,0),0))</f>
        <v>0.87531999999999999</v>
      </c>
      <c r="X4" s="14" t="str">
        <f t="shared" ref="X4:X35" ca="1" si="5">IF(L4="","",LEFT(OFFSET($M$3,MATCH(T4,$L$4:$L$35,0),0),1))</f>
        <v>a</v>
      </c>
      <c r="Z4" s="61"/>
      <c r="AA4" s="1"/>
      <c r="AB4" s="1"/>
      <c r="AC4" s="4" t="s">
        <v>79</v>
      </c>
      <c r="AD4" s="4" t="s">
        <v>68</v>
      </c>
      <c r="AF4" s="63"/>
      <c r="AG4" s="1"/>
      <c r="AH4" s="1"/>
      <c r="AI4" s="4" t="s">
        <v>79</v>
      </c>
      <c r="AJ4" s="4" t="s">
        <v>68</v>
      </c>
      <c r="AL4" s="61" t="s">
        <v>121</v>
      </c>
      <c r="AR4" s="61" t="s">
        <v>122</v>
      </c>
      <c r="AX4" s="61" t="s">
        <v>124</v>
      </c>
    </row>
    <row r="5" spans="1:59" x14ac:dyDescent="0.25">
      <c r="A5" s="3" t="s">
        <v>28</v>
      </c>
      <c r="B5" s="3" t="s">
        <v>61</v>
      </c>
      <c r="C5" s="3" t="s">
        <v>72</v>
      </c>
      <c r="D5" s="3" t="s">
        <v>77</v>
      </c>
      <c r="F5" s="55"/>
      <c r="G5" s="3" t="s">
        <v>17</v>
      </c>
      <c r="H5" s="3">
        <v>12</v>
      </c>
      <c r="I5" s="12">
        <f t="shared" ref="I5:I35" si="6">$A$2-H5-J5</f>
        <v>4</v>
      </c>
      <c r="J5" s="3">
        <v>0</v>
      </c>
      <c r="L5" s="13">
        <f t="shared" ref="L5:L35" si="7">IF(G5="","",_xlfn.RANK.EQ(R5,$R$4:$R$35,0))</f>
        <v>3</v>
      </c>
      <c r="M5" s="14" t="str">
        <f t="shared" ref="M5:M35" si="8">IF(G5="","",LOWER(LEFT(VLOOKUP(G5,$A$4:$D$35,3),1))&amp;LOWER(LEFT(VLOOKUP(G5,$A$4:$D$35,4),1)))</f>
        <v>aw</v>
      </c>
      <c r="N5" s="14">
        <f>IF(M5="","",COUNTIF($M$4:M5,M5))</f>
        <v>1</v>
      </c>
      <c r="O5" s="14" t="str">
        <f t="shared" si="0"/>
        <v>aw1</v>
      </c>
      <c r="P5" s="2">
        <v>2</v>
      </c>
      <c r="Q5" s="2" t="str">
        <f t="shared" si="1"/>
        <v>Kansas City Chiefs</v>
      </c>
      <c r="R5" s="5">
        <f t="shared" si="2"/>
        <v>0.75031000000000003</v>
      </c>
      <c r="T5" s="2">
        <v>2</v>
      </c>
      <c r="U5" s="2">
        <f t="shared" ref="U5:U35" ca="1" si="9">IF(L5="","",OFFSET($P$3,MATCH(T5,$L$4:$L$35,0),0))</f>
        <v>1</v>
      </c>
      <c r="V5" s="2" t="str">
        <f t="shared" ca="1" si="3"/>
        <v>Dallas Cowboys</v>
      </c>
      <c r="W5" s="5">
        <f t="shared" ca="1" si="4"/>
        <v>0.81315999999999999</v>
      </c>
      <c r="X5" s="14" t="str">
        <f t="shared" ca="1" si="5"/>
        <v>n</v>
      </c>
      <c r="Z5" s="61"/>
      <c r="AA5" s="14" t="s">
        <v>87</v>
      </c>
      <c r="AB5" s="2">
        <f ca="1">IF(COUNTIF($O$4:$O$35,AA5)=0,"",OFFSET($P$3,MATCH(AA5,$O$4:$O$35,0),0))</f>
        <v>1</v>
      </c>
      <c r="AC5" s="2" t="str">
        <f ca="1">IF(COUNTIF($O$4:$O$35,AA5)=0,"",OFFSET($Q$3,MATCH(AA5,$O$4:$O$35,0),0))</f>
        <v>New England Patriots</v>
      </c>
      <c r="AD5" s="5">
        <f ca="1">IF(COUNTIF($O$4:$O$35,AA5)=0,"",OFFSET($R$3,MATCH(AA5,$O$4:$O$35,0),0))</f>
        <v>0.87531999999999999</v>
      </c>
      <c r="AF5" s="63"/>
      <c r="AG5" s="14" t="s">
        <v>99</v>
      </c>
      <c r="AH5" s="2">
        <f ca="1">IF(COUNTIF($O$4:$O$35,AG5)=0,"",OFFSET($P$3,MATCH(AG5,$O$4:$O$35,0),0))</f>
        <v>1</v>
      </c>
      <c r="AI5" s="2" t="str">
        <f ca="1">IF(COUNTIF($O$4:$O$35,AG5)=0,"",OFFSET($Q$3,MATCH(AG5,$O$4:$O$35,0),0))</f>
        <v>Dallas Cowboys</v>
      </c>
      <c r="AJ5" s="5">
        <f ca="1">IF(COUNTIF($O$4:$O$35,AG5)=0,"",OFFSET($R$3,MATCH(AG5,$O$4:$O$35,0),0))</f>
        <v>0.81315999999999999</v>
      </c>
      <c r="AL5" s="55"/>
      <c r="AM5" s="16">
        <v>5</v>
      </c>
      <c r="AN5" s="17" t="str">
        <f>IF(Q8="","tbd",Q8)</f>
        <v>Oakland Raiders</v>
      </c>
      <c r="AO5" s="18">
        <v>14</v>
      </c>
      <c r="AP5" s="14" t="str">
        <f>IF(AO5&gt;AO6,AM5,"")</f>
        <v/>
      </c>
      <c r="AR5" s="55"/>
      <c r="AS5" s="16">
        <f>IF(COUNT(AP5:AP9)&lt;&gt;2,"",MIN(AP5:AP9))</f>
        <v>3</v>
      </c>
      <c r="AT5" s="17" t="str">
        <f ca="1">IF(AS5="","tbd",OFFSET($Q$3,AS5,0))</f>
        <v>Pittsburgh Steelers</v>
      </c>
      <c r="AU5" s="18">
        <v>18</v>
      </c>
      <c r="AV5" s="14">
        <f>IF(AU5&gt;AU6,AS5,"")</f>
        <v>3</v>
      </c>
      <c r="AX5" s="61"/>
    </row>
    <row r="6" spans="1:59" x14ac:dyDescent="0.25">
      <c r="A6" s="3" t="s">
        <v>31</v>
      </c>
      <c r="B6" s="3" t="s">
        <v>64</v>
      </c>
      <c r="C6" s="3" t="s">
        <v>74</v>
      </c>
      <c r="D6" s="3" t="s">
        <v>77</v>
      </c>
      <c r="F6" s="55"/>
      <c r="G6" s="3" t="s">
        <v>5</v>
      </c>
      <c r="H6" s="3">
        <v>11</v>
      </c>
      <c r="I6" s="12">
        <f t="shared" si="6"/>
        <v>5</v>
      </c>
      <c r="J6" s="3">
        <v>0</v>
      </c>
      <c r="L6" s="13">
        <f t="shared" si="7"/>
        <v>5</v>
      </c>
      <c r="M6" s="14" t="str">
        <f t="shared" si="8"/>
        <v>an</v>
      </c>
      <c r="N6" s="14">
        <f>IF(M6="","",COUNTIF($M$4:M6,M6))</f>
        <v>1</v>
      </c>
      <c r="O6" s="14" t="str">
        <f t="shared" si="0"/>
        <v>an1</v>
      </c>
      <c r="P6" s="2">
        <v>3</v>
      </c>
      <c r="Q6" s="2" t="str">
        <f t="shared" si="1"/>
        <v>Pittsburgh Steelers</v>
      </c>
      <c r="R6" s="5">
        <f t="shared" si="2"/>
        <v>0.68829999999999991</v>
      </c>
      <c r="T6" s="2">
        <v>3</v>
      </c>
      <c r="U6" s="2">
        <f t="shared" ca="1" si="9"/>
        <v>2</v>
      </c>
      <c r="V6" s="2" t="str">
        <f t="shared" ca="1" si="3"/>
        <v>Kansas City Chiefs</v>
      </c>
      <c r="W6" s="5">
        <f t="shared" ca="1" si="4"/>
        <v>0.75031000000000003</v>
      </c>
      <c r="X6" s="14" t="str">
        <f t="shared" ca="1" si="5"/>
        <v>a</v>
      </c>
      <c r="Z6" s="61"/>
      <c r="AA6" s="14" t="s">
        <v>88</v>
      </c>
      <c r="AB6" s="2">
        <f t="shared" ref="AB6:AB8" ca="1" si="10">IF(COUNTIF($O$4:$O$35,AA6)=0,"",OFFSET($P$3,MATCH(AA6,$O$4:$O$35,0),0))</f>
        <v>6</v>
      </c>
      <c r="AC6" s="2" t="str">
        <f t="shared" ref="AC6:AC8" ca="1" si="11">IF(COUNTIF($O$4:$O$35,AA6)=0,"",OFFSET($Q$3,MATCH(AA6,$O$4:$O$35,0),0))</f>
        <v>Miami Dolphins</v>
      </c>
      <c r="AD6" s="5">
        <f t="shared" ref="AD6:AD8" ca="1" si="12">IF(COUNTIF($O$4:$O$35,AA6)=0,"",OFFSET($R$3,MATCH(AA6,$O$4:$O$35,0),0))</f>
        <v>0.62526999999999999</v>
      </c>
      <c r="AF6" s="63"/>
      <c r="AG6" s="14" t="s">
        <v>100</v>
      </c>
      <c r="AH6" s="2">
        <f t="shared" ref="AH6:AH8" ca="1" si="13">IF(COUNTIF($O$4:$O$35,AG6)=0,"",OFFSET($P$3,MATCH(AG6,$O$4:$O$35,0),0))</f>
        <v>5</v>
      </c>
      <c r="AI6" s="2" t="str">
        <f t="shared" ref="AI6:AI8" ca="1" si="14">IF(COUNTIF($O$4:$O$35,AG6)=0,"",OFFSET($Q$3,MATCH(AG6,$O$4:$O$35,0),0))</f>
        <v>New York Giants</v>
      </c>
      <c r="AJ6" s="5">
        <f t="shared" ref="AJ6:AJ8" ca="1" si="15">IF(COUNTIF($O$4:$O$35,AG6)=0,"",OFFSET($R$3,MATCH(AG6,$O$4:$O$35,0),0))</f>
        <v>0.68811999999999995</v>
      </c>
      <c r="AL6" s="55"/>
      <c r="AM6" s="19">
        <v>4</v>
      </c>
      <c r="AN6" s="20" t="str">
        <f>IF(Q7="","tbd",Q7)</f>
        <v>Houston Texans</v>
      </c>
      <c r="AO6" s="21">
        <v>27</v>
      </c>
      <c r="AP6" s="14">
        <f>IF(AO6&gt;AO5,AM6,"")</f>
        <v>4</v>
      </c>
      <c r="AR6" s="55"/>
      <c r="AS6" s="19">
        <v>2</v>
      </c>
      <c r="AT6" s="20" t="str">
        <f>IF(Q5="","tbd",Q5)</f>
        <v>Kansas City Chiefs</v>
      </c>
      <c r="AU6" s="21">
        <v>16</v>
      </c>
      <c r="AV6" s="14" t="str">
        <f>IF(AU6&gt;AU5,AS6,"")</f>
        <v/>
      </c>
      <c r="AX6" s="55"/>
      <c r="AY6" s="16">
        <f>IF(COUNT(AV5:AV9)&lt;&gt;2,"",MAX(AV5:AV9))</f>
        <v>3</v>
      </c>
      <c r="AZ6" s="17" t="str">
        <f ca="1">IF(AY6="","tbd",OFFSET($Q$3,AY6,0))</f>
        <v>Pittsburgh Steelers</v>
      </c>
      <c r="BA6" s="18">
        <v>17</v>
      </c>
      <c r="BB6" s="14" t="str">
        <f>IF(BA6&gt;BA7,AY6,"")</f>
        <v/>
      </c>
    </row>
    <row r="7" spans="1:59" x14ac:dyDescent="0.25">
      <c r="A7" s="3" t="s">
        <v>16</v>
      </c>
      <c r="B7" s="3" t="s">
        <v>49</v>
      </c>
      <c r="C7" s="3" t="s">
        <v>74</v>
      </c>
      <c r="D7" s="3" t="s">
        <v>75</v>
      </c>
      <c r="F7" s="55"/>
      <c r="G7" s="3" t="s">
        <v>29</v>
      </c>
      <c r="H7" s="3">
        <v>9</v>
      </c>
      <c r="I7" s="12">
        <f t="shared" si="6"/>
        <v>7</v>
      </c>
      <c r="J7" s="3">
        <v>0</v>
      </c>
      <c r="L7" s="13">
        <f t="shared" si="7"/>
        <v>11</v>
      </c>
      <c r="M7" s="14" t="str">
        <f t="shared" si="8"/>
        <v>as</v>
      </c>
      <c r="N7" s="14">
        <f>IF(M7="","",COUNTIF($M$4:M7,M7))</f>
        <v>1</v>
      </c>
      <c r="O7" s="14" t="str">
        <f t="shared" si="0"/>
        <v>as1</v>
      </c>
      <c r="P7" s="2">
        <v>4</v>
      </c>
      <c r="Q7" s="2" t="str">
        <f t="shared" si="1"/>
        <v>Houston Texans</v>
      </c>
      <c r="R7" s="5">
        <f t="shared" si="2"/>
        <v>0.56328999999999996</v>
      </c>
      <c r="T7" s="2">
        <v>4</v>
      </c>
      <c r="U7" s="2">
        <f t="shared" ca="1" si="9"/>
        <v>5</v>
      </c>
      <c r="V7" s="2" t="str">
        <f t="shared" ca="1" si="3"/>
        <v>Oakland Raiders</v>
      </c>
      <c r="W7" s="5">
        <f t="shared" ca="1" si="4"/>
        <v>0.75027999999999995</v>
      </c>
      <c r="X7" s="14" t="str">
        <f t="shared" ca="1" si="5"/>
        <v>a</v>
      </c>
      <c r="Z7" s="61"/>
      <c r="AA7" s="14" t="s">
        <v>89</v>
      </c>
      <c r="AB7" s="2">
        <f t="shared" ca="1" si="10"/>
        <v>0</v>
      </c>
      <c r="AC7" s="2" t="str">
        <f t="shared" ca="1" si="11"/>
        <v>Buffalo Bills</v>
      </c>
      <c r="AD7" s="5">
        <f t="shared" ca="1" si="12"/>
        <v>0.43822</v>
      </c>
      <c r="AF7" s="63"/>
      <c r="AG7" s="14" t="s">
        <v>101</v>
      </c>
      <c r="AH7" s="2">
        <f t="shared" ca="1" si="13"/>
        <v>0</v>
      </c>
      <c r="AI7" s="2" t="str">
        <f t="shared" ca="1" si="14"/>
        <v>Washington redskins</v>
      </c>
      <c r="AJ7" s="5">
        <f t="shared" ca="1" si="15"/>
        <v>0.50009000000000003</v>
      </c>
      <c r="AL7" s="61"/>
      <c r="AR7" s="61"/>
      <c r="AX7" s="55"/>
      <c r="AY7" s="19">
        <f>IF(COUNT(AV5:AV9)&lt;&gt;2,"",MIN(AV5:AV9))</f>
        <v>1</v>
      </c>
      <c r="AZ7" s="20" t="str">
        <f ca="1">IF(AY7="","tbd",OFFSET($Q$3,AY7,0))</f>
        <v>New England Patriots</v>
      </c>
      <c r="BA7" s="21">
        <v>36</v>
      </c>
      <c r="BB7" s="14">
        <f>IF(BA7&gt;BA6,AY7,"")</f>
        <v>1</v>
      </c>
    </row>
    <row r="8" spans="1:59" x14ac:dyDescent="0.25">
      <c r="A8" s="3" t="s">
        <v>11</v>
      </c>
      <c r="B8" s="3" t="s">
        <v>45</v>
      </c>
      <c r="C8" s="3" t="s">
        <v>74</v>
      </c>
      <c r="D8" s="3" t="s">
        <v>73</v>
      </c>
      <c r="F8" s="55"/>
      <c r="G8" s="3" t="s">
        <v>3</v>
      </c>
      <c r="H8" s="3">
        <v>12</v>
      </c>
      <c r="I8" s="12">
        <f t="shared" si="6"/>
        <v>4</v>
      </c>
      <c r="J8" s="3">
        <v>0</v>
      </c>
      <c r="L8" s="13">
        <f t="shared" si="7"/>
        <v>4</v>
      </c>
      <c r="M8" s="14" t="str">
        <f t="shared" si="8"/>
        <v>aw</v>
      </c>
      <c r="N8" s="14">
        <f>IF(M8="","",COUNTIF($M$4:M8,M8))</f>
        <v>2</v>
      </c>
      <c r="O8" s="14" t="str">
        <f t="shared" si="0"/>
        <v>aw2</v>
      </c>
      <c r="P8" s="2">
        <v>5</v>
      </c>
      <c r="Q8" s="2" t="str">
        <f t="shared" si="1"/>
        <v>Oakland Raiders</v>
      </c>
      <c r="R8" s="5">
        <f t="shared" si="2"/>
        <v>0.75027999999999995</v>
      </c>
      <c r="T8" s="2">
        <v>5</v>
      </c>
      <c r="U8" s="2">
        <f t="shared" ca="1" si="9"/>
        <v>3</v>
      </c>
      <c r="V8" s="2" t="str">
        <f t="shared" ca="1" si="3"/>
        <v>Pittsburgh Steelers</v>
      </c>
      <c r="W8" s="5">
        <f t="shared" ca="1" si="4"/>
        <v>0.68829999999999991</v>
      </c>
      <c r="X8" s="14" t="str">
        <f t="shared" ca="1" si="5"/>
        <v>a</v>
      </c>
      <c r="Z8" s="61"/>
      <c r="AA8" s="14" t="s">
        <v>90</v>
      </c>
      <c r="AB8" s="2">
        <f t="shared" ca="1" si="10"/>
        <v>0</v>
      </c>
      <c r="AC8" s="2" t="str">
        <f t="shared" ca="1" si="11"/>
        <v>New York Jets</v>
      </c>
      <c r="AD8" s="5">
        <f t="shared" ca="1" si="12"/>
        <v>0.31319999999999998</v>
      </c>
      <c r="AF8" s="63"/>
      <c r="AG8" s="14" t="s">
        <v>102</v>
      </c>
      <c r="AH8" s="2">
        <f t="shared" ca="1" si="13"/>
        <v>0</v>
      </c>
      <c r="AI8" s="2" t="str">
        <f t="shared" ca="1" si="14"/>
        <v>Philadelphia Eagles</v>
      </c>
      <c r="AJ8" s="5">
        <f t="shared" ca="1" si="15"/>
        <v>0.43804999999999999</v>
      </c>
      <c r="AL8" s="55"/>
      <c r="AM8" s="16">
        <v>6</v>
      </c>
      <c r="AN8" s="17" t="str">
        <f>IF(Q9="","tbd",Q9)</f>
        <v>Miami Dolphins</v>
      </c>
      <c r="AO8" s="18">
        <v>12</v>
      </c>
      <c r="AP8" s="14" t="str">
        <f>IF(AO8&gt;AO9,AM8,"")</f>
        <v/>
      </c>
      <c r="AR8" s="55"/>
      <c r="AS8" s="16">
        <f>IF(COUNT(AP5:AP9)&lt;&gt;2,"",MAX(AP5:AP9))</f>
        <v>4</v>
      </c>
      <c r="AT8" s="17" t="str">
        <f ca="1">IF(AS8="","tbd",OFFSET($Q$3,AS8,0))</f>
        <v>Houston Texans</v>
      </c>
      <c r="AU8" s="18">
        <v>16</v>
      </c>
      <c r="AV8" s="14" t="str">
        <f>IF(AU8&gt;AU9,AS8,"")</f>
        <v/>
      </c>
      <c r="AX8" s="61"/>
    </row>
    <row r="9" spans="1:59" x14ac:dyDescent="0.25">
      <c r="A9" s="3" t="s">
        <v>10</v>
      </c>
      <c r="B9" s="3" t="s">
        <v>44</v>
      </c>
      <c r="C9" s="3" t="s">
        <v>74</v>
      </c>
      <c r="D9" s="3" t="s">
        <v>77</v>
      </c>
      <c r="F9" s="55"/>
      <c r="G9" s="3" t="s">
        <v>12</v>
      </c>
      <c r="H9" s="3">
        <v>10</v>
      </c>
      <c r="I9" s="12">
        <f t="shared" si="6"/>
        <v>6</v>
      </c>
      <c r="J9" s="3">
        <v>0</v>
      </c>
      <c r="L9" s="13">
        <f t="shared" si="7"/>
        <v>9</v>
      </c>
      <c r="M9" s="14" t="str">
        <f t="shared" si="8"/>
        <v>ae</v>
      </c>
      <c r="N9" s="14">
        <f>IF(M9="","",COUNTIF($M$4:M9,M9))</f>
        <v>2</v>
      </c>
      <c r="O9" s="14" t="str">
        <f t="shared" si="0"/>
        <v>ae2</v>
      </c>
      <c r="P9" s="2">
        <v>6</v>
      </c>
      <c r="Q9" s="2" t="str">
        <f t="shared" si="1"/>
        <v>Miami Dolphins</v>
      </c>
      <c r="R9" s="5">
        <f t="shared" si="2"/>
        <v>0.62526999999999999</v>
      </c>
      <c r="T9" s="2">
        <v>6</v>
      </c>
      <c r="U9" s="2">
        <f t="shared" ca="1" si="9"/>
        <v>2</v>
      </c>
      <c r="V9" s="2" t="str">
        <f t="shared" ca="1" si="3"/>
        <v>Atlanta Falcons</v>
      </c>
      <c r="W9" s="5">
        <f t="shared" ca="1" si="4"/>
        <v>0.68814999999999993</v>
      </c>
      <c r="X9" s="14" t="str">
        <f t="shared" ca="1" si="5"/>
        <v>n</v>
      </c>
      <c r="Z9" s="61"/>
      <c r="AF9" s="63"/>
      <c r="AL9" s="55"/>
      <c r="AM9" s="19">
        <v>3</v>
      </c>
      <c r="AN9" s="20" t="str">
        <f>IF(Q6="","tbd",Q6)</f>
        <v>Pittsburgh Steelers</v>
      </c>
      <c r="AO9" s="21">
        <v>30</v>
      </c>
      <c r="AP9" s="14">
        <f>IF(AO9&gt;AO8,AM9,"")</f>
        <v>3</v>
      </c>
      <c r="AR9" s="55"/>
      <c r="AS9" s="19">
        <v>1</v>
      </c>
      <c r="AT9" s="20" t="str">
        <f>IF(Q4="","tbd",Q4)</f>
        <v>New England Patriots</v>
      </c>
      <c r="AU9" s="21">
        <v>34</v>
      </c>
      <c r="AV9" s="14">
        <f>IF(AU9&gt;AU8,AS9,"")</f>
        <v>1</v>
      </c>
      <c r="AX9" s="61"/>
    </row>
    <row r="10" spans="1:59" x14ac:dyDescent="0.25">
      <c r="A10" s="3" t="s">
        <v>2</v>
      </c>
      <c r="B10" s="3" t="s">
        <v>36</v>
      </c>
      <c r="C10" s="3" t="s">
        <v>72</v>
      </c>
      <c r="D10" s="3" t="s">
        <v>78</v>
      </c>
      <c r="F10" s="55"/>
      <c r="G10" s="3" t="s">
        <v>4</v>
      </c>
      <c r="H10" s="3">
        <v>9</v>
      </c>
      <c r="I10" s="12">
        <f t="shared" si="6"/>
        <v>7</v>
      </c>
      <c r="J10" s="3">
        <v>0</v>
      </c>
      <c r="L10" s="13">
        <f t="shared" si="7"/>
        <v>12</v>
      </c>
      <c r="M10" s="14" t="str">
        <f t="shared" si="8"/>
        <v>as</v>
      </c>
      <c r="N10" s="14">
        <f>IF(M10="","",COUNTIF($M$4:M10,M10))</f>
        <v>2</v>
      </c>
      <c r="O10" s="14" t="str">
        <f t="shared" si="0"/>
        <v>as2</v>
      </c>
      <c r="P10" s="24"/>
      <c r="Q10" s="2" t="str">
        <f t="shared" si="1"/>
        <v>Tennessee Titans</v>
      </c>
      <c r="R10" s="5">
        <f t="shared" si="2"/>
        <v>0.56325999999999998</v>
      </c>
      <c r="T10" s="2">
        <v>7</v>
      </c>
      <c r="U10" s="2">
        <f t="shared" ca="1" si="9"/>
        <v>5</v>
      </c>
      <c r="V10" s="2" t="str">
        <f t="shared" ca="1" si="3"/>
        <v>New York Giants</v>
      </c>
      <c r="W10" s="5">
        <f t="shared" ca="1" si="4"/>
        <v>0.68811999999999995</v>
      </c>
      <c r="X10" s="14" t="str">
        <f t="shared" ca="1" si="5"/>
        <v>n</v>
      </c>
      <c r="Z10" s="55"/>
      <c r="AA10" s="52" t="s">
        <v>77</v>
      </c>
      <c r="AB10" s="52"/>
      <c r="AC10" s="52"/>
      <c r="AD10" s="53"/>
      <c r="AF10" s="50"/>
      <c r="AG10" s="47" t="s">
        <v>77</v>
      </c>
      <c r="AH10" s="47"/>
      <c r="AI10" s="47"/>
      <c r="AJ10" s="48"/>
      <c r="AL10" s="62"/>
      <c r="AR10" s="62"/>
      <c r="AX10" s="62"/>
      <c r="BD10" s="22">
        <f>IF(BD2="@AFC",SUM(BB15:BB16),SUM(BB6:BB7))</f>
        <v>1</v>
      </c>
      <c r="BE10" s="17" t="str">
        <f ca="1">IF(BD10=0,"tbd",OFFSET($Q$3,BD10+IF($BD$2="@AFC",16,0),0))</f>
        <v>New England Patriots</v>
      </c>
      <c r="BF10" s="18">
        <v>34</v>
      </c>
      <c r="BG10" s="9" t="str">
        <f>IF(BF10&gt;BF11," &lt; CHAMPION","")</f>
        <v xml:space="preserve"> &lt; CHAMPION</v>
      </c>
    </row>
    <row r="11" spans="1:59" x14ac:dyDescent="0.25">
      <c r="A11" s="3" t="s">
        <v>26</v>
      </c>
      <c r="B11" s="3" t="s">
        <v>59</v>
      </c>
      <c r="C11" s="3" t="s">
        <v>72</v>
      </c>
      <c r="D11" s="3" t="s">
        <v>73</v>
      </c>
      <c r="F11" s="55"/>
      <c r="G11" s="3" t="s">
        <v>11</v>
      </c>
      <c r="H11" s="3">
        <v>9</v>
      </c>
      <c r="I11" s="12">
        <f t="shared" si="6"/>
        <v>7</v>
      </c>
      <c r="J11" s="3">
        <v>0</v>
      </c>
      <c r="L11" s="13">
        <f t="shared" si="7"/>
        <v>13</v>
      </c>
      <c r="M11" s="14" t="str">
        <f t="shared" si="8"/>
        <v>aw</v>
      </c>
      <c r="N11" s="14">
        <f>IF(M11="","",COUNTIF($M$4:M11,M11))</f>
        <v>3</v>
      </c>
      <c r="O11" s="14" t="str">
        <f t="shared" si="0"/>
        <v>aw3</v>
      </c>
      <c r="P11" s="24"/>
      <c r="Q11" s="2" t="str">
        <f t="shared" si="1"/>
        <v>Denver Broncos</v>
      </c>
      <c r="R11" s="5">
        <f t="shared" si="2"/>
        <v>0.56324999999999992</v>
      </c>
      <c r="T11" s="2">
        <v>8</v>
      </c>
      <c r="U11" s="2">
        <f t="shared" ca="1" si="9"/>
        <v>3</v>
      </c>
      <c r="V11" s="2" t="str">
        <f t="shared" ca="1" si="3"/>
        <v>Seattle Seahawks</v>
      </c>
      <c r="W11" s="5">
        <f t="shared" ca="1" si="4"/>
        <v>0.65614000000000006</v>
      </c>
      <c r="X11" s="14" t="str">
        <f t="shared" ca="1" si="5"/>
        <v>n</v>
      </c>
      <c r="Z11" s="61"/>
      <c r="AA11" s="1"/>
      <c r="AB11" s="1"/>
      <c r="AC11" s="4" t="s">
        <v>79</v>
      </c>
      <c r="AD11" s="4" t="s">
        <v>68</v>
      </c>
      <c r="AF11" s="63"/>
      <c r="AG11" s="1"/>
      <c r="AH11" s="1"/>
      <c r="AI11" s="4" t="s">
        <v>79</v>
      </c>
      <c r="AJ11" s="4" t="s">
        <v>68</v>
      </c>
      <c r="AL11" s="7"/>
      <c r="AR11" s="7"/>
      <c r="BD11" s="23">
        <f>IF(BD2="@AFC",SUM(BB6:BB7),SUM(BB15:BB16))</f>
        <v>2</v>
      </c>
      <c r="BE11" s="20" t="str">
        <f ca="1">IF(BD11=0,"tbd",OFFSET($Q$3,BD11+IF($BD$2="@AFC",0,16),0))</f>
        <v>Atlanta Falcons</v>
      </c>
      <c r="BF11" s="21">
        <v>28</v>
      </c>
      <c r="BG11" s="9" t="str">
        <f>IF(BF11&gt;BF10," &lt; CHAMPION","")</f>
        <v/>
      </c>
    </row>
    <row r="12" spans="1:59" x14ac:dyDescent="0.25">
      <c r="A12" s="3" t="s">
        <v>18</v>
      </c>
      <c r="B12" s="3" t="s">
        <v>51</v>
      </c>
      <c r="C12" s="3" t="s">
        <v>74</v>
      </c>
      <c r="D12" s="3" t="s">
        <v>73</v>
      </c>
      <c r="F12" s="55"/>
      <c r="G12" s="3" t="s">
        <v>19</v>
      </c>
      <c r="H12" s="3">
        <v>8</v>
      </c>
      <c r="I12" s="12">
        <f t="shared" si="6"/>
        <v>8</v>
      </c>
      <c r="J12" s="3">
        <v>0</v>
      </c>
      <c r="L12" s="13">
        <f t="shared" si="7"/>
        <v>16</v>
      </c>
      <c r="M12" s="14" t="str">
        <f t="shared" si="8"/>
        <v>an</v>
      </c>
      <c r="N12" s="14">
        <f>IF(M12="","",COUNTIF($M$4:M12,M12))</f>
        <v>2</v>
      </c>
      <c r="O12" s="14" t="str">
        <f t="shared" si="0"/>
        <v>an2</v>
      </c>
      <c r="P12" s="24"/>
      <c r="Q12" s="2" t="str">
        <f t="shared" si="1"/>
        <v>Baltimore Ravens</v>
      </c>
      <c r="R12" s="5">
        <f t="shared" si="2"/>
        <v>0.50024000000000002</v>
      </c>
      <c r="T12" s="2">
        <v>9</v>
      </c>
      <c r="U12" s="2">
        <f t="shared" ca="1" si="9"/>
        <v>6</v>
      </c>
      <c r="V12" s="2" t="str">
        <f t="shared" ca="1" si="3"/>
        <v>Miami Dolphins</v>
      </c>
      <c r="W12" s="5">
        <f t="shared" ca="1" si="4"/>
        <v>0.62526999999999999</v>
      </c>
      <c r="X12" s="14" t="str">
        <f t="shared" ca="1" si="5"/>
        <v>a</v>
      </c>
      <c r="Z12" s="61"/>
      <c r="AA12" s="14" t="s">
        <v>83</v>
      </c>
      <c r="AB12" s="2">
        <f ca="1">IF(COUNTIF($O$4:$O$35,AA12)=0,"",OFFSET($P$3,MATCH(AA12,$O$4:$O$35,0),0))</f>
        <v>3</v>
      </c>
      <c r="AC12" s="2" t="str">
        <f ca="1">IF(COUNTIF($O$4:$O$35,AA12)=0,"",OFFSET($Q$3,MATCH(AA12,$O$4:$O$35,0),0))</f>
        <v>Pittsburgh Steelers</v>
      </c>
      <c r="AD12" s="5">
        <f ca="1">IF(COUNTIF($O$4:$O$35,AA12)=0,"",OFFSET($R$3,MATCH(AA12,$O$4:$O$35,0),0))</f>
        <v>0.68829999999999991</v>
      </c>
      <c r="AF12" s="63"/>
      <c r="AG12" s="14" t="s">
        <v>103</v>
      </c>
      <c r="AH12" s="2">
        <f ca="1">IF(COUNTIF($O$4:$O$35,AG12)=0,"",OFFSET($P$3,MATCH(AG12,$O$4:$O$35,0),0))</f>
        <v>4</v>
      </c>
      <c r="AI12" s="2" t="str">
        <f ca="1">IF(COUNTIF($O$4:$O$35,AG12)=0,"",OFFSET($Q$3,MATCH(AG12,$O$4:$O$35,0),0))</f>
        <v>Green Bay Packers</v>
      </c>
      <c r="AJ12" s="5">
        <f ca="1">IF(COUNTIF($O$4:$O$35,AG12)=0,"",OFFSET($R$3,MATCH(AG12,$O$4:$O$35,0),0))</f>
        <v>0.62512999999999996</v>
      </c>
      <c r="AL12" s="76" t="s">
        <v>116</v>
      </c>
      <c r="AM12" s="77"/>
      <c r="AN12" s="77"/>
      <c r="AO12" s="77"/>
      <c r="AP12" s="77"/>
      <c r="AQ12" s="77"/>
      <c r="AR12" s="78"/>
      <c r="AS12" s="77"/>
      <c r="AT12" s="77"/>
      <c r="AU12" s="77"/>
      <c r="AV12" s="77"/>
      <c r="AW12" s="77"/>
      <c r="AX12" s="78"/>
      <c r="AY12" s="77"/>
      <c r="AZ12" s="77"/>
      <c r="BA12" s="77"/>
      <c r="BB12" s="79"/>
    </row>
    <row r="13" spans="1:59" ht="15" customHeight="1" x14ac:dyDescent="0.25">
      <c r="A13" s="3" t="s">
        <v>17</v>
      </c>
      <c r="B13" s="3" t="s">
        <v>50</v>
      </c>
      <c r="C13" s="3" t="s">
        <v>74</v>
      </c>
      <c r="D13" s="3" t="s">
        <v>73</v>
      </c>
      <c r="F13" s="55"/>
      <c r="G13" s="3" t="s">
        <v>6</v>
      </c>
      <c r="H13" s="3">
        <v>8</v>
      </c>
      <c r="I13" s="12">
        <f t="shared" si="6"/>
        <v>8</v>
      </c>
      <c r="J13" s="3">
        <v>0</v>
      </c>
      <c r="L13" s="13">
        <f t="shared" si="7"/>
        <v>17</v>
      </c>
      <c r="M13" s="14" t="str">
        <f t="shared" si="8"/>
        <v>as</v>
      </c>
      <c r="N13" s="14">
        <f>IF(M13="","",COUNTIF($M$4:M13,M13))</f>
        <v>3</v>
      </c>
      <c r="O13" s="14" t="str">
        <f t="shared" si="0"/>
        <v>as3</v>
      </c>
      <c r="P13" s="24"/>
      <c r="Q13" s="2" t="str">
        <f t="shared" si="1"/>
        <v>Indianapolis Colts</v>
      </c>
      <c r="R13" s="5">
        <f t="shared" si="2"/>
        <v>0.50022999999999995</v>
      </c>
      <c r="T13" s="2">
        <v>10</v>
      </c>
      <c r="U13" s="2">
        <f t="shared" ca="1" si="9"/>
        <v>4</v>
      </c>
      <c r="V13" s="2" t="str">
        <f t="shared" ca="1" si="3"/>
        <v>Green Bay Packers</v>
      </c>
      <c r="W13" s="5">
        <f t="shared" ca="1" si="4"/>
        <v>0.62512999999999996</v>
      </c>
      <c r="X13" s="14" t="str">
        <f t="shared" ca="1" si="5"/>
        <v>n</v>
      </c>
      <c r="Z13" s="61"/>
      <c r="AA13" s="14" t="s">
        <v>84</v>
      </c>
      <c r="AB13" s="2">
        <f t="shared" ref="AB13:AB15" ca="1" si="16">IF(COUNTIF($O$4:$O$35,AA13)=0,"",OFFSET($P$3,MATCH(AA13,$O$4:$O$35,0),0))</f>
        <v>0</v>
      </c>
      <c r="AC13" s="2" t="str">
        <f t="shared" ref="AC13:AC15" ca="1" si="17">IF(COUNTIF($O$4:$O$35,AA13)=0,"",OFFSET($Q$3,MATCH(AA13,$O$4:$O$35,0),0))</f>
        <v>Baltimore Ravens</v>
      </c>
      <c r="AD13" s="5">
        <f t="shared" ref="AD13:AD15" ca="1" si="18">IF(COUNTIF($O$4:$O$35,AA13)=0,"",OFFSET($R$3,MATCH(AA13,$O$4:$O$35,0),0))</f>
        <v>0.50024000000000002</v>
      </c>
      <c r="AF13" s="63"/>
      <c r="AG13" s="14" t="s">
        <v>104</v>
      </c>
      <c r="AH13" s="2">
        <f t="shared" ref="AH13:AH15" ca="1" si="19">IF(COUNTIF($O$4:$O$35,AG13)=0,"",OFFSET($P$3,MATCH(AG13,$O$4:$O$35,0),0))</f>
        <v>6</v>
      </c>
      <c r="AI13" s="2" t="str">
        <f t="shared" ref="AI13:AI15" ca="1" si="20">IF(COUNTIF($O$4:$O$35,AG13)=0,"",OFFSET($Q$3,MATCH(AG13,$O$4:$O$35,0),0))</f>
        <v>Detroit Lions</v>
      </c>
      <c r="AJ13" s="5">
        <f t="shared" ref="AJ13:AJ15" ca="1" si="21">IF(COUNTIF($O$4:$O$35,AG13)=0,"",OFFSET($R$3,MATCH(AG13,$O$4:$O$35,0),0))</f>
        <v>0.56311</v>
      </c>
      <c r="AL13" s="63" t="s">
        <v>121</v>
      </c>
      <c r="AR13" s="63" t="s">
        <v>122</v>
      </c>
      <c r="AX13" s="63" t="s">
        <v>124</v>
      </c>
    </row>
    <row r="14" spans="1:59" x14ac:dyDescent="0.25">
      <c r="A14" s="3" t="s">
        <v>6</v>
      </c>
      <c r="B14" s="3" t="s">
        <v>40</v>
      </c>
      <c r="C14" s="3" t="s">
        <v>74</v>
      </c>
      <c r="D14" s="3" t="s">
        <v>78</v>
      </c>
      <c r="F14" s="55"/>
      <c r="G14" s="3" t="s">
        <v>16</v>
      </c>
      <c r="H14" s="6">
        <v>7</v>
      </c>
      <c r="I14" s="12">
        <f t="shared" si="6"/>
        <v>9</v>
      </c>
      <c r="J14" s="3">
        <v>0</v>
      </c>
      <c r="L14" s="13">
        <f t="shared" si="7"/>
        <v>20</v>
      </c>
      <c r="M14" s="14" t="str">
        <f t="shared" si="8"/>
        <v>ae</v>
      </c>
      <c r="N14" s="14">
        <f>IF(M14="","",COUNTIF($M$4:M14,M14))</f>
        <v>3</v>
      </c>
      <c r="O14" s="14" t="str">
        <f t="shared" si="0"/>
        <v>ae3</v>
      </c>
      <c r="P14" s="24"/>
      <c r="Q14" s="2" t="str">
        <f t="shared" si="1"/>
        <v>Buffalo Bills</v>
      </c>
      <c r="R14" s="5">
        <f t="shared" si="2"/>
        <v>0.43822</v>
      </c>
      <c r="T14" s="2">
        <v>11</v>
      </c>
      <c r="U14" s="2">
        <f t="shared" ca="1" si="9"/>
        <v>4</v>
      </c>
      <c r="V14" s="2" t="str">
        <f t="shared" ca="1" si="3"/>
        <v>Houston Texans</v>
      </c>
      <c r="W14" s="5">
        <f t="shared" ca="1" si="4"/>
        <v>0.56328999999999996</v>
      </c>
      <c r="X14" s="14" t="str">
        <f t="shared" ca="1" si="5"/>
        <v>a</v>
      </c>
      <c r="Z14" s="61"/>
      <c r="AA14" s="14" t="s">
        <v>85</v>
      </c>
      <c r="AB14" s="2">
        <f t="shared" ca="1" si="16"/>
        <v>0</v>
      </c>
      <c r="AC14" s="2" t="str">
        <f t="shared" ca="1" si="17"/>
        <v>Cincinnati Bengals</v>
      </c>
      <c r="AD14" s="5">
        <f t="shared" ca="1" si="18"/>
        <v>0.40621000000000002</v>
      </c>
      <c r="AF14" s="63"/>
      <c r="AG14" s="14" t="s">
        <v>105</v>
      </c>
      <c r="AH14" s="2">
        <f t="shared" ca="1" si="19"/>
        <v>0</v>
      </c>
      <c r="AI14" s="2" t="str">
        <f t="shared" ca="1" si="20"/>
        <v>Minnesota Vikings</v>
      </c>
      <c r="AJ14" s="5">
        <f t="shared" ca="1" si="21"/>
        <v>0.50007999999999997</v>
      </c>
      <c r="AL14" s="50"/>
      <c r="AM14" s="16">
        <v>6</v>
      </c>
      <c r="AN14" s="17" t="str">
        <f>IF(Q25="","tbd",Q25)</f>
        <v>Detroit Lions</v>
      </c>
      <c r="AO14" s="18">
        <v>6</v>
      </c>
      <c r="AP14" s="14" t="str">
        <f>IF(AO14&gt;AO15,AM14,"")</f>
        <v/>
      </c>
      <c r="AR14" s="50"/>
      <c r="AS14" s="16">
        <f>IF(COUNT(AP14:AP18)&lt;&gt;2,"",MAX(AP14:AP18))</f>
        <v>4</v>
      </c>
      <c r="AT14" s="17" t="str">
        <f ca="1">IF(AS14="","tbd",OFFSET($Q$19,AS14,0))</f>
        <v>Green Bay Packers</v>
      </c>
      <c r="AU14" s="18">
        <v>34</v>
      </c>
      <c r="AV14" s="14">
        <f>IF(AU14&gt;AU15,AS14,"")</f>
        <v>4</v>
      </c>
      <c r="AX14" s="63"/>
    </row>
    <row r="15" spans="1:59" x14ac:dyDescent="0.25">
      <c r="A15" s="3" t="s">
        <v>27</v>
      </c>
      <c r="B15" s="3" t="s">
        <v>60</v>
      </c>
      <c r="C15" s="3" t="s">
        <v>72</v>
      </c>
      <c r="D15" s="3" t="s">
        <v>75</v>
      </c>
      <c r="F15" s="55"/>
      <c r="G15" s="3" t="s">
        <v>31</v>
      </c>
      <c r="H15" s="6">
        <v>6</v>
      </c>
      <c r="I15" s="12">
        <f t="shared" si="6"/>
        <v>9</v>
      </c>
      <c r="J15" s="3">
        <v>1</v>
      </c>
      <c r="L15" s="13">
        <f t="shared" si="7"/>
        <v>24</v>
      </c>
      <c r="M15" s="14" t="str">
        <f t="shared" si="8"/>
        <v>an</v>
      </c>
      <c r="N15" s="14">
        <f>IF(M15="","",COUNTIF($M$4:M15,M15))</f>
        <v>3</v>
      </c>
      <c r="O15" s="14" t="str">
        <f t="shared" si="0"/>
        <v>an3</v>
      </c>
      <c r="P15" s="24"/>
      <c r="Q15" s="2" t="str">
        <f t="shared" si="1"/>
        <v>Cincinnati Bengals</v>
      </c>
      <c r="R15" s="5">
        <f t="shared" si="2"/>
        <v>0.40621000000000002</v>
      </c>
      <c r="T15" s="2">
        <v>12</v>
      </c>
      <c r="U15" s="2">
        <f t="shared" ca="1" si="9"/>
        <v>0</v>
      </c>
      <c r="V15" s="2" t="str">
        <f t="shared" ca="1" si="3"/>
        <v>Tennessee Titans</v>
      </c>
      <c r="W15" s="5">
        <f t="shared" ca="1" si="4"/>
        <v>0.56325999999999998</v>
      </c>
      <c r="X15" s="14" t="str">
        <f t="shared" ca="1" si="5"/>
        <v>a</v>
      </c>
      <c r="Z15" s="61"/>
      <c r="AA15" s="14" t="s">
        <v>86</v>
      </c>
      <c r="AB15" s="2">
        <f t="shared" ca="1" si="16"/>
        <v>0</v>
      </c>
      <c r="AC15" s="2" t="str">
        <f t="shared" ca="1" si="17"/>
        <v>Cleveland Browns</v>
      </c>
      <c r="AD15" s="5">
        <f t="shared" ca="1" si="18"/>
        <v>6.3170000000000004E-2</v>
      </c>
      <c r="AF15" s="63"/>
      <c r="AG15" s="14" t="s">
        <v>106</v>
      </c>
      <c r="AH15" s="2">
        <f t="shared" ca="1" si="19"/>
        <v>0</v>
      </c>
      <c r="AI15" s="2" t="str">
        <f t="shared" ca="1" si="20"/>
        <v>Chicago Bears</v>
      </c>
      <c r="AJ15" s="5">
        <f t="shared" ca="1" si="21"/>
        <v>0.18801999999999999</v>
      </c>
      <c r="AL15" s="50"/>
      <c r="AM15" s="19">
        <v>3</v>
      </c>
      <c r="AN15" s="20" t="str">
        <f>IF(Q22="","tbd",Q22)</f>
        <v>Seattle Seahawks</v>
      </c>
      <c r="AO15" s="21">
        <v>26</v>
      </c>
      <c r="AP15" s="14">
        <f>IF(AO15&gt;AO14,AM15,"")</f>
        <v>3</v>
      </c>
      <c r="AR15" s="50"/>
      <c r="AS15" s="19">
        <v>1</v>
      </c>
      <c r="AT15" s="20" t="str">
        <f>IF(Q20="","tbd",Q20)</f>
        <v>Dallas Cowboys</v>
      </c>
      <c r="AU15" s="21">
        <v>31</v>
      </c>
      <c r="AV15" s="14" t="str">
        <f>IF(AU15&gt;AU14,AS15,"")</f>
        <v/>
      </c>
      <c r="AX15" s="50"/>
      <c r="AY15" s="16">
        <f>IF(COUNT(AV14:AV18)&lt;&gt;2,"",MAX(AV14:AV18))</f>
        <v>4</v>
      </c>
      <c r="AZ15" s="17" t="str">
        <f ca="1">IF(AY15="","tbd",OFFSET($Q$19,AY15,0))</f>
        <v>Green Bay Packers</v>
      </c>
      <c r="BA15" s="18">
        <v>21</v>
      </c>
      <c r="BB15" s="14" t="str">
        <f>IF(BA15&gt;BA16,AY15,"")</f>
        <v/>
      </c>
    </row>
    <row r="16" spans="1:59" ht="15" customHeight="1" x14ac:dyDescent="0.25">
      <c r="A16" s="3" t="s">
        <v>12</v>
      </c>
      <c r="B16" s="3" t="s">
        <v>46</v>
      </c>
      <c r="C16" s="3" t="s">
        <v>74</v>
      </c>
      <c r="D16" s="3" t="s">
        <v>75</v>
      </c>
      <c r="F16" s="55"/>
      <c r="G16" s="3" t="s">
        <v>15</v>
      </c>
      <c r="H16" s="3">
        <v>5</v>
      </c>
      <c r="I16" s="12">
        <f t="shared" si="6"/>
        <v>11</v>
      </c>
      <c r="J16" s="3">
        <v>0</v>
      </c>
      <c r="L16" s="13">
        <f t="shared" si="7"/>
        <v>26</v>
      </c>
      <c r="M16" s="14" t="str">
        <f t="shared" si="8"/>
        <v>ae</v>
      </c>
      <c r="N16" s="14">
        <f>IF(M16="","",COUNTIF($M$4:M16,M16))</f>
        <v>4</v>
      </c>
      <c r="O16" s="14" t="str">
        <f t="shared" si="0"/>
        <v>ae4</v>
      </c>
      <c r="P16" s="24"/>
      <c r="Q16" s="2" t="str">
        <f t="shared" si="1"/>
        <v>New York Jets</v>
      </c>
      <c r="R16" s="5">
        <f t="shared" si="2"/>
        <v>0.31319999999999998</v>
      </c>
      <c r="T16" s="2">
        <v>13</v>
      </c>
      <c r="U16" s="2">
        <f t="shared" ca="1" si="9"/>
        <v>0</v>
      </c>
      <c r="V16" s="2" t="str">
        <f t="shared" ca="1" si="3"/>
        <v>Denver Broncos</v>
      </c>
      <c r="W16" s="5">
        <f t="shared" ca="1" si="4"/>
        <v>0.56324999999999992</v>
      </c>
      <c r="X16" s="14" t="str">
        <f t="shared" ca="1" si="5"/>
        <v>a</v>
      </c>
      <c r="Z16" s="61"/>
      <c r="AF16" s="63"/>
      <c r="AL16" s="63"/>
      <c r="AR16" s="63"/>
      <c r="AX16" s="50"/>
      <c r="AY16" s="19">
        <f>IF(COUNT(AV14:AV18)&lt;&gt;2,"",MIN(AV14:AV18))</f>
        <v>2</v>
      </c>
      <c r="AZ16" s="20" t="str">
        <f ca="1">IF(AY16="","tbd",OFFSET($Q$19,AY16,0))</f>
        <v>Atlanta Falcons</v>
      </c>
      <c r="BA16" s="21">
        <v>44</v>
      </c>
      <c r="BB16" s="14">
        <f>IF(BA16&gt;BA15,AY16,"")</f>
        <v>2</v>
      </c>
    </row>
    <row r="17" spans="1:50" x14ac:dyDescent="0.25">
      <c r="A17" s="3" t="s">
        <v>1</v>
      </c>
      <c r="B17" s="3" t="s">
        <v>35</v>
      </c>
      <c r="C17" s="3" t="s">
        <v>72</v>
      </c>
      <c r="D17" s="3" t="s">
        <v>75</v>
      </c>
      <c r="F17" s="55"/>
      <c r="G17" s="3" t="s">
        <v>18</v>
      </c>
      <c r="H17" s="3">
        <v>5</v>
      </c>
      <c r="I17" s="12">
        <f t="shared" si="6"/>
        <v>11</v>
      </c>
      <c r="J17" s="3">
        <v>0</v>
      </c>
      <c r="L17" s="13">
        <f t="shared" si="7"/>
        <v>27</v>
      </c>
      <c r="M17" s="14" t="str">
        <f t="shared" si="8"/>
        <v>aw</v>
      </c>
      <c r="N17" s="14">
        <f>IF(M17="","",COUNTIF($M$4:M17,M17))</f>
        <v>4</v>
      </c>
      <c r="O17" s="14" t="str">
        <f t="shared" si="0"/>
        <v>aw4</v>
      </c>
      <c r="P17" s="24"/>
      <c r="Q17" s="2" t="str">
        <f t="shared" si="1"/>
        <v>San Diego Chargers</v>
      </c>
      <c r="R17" s="5">
        <f t="shared" si="2"/>
        <v>0.31319000000000002</v>
      </c>
      <c r="T17" s="2">
        <v>14</v>
      </c>
      <c r="U17" s="2">
        <f t="shared" ca="1" si="9"/>
        <v>6</v>
      </c>
      <c r="V17" s="2" t="str">
        <f t="shared" ca="1" si="3"/>
        <v>Detroit Lions</v>
      </c>
      <c r="W17" s="5">
        <f t="shared" ca="1" si="4"/>
        <v>0.56311</v>
      </c>
      <c r="X17" s="14" t="str">
        <f t="shared" ca="1" si="5"/>
        <v>n</v>
      </c>
      <c r="Z17" s="55"/>
      <c r="AA17" s="52" t="s">
        <v>78</v>
      </c>
      <c r="AB17" s="52"/>
      <c r="AC17" s="52"/>
      <c r="AD17" s="53"/>
      <c r="AF17" s="50"/>
      <c r="AG17" s="47" t="s">
        <v>78</v>
      </c>
      <c r="AH17" s="47"/>
      <c r="AI17" s="47"/>
      <c r="AJ17" s="48"/>
      <c r="AL17" s="50"/>
      <c r="AM17" s="16">
        <v>5</v>
      </c>
      <c r="AN17" s="17" t="str">
        <f>IF(Q24="","tbd",Q24)</f>
        <v>New York Giants</v>
      </c>
      <c r="AO17" s="18">
        <v>13</v>
      </c>
      <c r="AP17" s="14" t="str">
        <f>IF(AO17&gt;AO18,AM17,"")</f>
        <v/>
      </c>
      <c r="AR17" s="50"/>
      <c r="AS17" s="16">
        <f>IF(COUNT(AP14:AP18)&lt;&gt;2,"",MIN(AP14:AP18))</f>
        <v>3</v>
      </c>
      <c r="AT17" s="17" t="str">
        <f ca="1">IF(AS17="","tbd",OFFSET($Q$19,AS17,0))</f>
        <v>Seattle Seahawks</v>
      </c>
      <c r="AU17" s="18">
        <v>20</v>
      </c>
      <c r="AV17" s="14" t="str">
        <f>IF(AU17&gt;AU18,AS17,"")</f>
        <v/>
      </c>
      <c r="AX17" s="63"/>
    </row>
    <row r="18" spans="1:50" x14ac:dyDescent="0.25">
      <c r="A18" s="3" t="s">
        <v>9</v>
      </c>
      <c r="B18" s="3" t="s">
        <v>43</v>
      </c>
      <c r="C18" s="3" t="s">
        <v>72</v>
      </c>
      <c r="D18" s="3" t="s">
        <v>78</v>
      </c>
      <c r="F18" s="55"/>
      <c r="G18" s="3" t="s">
        <v>24</v>
      </c>
      <c r="H18" s="3">
        <v>3</v>
      </c>
      <c r="I18" s="12">
        <f t="shared" si="6"/>
        <v>13</v>
      </c>
      <c r="J18" s="3">
        <v>0</v>
      </c>
      <c r="L18" s="13">
        <f t="shared" si="7"/>
        <v>29</v>
      </c>
      <c r="M18" s="14" t="str">
        <f t="shared" si="8"/>
        <v>as</v>
      </c>
      <c r="N18" s="14">
        <f>IF(M18="","",COUNTIF($M$4:M18,M18))</f>
        <v>4</v>
      </c>
      <c r="O18" s="14" t="str">
        <f t="shared" si="0"/>
        <v>as4</v>
      </c>
      <c r="P18" s="24"/>
      <c r="Q18" s="2" t="str">
        <f t="shared" si="1"/>
        <v>Jacksonville Jaguars</v>
      </c>
      <c r="R18" s="5">
        <f t="shared" si="2"/>
        <v>0.18818000000000001</v>
      </c>
      <c r="T18" s="2">
        <v>15</v>
      </c>
      <c r="U18" s="2">
        <f t="shared" ca="1" si="9"/>
        <v>0</v>
      </c>
      <c r="V18" s="2" t="str">
        <f t="shared" ca="1" si="3"/>
        <v>Cleveland Buccaneerrs</v>
      </c>
      <c r="W18" s="5">
        <f t="shared" ca="1" si="4"/>
        <v>0.56309999999999993</v>
      </c>
      <c r="X18" s="14" t="str">
        <f t="shared" ca="1" si="5"/>
        <v>a</v>
      </c>
      <c r="Z18" s="61"/>
      <c r="AA18" s="1"/>
      <c r="AB18" s="1"/>
      <c r="AC18" s="4" t="s">
        <v>79</v>
      </c>
      <c r="AD18" s="4" t="s">
        <v>68</v>
      </c>
      <c r="AF18" s="63"/>
      <c r="AG18" s="1"/>
      <c r="AH18" s="1"/>
      <c r="AI18" s="4" t="s">
        <v>79</v>
      </c>
      <c r="AJ18" s="4" t="s">
        <v>68</v>
      </c>
      <c r="AL18" s="50"/>
      <c r="AM18" s="19">
        <v>4</v>
      </c>
      <c r="AN18" s="20" t="str">
        <f>IF(Q23="","tbd",Q23)</f>
        <v>Green Bay Packers</v>
      </c>
      <c r="AO18" s="21">
        <v>38</v>
      </c>
      <c r="AP18" s="14">
        <f>IF(AO18&gt;AO17,AM18,"")</f>
        <v>4</v>
      </c>
      <c r="AR18" s="50"/>
      <c r="AS18" s="19">
        <v>2</v>
      </c>
      <c r="AT18" s="20" t="str">
        <f>IF(Q21="","tbd",Q21)</f>
        <v>Atlanta Falcons</v>
      </c>
      <c r="AU18" s="21">
        <v>36</v>
      </c>
      <c r="AV18" s="14">
        <f>IF(AU18&gt;AU17,AS18,"")</f>
        <v>2</v>
      </c>
      <c r="AX18" s="63"/>
    </row>
    <row r="19" spans="1:50" x14ac:dyDescent="0.25">
      <c r="A19" s="3" t="s">
        <v>7</v>
      </c>
      <c r="B19" s="3" t="s">
        <v>41</v>
      </c>
      <c r="C19" s="3" t="s">
        <v>72</v>
      </c>
      <c r="D19" s="3" t="s">
        <v>75</v>
      </c>
      <c r="F19" s="56"/>
      <c r="G19" s="3" t="s">
        <v>10</v>
      </c>
      <c r="H19" s="3">
        <v>1</v>
      </c>
      <c r="I19" s="12">
        <f t="shared" si="6"/>
        <v>15</v>
      </c>
      <c r="J19" s="3">
        <v>0</v>
      </c>
      <c r="L19" s="13">
        <f t="shared" si="7"/>
        <v>32</v>
      </c>
      <c r="M19" s="14" t="str">
        <f t="shared" si="8"/>
        <v>an</v>
      </c>
      <c r="N19" s="14">
        <f>IF(M19="","",COUNTIF($M$4:M19,M19))</f>
        <v>4</v>
      </c>
      <c r="O19" s="14" t="str">
        <f t="shared" si="0"/>
        <v>an4</v>
      </c>
      <c r="P19" s="24"/>
      <c r="Q19" s="2" t="str">
        <f t="shared" si="1"/>
        <v>Cleveland Browns</v>
      </c>
      <c r="R19" s="5">
        <f t="shared" si="2"/>
        <v>6.3170000000000004E-2</v>
      </c>
      <c r="T19" s="2">
        <v>16</v>
      </c>
      <c r="U19" s="2">
        <f t="shared" ca="1" si="9"/>
        <v>0</v>
      </c>
      <c r="V19" s="2" t="str">
        <f t="shared" ca="1" si="3"/>
        <v>Baltimore Ravens</v>
      </c>
      <c r="W19" s="5">
        <f t="shared" ca="1" si="4"/>
        <v>0.50024000000000002</v>
      </c>
      <c r="X19" s="14" t="str">
        <f t="shared" ca="1" si="5"/>
        <v>a</v>
      </c>
      <c r="Z19" s="61"/>
      <c r="AA19" s="14" t="s">
        <v>91</v>
      </c>
      <c r="AB19" s="2">
        <f ca="1">IF(COUNTIF($O$4:$O$35,AA19)=0,"",OFFSET($P$3,MATCH(AA19,$O$4:$O$35,0),0))</f>
        <v>4</v>
      </c>
      <c r="AC19" s="2" t="str">
        <f ca="1">IF(COUNTIF($O$4:$O$35,AA19)=0,"",OFFSET($Q$3,MATCH(AA19,$O$4:$O$35,0),0))</f>
        <v>Houston Texans</v>
      </c>
      <c r="AD19" s="5">
        <f ca="1">IF(COUNTIF($O$4:$O$35,AA19)=0,"",OFFSET($R$3,MATCH(AA19,$O$4:$O$35,0),0))</f>
        <v>0.56328999999999996</v>
      </c>
      <c r="AF19" s="63"/>
      <c r="AG19" s="14" t="s">
        <v>107</v>
      </c>
      <c r="AH19" s="2">
        <f ca="1">IF(COUNTIF($O$4:$O$35,AG19)=0,"",OFFSET($P$3,MATCH(AG19,$O$4:$O$35,0),0))</f>
        <v>2</v>
      </c>
      <c r="AI19" s="2" t="str">
        <f ca="1">IF(COUNTIF($O$4:$O$35,AG19)=0,"",OFFSET($Q$3,MATCH(AG19,$O$4:$O$35,0),0))</f>
        <v>Atlanta Falcons</v>
      </c>
      <c r="AJ19" s="5">
        <f ca="1">IF(COUNTIF($O$4:$O$35,AG19)=0,"",OFFSET($R$3,MATCH(AG19,$O$4:$O$35,0),0))</f>
        <v>0.68814999999999993</v>
      </c>
      <c r="AL19" s="64"/>
      <c r="AR19" s="64"/>
      <c r="AX19" s="64"/>
    </row>
    <row r="20" spans="1:50" x14ac:dyDescent="0.25">
      <c r="A20" s="3" t="s">
        <v>24</v>
      </c>
      <c r="B20" s="3" t="s">
        <v>57</v>
      </c>
      <c r="C20" s="3" t="s">
        <v>74</v>
      </c>
      <c r="D20" s="3" t="s">
        <v>78</v>
      </c>
      <c r="F20" s="49" t="s">
        <v>116</v>
      </c>
      <c r="G20" s="3" t="s">
        <v>27</v>
      </c>
      <c r="H20" s="3">
        <v>13</v>
      </c>
      <c r="I20" s="12">
        <f t="shared" si="6"/>
        <v>3</v>
      </c>
      <c r="J20" s="3">
        <v>0</v>
      </c>
      <c r="L20" s="13">
        <f t="shared" si="7"/>
        <v>2</v>
      </c>
      <c r="M20" s="14" t="str">
        <f t="shared" si="8"/>
        <v>ne</v>
      </c>
      <c r="N20" s="14">
        <f>IF(M20="","",COUNTIF($M$4:M20,M20))</f>
        <v>1</v>
      </c>
      <c r="O20" s="14" t="str">
        <f t="shared" si="0"/>
        <v>ne1</v>
      </c>
      <c r="P20" s="2">
        <v>1</v>
      </c>
      <c r="Q20" s="2" t="str">
        <f t="shared" si="1"/>
        <v>Dallas Cowboys</v>
      </c>
      <c r="R20" s="5">
        <f t="shared" si="2"/>
        <v>0.81315999999999999</v>
      </c>
      <c r="T20" s="2">
        <v>17</v>
      </c>
      <c r="U20" s="2">
        <f t="shared" ca="1" si="9"/>
        <v>0</v>
      </c>
      <c r="V20" s="2" t="str">
        <f t="shared" ca="1" si="3"/>
        <v>Indianapolis Colts</v>
      </c>
      <c r="W20" s="5">
        <f t="shared" ca="1" si="4"/>
        <v>0.50022999999999995</v>
      </c>
      <c r="X20" s="14" t="str">
        <f t="shared" ca="1" si="5"/>
        <v>a</v>
      </c>
      <c r="Z20" s="61"/>
      <c r="AA20" s="14" t="s">
        <v>92</v>
      </c>
      <c r="AB20" s="2">
        <f t="shared" ref="AB20:AB22" ca="1" si="22">IF(COUNTIF($O$4:$O$35,AA20)=0,"",OFFSET($P$3,MATCH(AA20,$O$4:$O$35,0),0))</f>
        <v>0</v>
      </c>
      <c r="AC20" s="2" t="str">
        <f t="shared" ref="AC20:AC22" ca="1" si="23">IF(COUNTIF($O$4:$O$35,AA20)=0,"",OFFSET($Q$3,MATCH(AA20,$O$4:$O$35,0),0))</f>
        <v>Tennessee Titans</v>
      </c>
      <c r="AD20" s="5">
        <f t="shared" ref="AD20:AD22" ca="1" si="24">IF(COUNTIF($O$4:$O$35,AA20)=0,"",OFFSET($R$3,MATCH(AA20,$O$4:$O$35,0),0))</f>
        <v>0.56325999999999998</v>
      </c>
      <c r="AF20" s="63"/>
      <c r="AG20" s="14" t="s">
        <v>108</v>
      </c>
      <c r="AH20" s="2">
        <f t="shared" ref="AH20:AH22" ca="1" si="25">IF(COUNTIF($O$4:$O$35,AG20)=0,"",OFFSET($P$3,MATCH(AG20,$O$4:$O$35,0),0))</f>
        <v>0</v>
      </c>
      <c r="AI20" s="2" t="str">
        <f t="shared" ref="AI20:AI22" ca="1" si="26">IF(COUNTIF($O$4:$O$35,AG20)=0,"",OFFSET($Q$3,MATCH(AG20,$O$4:$O$35,0),0))</f>
        <v>New Orleans Saints</v>
      </c>
      <c r="AJ20" s="5">
        <f t="shared" ref="AJ20:AJ22" ca="1" si="27">IF(COUNTIF($O$4:$O$35,AG20)=0,"",OFFSET($R$3,MATCH(AG20,$O$4:$O$35,0),0))</f>
        <v>0.43806</v>
      </c>
      <c r="AL20" s="8"/>
    </row>
    <row r="21" spans="1:50" x14ac:dyDescent="0.25">
      <c r="A21" s="3" t="s">
        <v>15</v>
      </c>
      <c r="B21" s="3" t="s">
        <v>41</v>
      </c>
      <c r="C21" s="3" t="s">
        <v>74</v>
      </c>
      <c r="D21" s="3" t="s">
        <v>75</v>
      </c>
      <c r="F21" s="50"/>
      <c r="G21" s="3" t="s">
        <v>9</v>
      </c>
      <c r="H21" s="3">
        <v>11</v>
      </c>
      <c r="I21" s="12">
        <f t="shared" si="6"/>
        <v>5</v>
      </c>
      <c r="J21" s="3">
        <v>0</v>
      </c>
      <c r="L21" s="13">
        <f t="shared" si="7"/>
        <v>6</v>
      </c>
      <c r="M21" s="14" t="str">
        <f t="shared" si="8"/>
        <v>ns</v>
      </c>
      <c r="N21" s="14">
        <f>IF(M21="","",COUNTIF($M$4:M21,M21))</f>
        <v>1</v>
      </c>
      <c r="O21" s="14" t="str">
        <f t="shared" si="0"/>
        <v>ns1</v>
      </c>
      <c r="P21" s="2">
        <v>2</v>
      </c>
      <c r="Q21" s="2" t="str">
        <f t="shared" si="1"/>
        <v>Atlanta Falcons</v>
      </c>
      <c r="R21" s="5">
        <f t="shared" si="2"/>
        <v>0.68814999999999993</v>
      </c>
      <c r="T21" s="2">
        <v>18</v>
      </c>
      <c r="U21" s="2">
        <f t="shared" ca="1" si="9"/>
        <v>0</v>
      </c>
      <c r="V21" s="2" t="str">
        <f t="shared" ca="1" si="3"/>
        <v>Washington redskins</v>
      </c>
      <c r="W21" s="5">
        <f t="shared" ca="1" si="4"/>
        <v>0.50009000000000003</v>
      </c>
      <c r="X21" s="14" t="str">
        <f t="shared" ca="1" si="5"/>
        <v>n</v>
      </c>
      <c r="Z21" s="61"/>
      <c r="AA21" s="14" t="s">
        <v>93</v>
      </c>
      <c r="AB21" s="2">
        <f t="shared" ca="1" si="22"/>
        <v>0</v>
      </c>
      <c r="AC21" s="2" t="str">
        <f t="shared" ca="1" si="23"/>
        <v>Indianapolis Colts</v>
      </c>
      <c r="AD21" s="5">
        <f t="shared" ca="1" si="24"/>
        <v>0.50022999999999995</v>
      </c>
      <c r="AF21" s="63"/>
      <c r="AG21" s="14" t="s">
        <v>109</v>
      </c>
      <c r="AH21" s="2">
        <f t="shared" ca="1" si="25"/>
        <v>0</v>
      </c>
      <c r="AI21" s="2" t="str">
        <f t="shared" ca="1" si="26"/>
        <v>Carolina Panthers</v>
      </c>
      <c r="AJ21" s="5">
        <f t="shared" ca="1" si="27"/>
        <v>0.37503999999999998</v>
      </c>
      <c r="AL21" s="7"/>
    </row>
    <row r="22" spans="1:50" x14ac:dyDescent="0.25">
      <c r="A22" s="3" t="s">
        <v>30</v>
      </c>
      <c r="B22" s="3" t="s">
        <v>63</v>
      </c>
      <c r="C22" s="3" t="s">
        <v>72</v>
      </c>
      <c r="D22" s="3" t="s">
        <v>77</v>
      </c>
      <c r="F22" s="50"/>
      <c r="G22" s="6" t="s">
        <v>21</v>
      </c>
      <c r="H22" s="3">
        <v>10</v>
      </c>
      <c r="I22" s="12">
        <f t="shared" si="6"/>
        <v>5</v>
      </c>
      <c r="J22" s="3">
        <v>1</v>
      </c>
      <c r="L22" s="13">
        <f t="shared" si="7"/>
        <v>8</v>
      </c>
      <c r="M22" s="14" t="str">
        <f t="shared" si="8"/>
        <v>nw</v>
      </c>
      <c r="N22" s="14">
        <f>IF(M22="","",COUNTIF($M$4:M22,M22))</f>
        <v>1</v>
      </c>
      <c r="O22" s="14" t="str">
        <f t="shared" si="0"/>
        <v>nw1</v>
      </c>
      <c r="P22" s="2">
        <v>3</v>
      </c>
      <c r="Q22" s="2" t="str">
        <f t="shared" si="1"/>
        <v>Seattle Seahawks</v>
      </c>
      <c r="R22" s="5">
        <f t="shared" si="2"/>
        <v>0.65614000000000006</v>
      </c>
      <c r="T22" s="2">
        <v>19</v>
      </c>
      <c r="U22" s="2">
        <f t="shared" ca="1" si="9"/>
        <v>0</v>
      </c>
      <c r="V22" s="2" t="str">
        <f t="shared" ca="1" si="3"/>
        <v>Minnesota Vikings</v>
      </c>
      <c r="W22" s="5">
        <f t="shared" ca="1" si="4"/>
        <v>0.50007999999999997</v>
      </c>
      <c r="X22" s="14" t="str">
        <f t="shared" ca="1" si="5"/>
        <v>n</v>
      </c>
      <c r="Z22" s="61"/>
      <c r="AA22" s="14" t="s">
        <v>94</v>
      </c>
      <c r="AB22" s="2">
        <f t="shared" ca="1" si="22"/>
        <v>0</v>
      </c>
      <c r="AC22" s="2" t="str">
        <f t="shared" ca="1" si="23"/>
        <v>Jacksonville Jaguars</v>
      </c>
      <c r="AD22" s="5">
        <f t="shared" ca="1" si="24"/>
        <v>0.18818000000000001</v>
      </c>
      <c r="AF22" s="63"/>
      <c r="AG22" s="14" t="s">
        <v>110</v>
      </c>
      <c r="AH22" s="2" t="str">
        <f t="shared" ca="1" si="25"/>
        <v/>
      </c>
      <c r="AI22" s="2" t="str">
        <f t="shared" ca="1" si="26"/>
        <v/>
      </c>
      <c r="AJ22" s="5" t="str">
        <f t="shared" ca="1" si="27"/>
        <v/>
      </c>
      <c r="AL22" s="7"/>
    </row>
    <row r="23" spans="1:50" x14ac:dyDescent="0.25">
      <c r="A23" s="3" t="s">
        <v>0</v>
      </c>
      <c r="B23" s="3" t="s">
        <v>34</v>
      </c>
      <c r="C23" s="3" t="s">
        <v>72</v>
      </c>
      <c r="D23" s="3" t="s">
        <v>77</v>
      </c>
      <c r="F23" s="50"/>
      <c r="G23" s="3" t="s">
        <v>0</v>
      </c>
      <c r="H23" s="3">
        <v>10</v>
      </c>
      <c r="I23" s="12">
        <f t="shared" si="6"/>
        <v>6</v>
      </c>
      <c r="J23" s="3">
        <v>0</v>
      </c>
      <c r="L23" s="13">
        <f t="shared" si="7"/>
        <v>10</v>
      </c>
      <c r="M23" s="14" t="str">
        <f t="shared" si="8"/>
        <v>nn</v>
      </c>
      <c r="N23" s="14">
        <f>IF(M23="","",COUNTIF($M$4:M23,M23))</f>
        <v>1</v>
      </c>
      <c r="O23" s="14" t="str">
        <f t="shared" si="0"/>
        <v>nn1</v>
      </c>
      <c r="P23" s="2">
        <v>4</v>
      </c>
      <c r="Q23" s="2" t="str">
        <f t="shared" si="1"/>
        <v>Green Bay Packers</v>
      </c>
      <c r="R23" s="5">
        <f t="shared" si="2"/>
        <v>0.62512999999999996</v>
      </c>
      <c r="T23" s="2">
        <v>20</v>
      </c>
      <c r="U23" s="2">
        <f t="shared" ca="1" si="9"/>
        <v>0</v>
      </c>
      <c r="V23" s="2" t="str">
        <f t="shared" ca="1" si="3"/>
        <v>Buffalo Bills</v>
      </c>
      <c r="W23" s="5">
        <f t="shared" ca="1" si="4"/>
        <v>0.43822</v>
      </c>
      <c r="X23" s="14" t="str">
        <f t="shared" ca="1" si="5"/>
        <v>a</v>
      </c>
      <c r="Z23" s="61"/>
      <c r="AF23" s="63"/>
      <c r="AL23" s="7"/>
    </row>
    <row r="24" spans="1:50" x14ac:dyDescent="0.25">
      <c r="A24" s="3" t="s">
        <v>20</v>
      </c>
      <c r="B24" s="3" t="s">
        <v>53</v>
      </c>
      <c r="C24" s="3" t="s">
        <v>72</v>
      </c>
      <c r="D24" s="3" t="s">
        <v>78</v>
      </c>
      <c r="F24" s="50"/>
      <c r="G24" s="3" t="s">
        <v>7</v>
      </c>
      <c r="H24" s="3">
        <v>11</v>
      </c>
      <c r="I24" s="12">
        <f t="shared" si="6"/>
        <v>5</v>
      </c>
      <c r="J24" s="3">
        <v>0</v>
      </c>
      <c r="L24" s="13">
        <f t="shared" si="7"/>
        <v>7</v>
      </c>
      <c r="M24" s="14" t="str">
        <f t="shared" si="8"/>
        <v>ne</v>
      </c>
      <c r="N24" s="14">
        <f>IF(M24="","",COUNTIF($M$4:M24,M24))</f>
        <v>2</v>
      </c>
      <c r="O24" s="14" t="str">
        <f t="shared" si="0"/>
        <v>ne2</v>
      </c>
      <c r="P24" s="2">
        <v>5</v>
      </c>
      <c r="Q24" s="2" t="str">
        <f t="shared" si="1"/>
        <v>New York Giants</v>
      </c>
      <c r="R24" s="5">
        <f t="shared" si="2"/>
        <v>0.68811999999999995</v>
      </c>
      <c r="T24" s="2">
        <v>21</v>
      </c>
      <c r="U24" s="2">
        <f t="shared" ca="1" si="9"/>
        <v>0</v>
      </c>
      <c r="V24" s="2" t="str">
        <f t="shared" ca="1" si="3"/>
        <v>Arizona Cardinals</v>
      </c>
      <c r="W24" s="5">
        <f t="shared" ca="1" si="4"/>
        <v>0.43807000000000001</v>
      </c>
      <c r="X24" s="14" t="str">
        <f t="shared" ca="1" si="5"/>
        <v>n</v>
      </c>
      <c r="Z24" s="55"/>
      <c r="AA24" s="52" t="s">
        <v>73</v>
      </c>
      <c r="AB24" s="52"/>
      <c r="AC24" s="52"/>
      <c r="AD24" s="53"/>
      <c r="AF24" s="50"/>
      <c r="AG24" s="47" t="s">
        <v>73</v>
      </c>
      <c r="AH24" s="47"/>
      <c r="AI24" s="47"/>
      <c r="AJ24" s="48"/>
    </row>
    <row r="25" spans="1:50" x14ac:dyDescent="0.25">
      <c r="A25" s="3" t="s">
        <v>13</v>
      </c>
      <c r="B25" s="3" t="s">
        <v>47</v>
      </c>
      <c r="C25" s="3" t="s">
        <v>74</v>
      </c>
      <c r="D25" s="3" t="s">
        <v>75</v>
      </c>
      <c r="F25" s="50"/>
      <c r="G25" s="3" t="s">
        <v>30</v>
      </c>
      <c r="H25" s="3">
        <v>9</v>
      </c>
      <c r="I25" s="12">
        <f t="shared" si="6"/>
        <v>7</v>
      </c>
      <c r="J25" s="3">
        <v>0</v>
      </c>
      <c r="L25" s="13">
        <f t="shared" si="7"/>
        <v>14</v>
      </c>
      <c r="M25" s="14" t="str">
        <f t="shared" si="8"/>
        <v>nn</v>
      </c>
      <c r="N25" s="14">
        <f>IF(M25="","",COUNTIF($M$4:M25,M25))</f>
        <v>2</v>
      </c>
      <c r="O25" s="14" t="str">
        <f t="shared" si="0"/>
        <v>nn2</v>
      </c>
      <c r="P25" s="2">
        <v>6</v>
      </c>
      <c r="Q25" s="2" t="str">
        <f t="shared" si="1"/>
        <v>Detroit Lions</v>
      </c>
      <c r="R25" s="5">
        <f t="shared" si="2"/>
        <v>0.56311</v>
      </c>
      <c r="T25" s="2">
        <v>22</v>
      </c>
      <c r="U25" s="2">
        <f t="shared" ca="1" si="9"/>
        <v>0</v>
      </c>
      <c r="V25" s="2" t="str">
        <f t="shared" ca="1" si="3"/>
        <v>New Orleans Saints</v>
      </c>
      <c r="W25" s="5">
        <f t="shared" ca="1" si="4"/>
        <v>0.43806</v>
      </c>
      <c r="X25" s="14" t="str">
        <f t="shared" ca="1" si="5"/>
        <v>n</v>
      </c>
      <c r="Z25" s="61"/>
      <c r="AA25" s="1"/>
      <c r="AB25" s="1"/>
      <c r="AC25" s="4" t="s">
        <v>79</v>
      </c>
      <c r="AD25" s="4" t="s">
        <v>68</v>
      </c>
      <c r="AF25" s="63"/>
      <c r="AG25" s="1"/>
      <c r="AH25" s="1"/>
      <c r="AI25" s="4" t="s">
        <v>79</v>
      </c>
      <c r="AJ25" s="4" t="s">
        <v>68</v>
      </c>
    </row>
    <row r="26" spans="1:50" x14ac:dyDescent="0.25">
      <c r="A26" s="3" t="s">
        <v>3</v>
      </c>
      <c r="B26" s="3" t="s">
        <v>37</v>
      </c>
      <c r="C26" s="3" t="s">
        <v>74</v>
      </c>
      <c r="D26" s="3" t="s">
        <v>73</v>
      </c>
      <c r="F26" s="50"/>
      <c r="G26" s="3" t="s">
        <v>133</v>
      </c>
      <c r="H26" s="3">
        <v>9</v>
      </c>
      <c r="I26" s="12">
        <f t="shared" si="6"/>
        <v>7</v>
      </c>
      <c r="J26" s="3">
        <v>0</v>
      </c>
      <c r="L26" s="13">
        <f t="shared" si="7"/>
        <v>15</v>
      </c>
      <c r="M26" s="14" t="str">
        <f t="shared" si="8"/>
        <v>an</v>
      </c>
      <c r="N26" s="14">
        <f>IF(M26="","",COUNTIF($M$4:M26,M26))</f>
        <v>5</v>
      </c>
      <c r="O26" s="14" t="str">
        <f t="shared" si="0"/>
        <v>an5</v>
      </c>
      <c r="P26" s="24"/>
      <c r="Q26" s="2" t="str">
        <f t="shared" si="1"/>
        <v>Cleveland Buccaneerrs</v>
      </c>
      <c r="R26" s="5">
        <f t="shared" si="2"/>
        <v>0.56309999999999993</v>
      </c>
      <c r="T26" s="2">
        <v>23</v>
      </c>
      <c r="U26" s="2">
        <f t="shared" ca="1" si="9"/>
        <v>0</v>
      </c>
      <c r="V26" s="2" t="str">
        <f t="shared" ca="1" si="3"/>
        <v>Philadelphia Eagles</v>
      </c>
      <c r="W26" s="5">
        <f t="shared" ca="1" si="4"/>
        <v>0.43804999999999999</v>
      </c>
      <c r="X26" s="14" t="str">
        <f t="shared" ca="1" si="5"/>
        <v>n</v>
      </c>
      <c r="Z26" s="61"/>
      <c r="AA26" s="14" t="s">
        <v>95</v>
      </c>
      <c r="AB26" s="2">
        <f ca="1">IF(COUNTIF($O$4:$O$35,AA26)=0,"",OFFSET($P$3,MATCH(AA26,$O$4:$O$35,0),0))</f>
        <v>2</v>
      </c>
      <c r="AC26" s="2" t="str">
        <f ca="1">IF(COUNTIF($O$4:$O$35,AA26)=0,"",OFFSET($Q$3,MATCH(AA26,$O$4:$O$35,0),0))</f>
        <v>Kansas City Chiefs</v>
      </c>
      <c r="AD26" s="5">
        <f ca="1">IF(COUNTIF($O$4:$O$35,AA26)=0,"",OFFSET($R$3,MATCH(AA26,$O$4:$O$35,0),0))</f>
        <v>0.75031000000000003</v>
      </c>
      <c r="AF26" s="63"/>
      <c r="AG26" s="14" t="s">
        <v>111</v>
      </c>
      <c r="AH26" s="2">
        <f ca="1">IF(COUNTIF($O$4:$O$35,AG26)=0,"",OFFSET($P$3,MATCH(AG26,$O$4:$O$35,0),0))</f>
        <v>3</v>
      </c>
      <c r="AI26" s="2" t="str">
        <f ca="1">IF(COUNTIF($O$4:$O$35,AG26)=0,"",OFFSET($Q$3,MATCH(AG26,$O$4:$O$35,0),0))</f>
        <v>Seattle Seahawks</v>
      </c>
      <c r="AJ26" s="5">
        <f ca="1">IF(COUNTIF($O$4:$O$35,AG26)=0,"",OFFSET($R$3,MATCH(AG26,$O$4:$O$35,0),0))</f>
        <v>0.65614000000000006</v>
      </c>
    </row>
    <row r="27" spans="1:50" x14ac:dyDescent="0.25">
      <c r="A27" s="3" t="s">
        <v>22</v>
      </c>
      <c r="B27" s="3" t="s">
        <v>123</v>
      </c>
      <c r="C27" s="3" t="s">
        <v>72</v>
      </c>
      <c r="D27" s="3" t="s">
        <v>73</v>
      </c>
      <c r="F27" s="50"/>
      <c r="G27" s="3" t="s">
        <v>131</v>
      </c>
      <c r="H27" s="3">
        <v>8</v>
      </c>
      <c r="I27" s="12">
        <f t="shared" si="6"/>
        <v>8</v>
      </c>
      <c r="J27" s="3">
        <v>0</v>
      </c>
      <c r="L27" s="13">
        <f t="shared" si="7"/>
        <v>18</v>
      </c>
      <c r="M27" s="14" t="str">
        <f t="shared" si="8"/>
        <v>ne</v>
      </c>
      <c r="N27" s="14">
        <f>IF(M27="","",COUNTIF($M$4:M27,M27))</f>
        <v>3</v>
      </c>
      <c r="O27" s="14" t="str">
        <f t="shared" si="0"/>
        <v>ne3</v>
      </c>
      <c r="P27" s="24"/>
      <c r="Q27" s="2" t="str">
        <f t="shared" si="1"/>
        <v>Washington redskins</v>
      </c>
      <c r="R27" s="5">
        <f t="shared" si="2"/>
        <v>0.50009000000000003</v>
      </c>
      <c r="T27" s="2">
        <v>24</v>
      </c>
      <c r="U27" s="2">
        <f t="shared" ca="1" si="9"/>
        <v>0</v>
      </c>
      <c r="V27" s="2" t="str">
        <f t="shared" ca="1" si="3"/>
        <v>Cincinnati Bengals</v>
      </c>
      <c r="W27" s="5">
        <f t="shared" ca="1" si="4"/>
        <v>0.40621000000000002</v>
      </c>
      <c r="X27" s="14" t="str">
        <f t="shared" ca="1" si="5"/>
        <v>a</v>
      </c>
      <c r="Z27" s="61"/>
      <c r="AA27" s="14" t="s">
        <v>96</v>
      </c>
      <c r="AB27" s="2">
        <f t="shared" ref="AB27:AB29" ca="1" si="28">IF(COUNTIF($O$4:$O$35,AA27)=0,"",OFFSET($P$3,MATCH(AA27,$O$4:$O$35,0),0))</f>
        <v>5</v>
      </c>
      <c r="AC27" s="2" t="str">
        <f t="shared" ref="AC27:AC29" ca="1" si="29">IF(COUNTIF($O$4:$O$35,AA27)=0,"",OFFSET($Q$3,MATCH(AA27,$O$4:$O$35,0),0))</f>
        <v>Oakland Raiders</v>
      </c>
      <c r="AD27" s="5">
        <f t="shared" ref="AD27:AD29" ca="1" si="30">IF(COUNTIF($O$4:$O$35,AA27)=0,"",OFFSET($R$3,MATCH(AA27,$O$4:$O$35,0),0))</f>
        <v>0.75027999999999995</v>
      </c>
      <c r="AF27" s="63"/>
      <c r="AG27" s="14" t="s">
        <v>112</v>
      </c>
      <c r="AH27" s="2">
        <f t="shared" ref="AH27:AH29" ca="1" si="31">IF(COUNTIF($O$4:$O$35,AG27)=0,"",OFFSET($P$3,MATCH(AG27,$O$4:$O$35,0),0))</f>
        <v>0</v>
      </c>
      <c r="AI27" s="2" t="str">
        <f t="shared" ref="AI27:AI29" ca="1" si="32">IF(COUNTIF($O$4:$O$35,AG27)=0,"",OFFSET($Q$3,MATCH(AG27,$O$4:$O$35,0),0))</f>
        <v>Arizona Cardinals</v>
      </c>
      <c r="AJ27" s="5">
        <f t="shared" ref="AJ27:AJ29" ca="1" si="33">IF(COUNTIF($O$4:$O$35,AG27)=0,"",OFFSET($R$3,MATCH(AG27,$O$4:$O$35,0),0))</f>
        <v>0.43807000000000001</v>
      </c>
    </row>
    <row r="28" spans="1:50" x14ac:dyDescent="0.25">
      <c r="A28" s="3" t="s">
        <v>19</v>
      </c>
      <c r="B28" s="3" t="s">
        <v>52</v>
      </c>
      <c r="C28" s="3" t="s">
        <v>74</v>
      </c>
      <c r="D28" s="3" t="s">
        <v>77</v>
      </c>
      <c r="F28" s="50"/>
      <c r="G28" s="3" t="s">
        <v>25</v>
      </c>
      <c r="H28" s="3">
        <v>8</v>
      </c>
      <c r="I28" s="12">
        <f t="shared" si="6"/>
        <v>8</v>
      </c>
      <c r="J28" s="3">
        <v>0</v>
      </c>
      <c r="L28" s="13">
        <f t="shared" si="7"/>
        <v>19</v>
      </c>
      <c r="M28" s="14" t="str">
        <f t="shared" si="8"/>
        <v>nn</v>
      </c>
      <c r="N28" s="14">
        <f>IF(M28="","",COUNTIF($M$4:M28,M28))</f>
        <v>3</v>
      </c>
      <c r="O28" s="14" t="str">
        <f t="shared" si="0"/>
        <v>nn3</v>
      </c>
      <c r="P28" s="24"/>
      <c r="Q28" s="2" t="str">
        <f t="shared" si="1"/>
        <v>Minnesota Vikings</v>
      </c>
      <c r="R28" s="5">
        <f t="shared" si="2"/>
        <v>0.50007999999999997</v>
      </c>
      <c r="T28" s="2">
        <v>25</v>
      </c>
      <c r="U28" s="2">
        <f t="shared" ca="1" si="9"/>
        <v>0</v>
      </c>
      <c r="V28" s="2" t="str">
        <f t="shared" ca="1" si="3"/>
        <v>Carolina Panthers</v>
      </c>
      <c r="W28" s="5">
        <f t="shared" ca="1" si="4"/>
        <v>0.37503999999999998</v>
      </c>
      <c r="X28" s="14" t="str">
        <f t="shared" ca="1" si="5"/>
        <v>n</v>
      </c>
      <c r="Z28" s="61"/>
      <c r="AA28" s="14" t="s">
        <v>97</v>
      </c>
      <c r="AB28" s="2">
        <f t="shared" ca="1" si="28"/>
        <v>0</v>
      </c>
      <c r="AC28" s="2" t="str">
        <f t="shared" ca="1" si="29"/>
        <v>Denver Broncos</v>
      </c>
      <c r="AD28" s="5">
        <f t="shared" ca="1" si="30"/>
        <v>0.56324999999999992</v>
      </c>
      <c r="AF28" s="63"/>
      <c r="AG28" s="14" t="s">
        <v>113</v>
      </c>
      <c r="AH28" s="2">
        <f t="shared" ca="1" si="31"/>
        <v>0</v>
      </c>
      <c r="AI28" s="2" t="str">
        <f t="shared" ca="1" si="32"/>
        <v>Los Angeles Rams</v>
      </c>
      <c r="AJ28" s="5">
        <f t="shared" ca="1" si="33"/>
        <v>0.25002999999999997</v>
      </c>
    </row>
    <row r="29" spans="1:50" x14ac:dyDescent="0.25">
      <c r="A29" s="3" t="s">
        <v>23</v>
      </c>
      <c r="B29" s="3" t="s">
        <v>56</v>
      </c>
      <c r="C29" s="3" t="s">
        <v>72</v>
      </c>
      <c r="D29" s="3" t="s">
        <v>75</v>
      </c>
      <c r="F29" s="50"/>
      <c r="G29" s="3" t="s">
        <v>26</v>
      </c>
      <c r="H29" s="3">
        <v>7</v>
      </c>
      <c r="I29" s="12">
        <f t="shared" si="6"/>
        <v>9</v>
      </c>
      <c r="J29" s="3">
        <v>0</v>
      </c>
      <c r="L29" s="13">
        <f t="shared" si="7"/>
        <v>21</v>
      </c>
      <c r="M29" s="14" t="str">
        <f t="shared" si="8"/>
        <v>nw</v>
      </c>
      <c r="N29" s="14">
        <f>IF(M29="","",COUNTIF($M$4:M29,M29))</f>
        <v>2</v>
      </c>
      <c r="O29" s="14" t="str">
        <f t="shared" si="0"/>
        <v>nw2</v>
      </c>
      <c r="P29" s="24"/>
      <c r="Q29" s="2" t="str">
        <f t="shared" si="1"/>
        <v>Arizona Cardinals</v>
      </c>
      <c r="R29" s="5">
        <f t="shared" si="2"/>
        <v>0.43807000000000001</v>
      </c>
      <c r="T29" s="2">
        <v>26</v>
      </c>
      <c r="U29" s="2">
        <f t="shared" ca="1" si="9"/>
        <v>0</v>
      </c>
      <c r="V29" s="2" t="str">
        <f t="shared" ca="1" si="3"/>
        <v>New York Jets</v>
      </c>
      <c r="W29" s="5">
        <f t="shared" ca="1" si="4"/>
        <v>0.31319999999999998</v>
      </c>
      <c r="X29" s="14" t="str">
        <f t="shared" ca="1" si="5"/>
        <v>a</v>
      </c>
      <c r="Z29" s="62"/>
      <c r="AA29" s="14" t="s">
        <v>98</v>
      </c>
      <c r="AB29" s="2">
        <f t="shared" ca="1" si="28"/>
        <v>0</v>
      </c>
      <c r="AC29" s="2" t="str">
        <f t="shared" ca="1" si="29"/>
        <v>San Diego Chargers</v>
      </c>
      <c r="AD29" s="5">
        <f t="shared" ca="1" si="30"/>
        <v>0.31319000000000002</v>
      </c>
      <c r="AF29" s="64"/>
      <c r="AG29" s="14" t="s">
        <v>114</v>
      </c>
      <c r="AH29" s="2">
        <f t="shared" ca="1" si="31"/>
        <v>0</v>
      </c>
      <c r="AI29" s="2" t="str">
        <f t="shared" ca="1" si="32"/>
        <v>San Francisco 49ers</v>
      </c>
      <c r="AJ29" s="5">
        <f t="shared" ca="1" si="33"/>
        <v>0.12501000000000001</v>
      </c>
    </row>
    <row r="30" spans="1:50" x14ac:dyDescent="0.25">
      <c r="A30" s="3" t="s">
        <v>14</v>
      </c>
      <c r="B30" s="3" t="s">
        <v>48</v>
      </c>
      <c r="C30" s="3" t="s">
        <v>72</v>
      </c>
      <c r="D30" s="3" t="s">
        <v>78</v>
      </c>
      <c r="F30" s="50"/>
      <c r="G30" s="3" t="s">
        <v>14</v>
      </c>
      <c r="H30" s="3">
        <v>7</v>
      </c>
      <c r="I30" s="12">
        <f t="shared" si="6"/>
        <v>9</v>
      </c>
      <c r="J30" s="3">
        <v>0</v>
      </c>
      <c r="L30" s="13">
        <f t="shared" si="7"/>
        <v>22</v>
      </c>
      <c r="M30" s="14" t="str">
        <f t="shared" si="8"/>
        <v>ns</v>
      </c>
      <c r="N30" s="14">
        <f>IF(M30="","",COUNTIF($M$4:M30,M30))</f>
        <v>2</v>
      </c>
      <c r="O30" s="14" t="str">
        <f t="shared" si="0"/>
        <v>ns2</v>
      </c>
      <c r="P30" s="24"/>
      <c r="Q30" s="2" t="str">
        <f t="shared" si="1"/>
        <v>New Orleans Saints</v>
      </c>
      <c r="R30" s="5">
        <f t="shared" si="2"/>
        <v>0.43806</v>
      </c>
      <c r="T30" s="2">
        <v>27</v>
      </c>
      <c r="U30" s="2">
        <f t="shared" ca="1" si="9"/>
        <v>0</v>
      </c>
      <c r="V30" s="2" t="str">
        <f t="shared" ca="1" si="3"/>
        <v>San Diego Chargers</v>
      </c>
      <c r="W30" s="5">
        <f t="shared" ca="1" si="4"/>
        <v>0.31319000000000002</v>
      </c>
      <c r="X30" s="14" t="str">
        <f t="shared" ca="1" si="5"/>
        <v>a</v>
      </c>
    </row>
    <row r="31" spans="1:50" x14ac:dyDescent="0.25">
      <c r="A31" s="3" t="s">
        <v>21</v>
      </c>
      <c r="B31" s="3" t="s">
        <v>54</v>
      </c>
      <c r="C31" s="3" t="s">
        <v>72</v>
      </c>
      <c r="D31" s="3" t="s">
        <v>73</v>
      </c>
      <c r="F31" s="50"/>
      <c r="G31" s="3" t="s">
        <v>1</v>
      </c>
      <c r="H31" s="3">
        <v>7</v>
      </c>
      <c r="I31" s="12">
        <f t="shared" si="6"/>
        <v>9</v>
      </c>
      <c r="J31" s="3">
        <v>0</v>
      </c>
      <c r="L31" s="13">
        <f t="shared" si="7"/>
        <v>23</v>
      </c>
      <c r="M31" s="14" t="str">
        <f t="shared" si="8"/>
        <v>ne</v>
      </c>
      <c r="N31" s="14">
        <f>IF(M31="","",COUNTIF($M$4:M31,M31))</f>
        <v>4</v>
      </c>
      <c r="O31" s="14" t="str">
        <f t="shared" si="0"/>
        <v>ne4</v>
      </c>
      <c r="P31" s="24"/>
      <c r="Q31" s="2" t="str">
        <f t="shared" si="1"/>
        <v>Philadelphia Eagles</v>
      </c>
      <c r="R31" s="5">
        <f t="shared" si="2"/>
        <v>0.43804999999999999</v>
      </c>
      <c r="T31" s="2">
        <v>28</v>
      </c>
      <c r="U31" s="2">
        <f t="shared" ca="1" si="9"/>
        <v>0</v>
      </c>
      <c r="V31" s="2" t="str">
        <f t="shared" ca="1" si="3"/>
        <v>Los Angeles Rams</v>
      </c>
      <c r="W31" s="5">
        <f t="shared" ca="1" si="4"/>
        <v>0.25002999999999997</v>
      </c>
      <c r="X31" s="14" t="str">
        <f t="shared" ca="1" si="5"/>
        <v>n</v>
      </c>
    </row>
    <row r="32" spans="1:50" x14ac:dyDescent="0.25">
      <c r="A32" s="3" t="s">
        <v>5</v>
      </c>
      <c r="B32" s="3" t="s">
        <v>39</v>
      </c>
      <c r="C32" s="3" t="s">
        <v>74</v>
      </c>
      <c r="D32" s="3" t="s">
        <v>77</v>
      </c>
      <c r="F32" s="50"/>
      <c r="G32" s="3" t="s">
        <v>20</v>
      </c>
      <c r="H32" s="3">
        <v>6</v>
      </c>
      <c r="I32" s="12">
        <f t="shared" si="6"/>
        <v>10</v>
      </c>
      <c r="J32" s="3">
        <v>0</v>
      </c>
      <c r="L32" s="13">
        <f t="shared" si="7"/>
        <v>25</v>
      </c>
      <c r="M32" s="14" t="str">
        <f t="shared" si="8"/>
        <v>ns</v>
      </c>
      <c r="N32" s="14">
        <f>IF(M32="","",COUNTIF($M$4:M32,M32))</f>
        <v>3</v>
      </c>
      <c r="O32" s="14" t="str">
        <f t="shared" si="0"/>
        <v>ns3</v>
      </c>
      <c r="P32" s="24"/>
      <c r="Q32" s="2" t="str">
        <f t="shared" si="1"/>
        <v>Carolina Panthers</v>
      </c>
      <c r="R32" s="5">
        <f t="shared" si="2"/>
        <v>0.37503999999999998</v>
      </c>
      <c r="T32" s="2">
        <v>29</v>
      </c>
      <c r="U32" s="2">
        <f t="shared" ca="1" si="9"/>
        <v>0</v>
      </c>
      <c r="V32" s="2" t="str">
        <f t="shared" ca="1" si="3"/>
        <v>Jacksonville Jaguars</v>
      </c>
      <c r="W32" s="5">
        <f t="shared" ca="1" si="4"/>
        <v>0.18818000000000001</v>
      </c>
      <c r="X32" s="14" t="str">
        <f t="shared" ca="1" si="5"/>
        <v>a</v>
      </c>
    </row>
    <row r="33" spans="1:24" x14ac:dyDescent="0.25">
      <c r="A33" s="3" t="s">
        <v>29</v>
      </c>
      <c r="B33" s="3" t="s">
        <v>62</v>
      </c>
      <c r="C33" s="3" t="s">
        <v>74</v>
      </c>
      <c r="D33" s="3" t="s">
        <v>78</v>
      </c>
      <c r="F33" s="50"/>
      <c r="G33" s="3" t="s">
        <v>22</v>
      </c>
      <c r="H33" s="3">
        <v>4</v>
      </c>
      <c r="I33" s="12">
        <f t="shared" si="6"/>
        <v>12</v>
      </c>
      <c r="J33" s="3">
        <v>0</v>
      </c>
      <c r="L33" s="13">
        <f t="shared" si="7"/>
        <v>28</v>
      </c>
      <c r="M33" s="14" t="str">
        <f t="shared" si="8"/>
        <v>nw</v>
      </c>
      <c r="N33" s="14">
        <f>IF(M33="","",COUNTIF($M$4:M33,M33))</f>
        <v>3</v>
      </c>
      <c r="O33" s="14" t="str">
        <f t="shared" si="0"/>
        <v>nw3</v>
      </c>
      <c r="P33" s="24"/>
      <c r="Q33" s="2" t="str">
        <f t="shared" si="1"/>
        <v>Los Angeles Rams</v>
      </c>
      <c r="R33" s="5">
        <f t="shared" si="2"/>
        <v>0.25002999999999997</v>
      </c>
      <c r="T33" s="2">
        <v>30</v>
      </c>
      <c r="U33" s="2">
        <f t="shared" ca="1" si="9"/>
        <v>0</v>
      </c>
      <c r="V33" s="2" t="str">
        <f t="shared" ca="1" si="3"/>
        <v>Chicago Bears</v>
      </c>
      <c r="W33" s="5">
        <f t="shared" ca="1" si="4"/>
        <v>0.18801999999999999</v>
      </c>
      <c r="X33" s="14" t="str">
        <f t="shared" ca="1" si="5"/>
        <v>n</v>
      </c>
    </row>
    <row r="34" spans="1:24" x14ac:dyDescent="0.25">
      <c r="A34" s="3" t="s">
        <v>4</v>
      </c>
      <c r="B34" s="3" t="s">
        <v>38</v>
      </c>
      <c r="C34" s="3" t="s">
        <v>74</v>
      </c>
      <c r="D34" s="3" t="s">
        <v>78</v>
      </c>
      <c r="F34" s="50"/>
      <c r="G34" s="3" t="s">
        <v>28</v>
      </c>
      <c r="H34" s="3">
        <v>3</v>
      </c>
      <c r="I34" s="12">
        <f t="shared" si="6"/>
        <v>13</v>
      </c>
      <c r="J34" s="3">
        <v>0</v>
      </c>
      <c r="L34" s="13">
        <f t="shared" si="7"/>
        <v>30</v>
      </c>
      <c r="M34" s="14" t="str">
        <f t="shared" si="8"/>
        <v>nn</v>
      </c>
      <c r="N34" s="14">
        <f>IF(M34="","",COUNTIF($M$4:M34,M34))</f>
        <v>4</v>
      </c>
      <c r="O34" s="14" t="str">
        <f t="shared" si="0"/>
        <v>nn4</v>
      </c>
      <c r="P34" s="24"/>
      <c r="Q34" s="2" t="str">
        <f t="shared" si="1"/>
        <v>Chicago Bears</v>
      </c>
      <c r="R34" s="5">
        <f t="shared" si="2"/>
        <v>0.18801999999999999</v>
      </c>
      <c r="T34" s="2">
        <v>31</v>
      </c>
      <c r="U34" s="2">
        <f t="shared" ca="1" si="9"/>
        <v>0</v>
      </c>
      <c r="V34" s="2" t="str">
        <f t="shared" ca="1" si="3"/>
        <v>San Francisco 49ers</v>
      </c>
      <c r="W34" s="5">
        <f t="shared" ca="1" si="4"/>
        <v>0.12501000000000001</v>
      </c>
      <c r="X34" s="14" t="str">
        <f t="shared" ca="1" si="5"/>
        <v>n</v>
      </c>
    </row>
    <row r="35" spans="1:24" x14ac:dyDescent="0.25">
      <c r="A35" s="3" t="s">
        <v>25</v>
      </c>
      <c r="B35" s="3" t="s">
        <v>58</v>
      </c>
      <c r="C35" s="3" t="s">
        <v>72</v>
      </c>
      <c r="D35" s="3" t="s">
        <v>77</v>
      </c>
      <c r="F35" s="51"/>
      <c r="G35" s="3" t="s">
        <v>8</v>
      </c>
      <c r="H35" s="3">
        <v>2</v>
      </c>
      <c r="I35" s="12">
        <f t="shared" si="6"/>
        <v>14</v>
      </c>
      <c r="J35" s="3">
        <v>0</v>
      </c>
      <c r="L35" s="13">
        <f t="shared" si="7"/>
        <v>31</v>
      </c>
      <c r="M35" s="14" t="str">
        <f t="shared" si="8"/>
        <v>nw</v>
      </c>
      <c r="N35" s="14">
        <f>IF(M35="","",COUNTIF($M$4:M35,M35))</f>
        <v>4</v>
      </c>
      <c r="O35" s="14" t="str">
        <f t="shared" si="0"/>
        <v>nw4</v>
      </c>
      <c r="P35" s="24"/>
      <c r="Q35" s="2" t="str">
        <f t="shared" si="1"/>
        <v>San Francisco 49ers</v>
      </c>
      <c r="R35" s="5">
        <f t="shared" si="2"/>
        <v>0.12501000000000001</v>
      </c>
      <c r="T35" s="2">
        <v>32</v>
      </c>
      <c r="U35" s="2">
        <f t="shared" ca="1" si="9"/>
        <v>0</v>
      </c>
      <c r="V35" s="2" t="str">
        <f t="shared" ca="1" si="3"/>
        <v>Cleveland Browns</v>
      </c>
      <c r="W35" s="5">
        <f t="shared" ca="1" si="4"/>
        <v>6.3170000000000004E-2</v>
      </c>
      <c r="X35" s="14" t="str">
        <f t="shared" ca="1" si="5"/>
        <v>a</v>
      </c>
    </row>
  </sheetData>
  <mergeCells count="27">
    <mergeCell ref="F20:F35"/>
    <mergeCell ref="AA24:AD24"/>
    <mergeCell ref="AG24:AJ24"/>
    <mergeCell ref="F4:F19"/>
    <mergeCell ref="AL4:AL10"/>
    <mergeCell ref="AL13:AL19"/>
    <mergeCell ref="AR13:AR19"/>
    <mergeCell ref="AX13:AX19"/>
    <mergeCell ref="BD1:BG1"/>
    <mergeCell ref="Z3:Z29"/>
    <mergeCell ref="AA3:AD3"/>
    <mergeCell ref="AF3:AF29"/>
    <mergeCell ref="AG3:AJ3"/>
    <mergeCell ref="AL3:BB3"/>
    <mergeCell ref="AA17:AD17"/>
    <mergeCell ref="AG17:AJ17"/>
    <mergeCell ref="AL1:BB1"/>
    <mergeCell ref="AR4:AR10"/>
    <mergeCell ref="AX4:AX10"/>
    <mergeCell ref="AA10:AD10"/>
    <mergeCell ref="AG10:AJ10"/>
    <mergeCell ref="AL12:BB12"/>
    <mergeCell ref="A1:D1"/>
    <mergeCell ref="G1:J1"/>
    <mergeCell ref="L1:R1"/>
    <mergeCell ref="T1:W1"/>
    <mergeCell ref="Z1:AJ1"/>
  </mergeCells>
  <conditionalFormatting sqref="U4:X35">
    <cfRule type="expression" dxfId="209" priority="13">
      <formula>AND($U4&gt;=5,$U4&lt;=6)</formula>
    </cfRule>
    <cfRule type="expression" dxfId="208" priority="14">
      <formula>AND($U4&gt;=1,$U4&lt;=4)</formula>
    </cfRule>
  </conditionalFormatting>
  <conditionalFormatting sqref="X4:X35">
    <cfRule type="expression" dxfId="207" priority="1">
      <formula>X4="n"</formula>
    </cfRule>
    <cfRule type="expression" dxfId="206" priority="2">
      <formula>X4="a"</formula>
    </cfRule>
  </conditionalFormatting>
  <conditionalFormatting sqref="AB4:AD35">
    <cfRule type="expression" dxfId="205" priority="11">
      <formula>AND($AB4&gt;=5,$AB4&lt;=6)</formula>
    </cfRule>
    <cfRule type="expression" dxfId="204" priority="12">
      <formula>AND($AB4&gt;=1,$AB4&lt;=4)</formula>
    </cfRule>
  </conditionalFormatting>
  <conditionalFormatting sqref="AH4:AJ29">
    <cfRule type="expression" dxfId="203" priority="7">
      <formula>AND($AG4&gt;=5,$AG4&lt;=6)</formula>
    </cfRule>
    <cfRule type="expression" dxfId="202" priority="8">
      <formula>AND($AG4&gt;=1,$AG4&lt;=4)</formula>
    </cfRule>
    <cfRule type="expression" dxfId="201" priority="9">
      <formula>AND($AH4&gt;=5,$AH4&lt;=6)</formula>
    </cfRule>
    <cfRule type="expression" dxfId="200" priority="10">
      <formula>AND($AH4&gt;=1,$AH4&lt;=4)</formula>
    </cfRule>
  </conditionalFormatting>
  <conditionalFormatting sqref="AM5:AO18">
    <cfRule type="expression" dxfId="199" priority="6">
      <formula>$AP5&lt;&gt;""</formula>
    </cfRule>
  </conditionalFormatting>
  <conditionalFormatting sqref="AS5:AU18">
    <cfRule type="expression" dxfId="198" priority="5">
      <formula>$AV5&lt;&gt;""</formula>
    </cfRule>
  </conditionalFormatting>
  <conditionalFormatting sqref="AY6:BA16">
    <cfRule type="expression" dxfId="197" priority="4">
      <formula>$BB6&lt;&gt;""</formula>
    </cfRule>
  </conditionalFormatting>
  <conditionalFormatting sqref="BD10:BF11">
    <cfRule type="expression" dxfId="196" priority="3">
      <formula>$BG10&lt;&gt;""</formula>
    </cfRule>
  </conditionalFormatting>
  <pageMargins left="0.7" right="0.7" top="0.78740157499999996" bottom="0.78740157499999996" header="0.3" footer="0.3"/>
  <pageSetup paperSize="9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23</vt:i4>
      </vt:variant>
    </vt:vector>
  </HeadingPairs>
  <TitlesOfParts>
    <vt:vector size="23" baseType="lpstr">
      <vt:lpstr>template</vt:lpstr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Burkhardt</dc:creator>
  <cp:lastModifiedBy>Thomas Burkhardt</cp:lastModifiedBy>
  <dcterms:created xsi:type="dcterms:W3CDTF">2020-01-04T18:44:16Z</dcterms:created>
  <dcterms:modified xsi:type="dcterms:W3CDTF">2024-01-08T04:33:28Z</dcterms:modified>
</cp:coreProperties>
</file>