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rogramData\MySQL\MySQL Server 8.0\Uploads\"/>
    </mc:Choice>
  </mc:AlternateContent>
  <xr:revisionPtr revIDLastSave="0" documentId="13_ncr:1_{923F0457-247E-4D62-BD96-F7511A2756B3}" xr6:coauthVersionLast="47" xr6:coauthVersionMax="47" xr10:uidLastSave="{00000000-0000-0000-0000-000000000000}"/>
  <bookViews>
    <workbookView xWindow="10" yWindow="10" windowWidth="19180" windowHeight="1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63" i="1" l="1"/>
  <c r="Y762" i="1"/>
  <c r="Y761" i="1"/>
  <c r="Y760" i="1"/>
  <c r="Y758" i="1"/>
  <c r="Y759" i="1"/>
  <c r="Y757" i="1"/>
  <c r="Y756" i="1"/>
  <c r="Y755" i="1"/>
  <c r="Y754" i="1"/>
  <c r="Y752" i="1"/>
  <c r="Y753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8" i="1"/>
  <c r="Y709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4" i="1"/>
  <c r="Y695" i="1"/>
  <c r="Y693" i="1"/>
  <c r="Y692" i="1"/>
  <c r="Y691" i="1"/>
  <c r="Y690" i="1"/>
  <c r="Y689" i="1"/>
  <c r="Y687" i="1"/>
  <c r="Y688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5" i="1"/>
  <c r="Y616" i="1"/>
  <c r="Y614" i="1"/>
  <c r="Y613" i="1"/>
  <c r="Y612" i="1"/>
  <c r="Y611" i="1"/>
  <c r="Y610" i="1"/>
  <c r="Y609" i="1"/>
  <c r="Y608" i="1"/>
  <c r="Y607" i="1"/>
  <c r="Y606" i="1"/>
  <c r="Y604" i="1"/>
  <c r="Y605" i="1"/>
  <c r="Y603" i="1"/>
  <c r="Y602" i="1"/>
  <c r="Y601" i="1"/>
  <c r="Y600" i="1"/>
  <c r="Y599" i="1"/>
  <c r="Y598" i="1"/>
  <c r="Y597" i="1"/>
  <c r="Y595" i="1"/>
  <c r="Y596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1" i="1"/>
  <c r="Y562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4" i="1"/>
  <c r="Y535" i="1"/>
  <c r="Y533" i="1"/>
  <c r="Y532" i="1"/>
  <c r="Y531" i="1"/>
  <c r="Y530" i="1"/>
  <c r="Y529" i="1"/>
  <c r="Y527" i="1"/>
  <c r="Y528" i="1"/>
  <c r="Y526" i="1"/>
  <c r="Y525" i="1"/>
  <c r="Y524" i="1"/>
  <c r="Y523" i="1"/>
  <c r="Y522" i="1"/>
  <c r="Y520" i="1"/>
  <c r="Y521" i="1"/>
  <c r="Y519" i="1"/>
  <c r="Y518" i="1"/>
  <c r="Y517" i="1"/>
  <c r="Y516" i="1"/>
  <c r="Y514" i="1"/>
  <c r="Y515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6" i="1"/>
  <c r="Y497" i="1"/>
  <c r="Y495" i="1"/>
  <c r="Y493" i="1"/>
  <c r="Y494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4" i="1"/>
  <c r="Y435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59" i="1"/>
  <c r="Y360" i="1"/>
  <c r="Y358" i="1"/>
  <c r="Y357" i="1"/>
  <c r="Y356" i="1"/>
  <c r="Y355" i="1"/>
  <c r="Y354" i="1"/>
  <c r="Y353" i="1"/>
  <c r="Y352" i="1"/>
  <c r="Y351" i="1"/>
  <c r="Y349" i="1"/>
  <c r="Y350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299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2" i="1"/>
  <c r="Y283" i="1"/>
  <c r="Y281" i="1"/>
  <c r="Y280" i="1"/>
  <c r="Y279" i="1"/>
  <c r="Y277" i="1"/>
  <c r="Y278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6" i="1"/>
  <c r="Y227" i="1"/>
  <c r="Y224" i="1"/>
  <c r="Y225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1" i="1"/>
  <c r="Y202" i="1"/>
  <c r="Y200" i="1"/>
  <c r="Y199" i="1"/>
  <c r="Y198" i="1"/>
  <c r="Y197" i="1"/>
  <c r="Y196" i="1"/>
  <c r="Y195" i="1"/>
  <c r="Y193" i="1"/>
  <c r="Y194" i="1"/>
  <c r="Y192" i="1"/>
  <c r="Y191" i="1"/>
  <c r="Y190" i="1"/>
  <c r="Y189" i="1"/>
  <c r="Y187" i="1"/>
  <c r="Y188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1" i="1"/>
  <c r="Y172" i="1"/>
  <c r="Y170" i="1"/>
  <c r="Y169" i="1"/>
  <c r="Y168" i="1"/>
  <c r="Y167" i="1"/>
  <c r="Y166" i="1"/>
  <c r="Y165" i="1"/>
  <c r="Y164" i="1"/>
  <c r="Y163" i="1"/>
  <c r="Y162" i="1"/>
  <c r="Y160" i="1"/>
  <c r="Y161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4" i="1"/>
  <c r="Y105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<sst xmlns="http://schemas.openxmlformats.org/spreadsheetml/2006/main" count="5233" uniqueCount="2504">
  <si>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</si>
  <si>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</si>
  <si>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</si>
  <si>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</si>
  <si>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</si>
  <si>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</si>
  <si>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</si>
  <si>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</si>
  <si>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</si>
  <si>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</si>
  <si>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</si>
  <si>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</si>
  <si>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</si>
  <si>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</si>
  <si>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</si>
  <si>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</si>
  <si>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</si>
  <si>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</si>
  <si>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</si>
  <si>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</si>
  <si>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</si>
  <si>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</si>
  <si>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</si>
  <si>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</si>
  <si>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</si>
  <si>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Seven (feat. Latto) (Explicit Ver.)</t>
  </si>
  <si>
    <t>Latto, Jung Kook</t>
  </si>
  <si>
    <t>141381703</t>
  </si>
  <si>
    <t>45</t>
  </si>
  <si>
    <t>826</t>
  </si>
  <si>
    <t>B</t>
  </si>
  <si>
    <t>Major</t>
  </si>
  <si>
    <t>LALA</t>
  </si>
  <si>
    <t>Myke Towers</t>
  </si>
  <si>
    <t>133716286</t>
  </si>
  <si>
    <t>58</t>
  </si>
  <si>
    <t>382</t>
  </si>
  <si>
    <t>C#</t>
  </si>
  <si>
    <t>vampire</t>
  </si>
  <si>
    <t>Olivia Rodrigo</t>
  </si>
  <si>
    <t>140003974</t>
  </si>
  <si>
    <t>91</t>
  </si>
  <si>
    <t>949</t>
  </si>
  <si>
    <t>F</t>
  </si>
  <si>
    <t>Cruel Summer</t>
  </si>
  <si>
    <t>Taylor Swift</t>
  </si>
  <si>
    <t>800840817</t>
  </si>
  <si>
    <t>125</t>
  </si>
  <si>
    <t>548</t>
  </si>
  <si>
    <t>A</t>
  </si>
  <si>
    <t>WHERE SHE GOES</t>
  </si>
  <si>
    <t>Bad Bunny</t>
  </si>
  <si>
    <t>303236322</t>
  </si>
  <si>
    <t>87</t>
  </si>
  <si>
    <t>425</t>
  </si>
  <si>
    <t>Minor</t>
  </si>
  <si>
    <t>Sprinter</t>
  </si>
  <si>
    <t>Dave, Central Cee</t>
  </si>
  <si>
    <t>183706234</t>
  </si>
  <si>
    <t>88</t>
  </si>
  <si>
    <t>946</t>
  </si>
  <si>
    <t>Ella Baila Sola</t>
  </si>
  <si>
    <t>Eslabon Armado, Peso Pluma</t>
  </si>
  <si>
    <t>725980112</t>
  </si>
  <si>
    <t>43</t>
  </si>
  <si>
    <t>418</t>
  </si>
  <si>
    <t>Columbia</t>
  </si>
  <si>
    <t>Quevedo</t>
  </si>
  <si>
    <t>58149378</t>
  </si>
  <si>
    <t>30</t>
  </si>
  <si>
    <t>194</t>
  </si>
  <si>
    <t>fukumean</t>
  </si>
  <si>
    <t>Gunna</t>
  </si>
  <si>
    <t>95217315</t>
  </si>
  <si>
    <t>48</t>
  </si>
  <si>
    <t>953</t>
  </si>
  <si>
    <t>La Bebe - Remix</t>
  </si>
  <si>
    <t>Peso Pluma, Yng Lvcas</t>
  </si>
  <si>
    <t>553634067</t>
  </si>
  <si>
    <t>66</t>
  </si>
  <si>
    <t>339</t>
  </si>
  <si>
    <t>D</t>
  </si>
  <si>
    <t>un x100to</t>
  </si>
  <si>
    <t>Bad Bunny, Grupo Frontera</t>
  </si>
  <si>
    <t>505671438</t>
  </si>
  <si>
    <t>54</t>
  </si>
  <si>
    <t>251</t>
  </si>
  <si>
    <t>F#</t>
  </si>
  <si>
    <t>Super Shy</t>
  </si>
  <si>
    <t>NewJeans</t>
  </si>
  <si>
    <t>58255150</t>
  </si>
  <si>
    <t>21</t>
  </si>
  <si>
    <t>168</t>
  </si>
  <si>
    <t>Flowers</t>
  </si>
  <si>
    <t>Miley Cyrus</t>
  </si>
  <si>
    <t>1316855716</t>
  </si>
  <si>
    <t>745</t>
  </si>
  <si>
    <t>1,021</t>
  </si>
  <si>
    <t>Daylight</t>
  </si>
  <si>
    <t>David Kushner</t>
  </si>
  <si>
    <t>387570742</t>
  </si>
  <si>
    <t>182</t>
  </si>
  <si>
    <t>1,281</t>
  </si>
  <si>
    <t>As It Was</t>
  </si>
  <si>
    <t>Harry Styles</t>
  </si>
  <si>
    <t>2513188493</t>
  </si>
  <si>
    <t>863</t>
  </si>
  <si>
    <t>Kill Bill</t>
  </si>
  <si>
    <t>SZA</t>
  </si>
  <si>
    <t>1163093654</t>
  </si>
  <si>
    <t>161</t>
  </si>
  <si>
    <t>187</t>
  </si>
  <si>
    <t>G#</t>
  </si>
  <si>
    <t>Cupid - Twin Ver.</t>
  </si>
  <si>
    <t>Fifty Fifty</t>
  </si>
  <si>
    <t>496795686</t>
  </si>
  <si>
    <t>78</t>
  </si>
  <si>
    <t>0</t>
  </si>
  <si>
    <t>What Was I Made For? [From The Motion Picture "Barbie"]</t>
  </si>
  <si>
    <t>Billie Eilish</t>
  </si>
  <si>
    <t>30546883</t>
  </si>
  <si>
    <t>95</t>
  </si>
  <si>
    <t>1,173</t>
  </si>
  <si>
    <t>Classy 101</t>
  </si>
  <si>
    <t>Feid, Young Miko</t>
  </si>
  <si>
    <t>335222234</t>
  </si>
  <si>
    <t>Like Crazy</t>
  </si>
  <si>
    <t>Jimin</t>
  </si>
  <si>
    <t>363369738</t>
  </si>
  <si>
    <t>23</t>
  </si>
  <si>
    <t>29</t>
  </si>
  <si>
    <t>G</t>
  </si>
  <si>
    <t>LADY GAGA</t>
  </si>
  <si>
    <t>Gabito Ballesteros, Junior H, Peso Pluma</t>
  </si>
  <si>
    <t>86444842</t>
  </si>
  <si>
    <t>10</t>
  </si>
  <si>
    <t xml:space="preserve">I Can See You (Taylorï¿½ï¿½ï¿½s Version) (From The </t>
  </si>
  <si>
    <t>52135248</t>
  </si>
  <si>
    <t>42</t>
  </si>
  <si>
    <t>150</t>
  </si>
  <si>
    <t>I Wanna Be Yours</t>
  </si>
  <si>
    <t>Arctic Monkeys</t>
  </si>
  <si>
    <t>1297026226</t>
  </si>
  <si>
    <t>582</t>
  </si>
  <si>
    <t>73</t>
  </si>
  <si>
    <t>Peso Pluma: Bzrp Music Sessions, Vol. 55</t>
  </si>
  <si>
    <t>Bizarrap, Peso Pluma</t>
  </si>
  <si>
    <t>200647221</t>
  </si>
  <si>
    <t>32</t>
  </si>
  <si>
    <t>139</t>
  </si>
  <si>
    <t>Popular (with Playboi Carti &amp; Madonna) - The Idol Vol. 1 (Music from the HBO Original Series)</t>
  </si>
  <si>
    <t>The Weeknd, Madonna, Playboi Carti</t>
  </si>
  <si>
    <t>115364561</t>
  </si>
  <si>
    <t>1,093</t>
  </si>
  <si>
    <t>SABOR FRESA</t>
  </si>
  <si>
    <t>Fuerza Regida</t>
  </si>
  <si>
    <t>78300654</t>
  </si>
  <si>
    <t>Calm Down (with Selena Gomez)</t>
  </si>
  <si>
    <t>Rï¿½ï¿½ma, Selena G</t>
  </si>
  <si>
    <t>899183384</t>
  </si>
  <si>
    <t>318</t>
  </si>
  <si>
    <t>96</t>
  </si>
  <si>
    <t>MOJABI GHOST</t>
  </si>
  <si>
    <t>Tainy, Bad Bunny</t>
  </si>
  <si>
    <t>61245289</t>
  </si>
  <si>
    <t>41</t>
  </si>
  <si>
    <t>211</t>
  </si>
  <si>
    <t>Last Night</t>
  </si>
  <si>
    <t>Morgan Wallen</t>
  </si>
  <si>
    <t>429829812</t>
  </si>
  <si>
    <t>15</t>
  </si>
  <si>
    <t>325</t>
  </si>
  <si>
    <t>Dance The Night (From Barbie The Album)</t>
  </si>
  <si>
    <t>Dua Lipa</t>
  </si>
  <si>
    <t>127408954</t>
  </si>
  <si>
    <t>143</t>
  </si>
  <si>
    <t>Rush</t>
  </si>
  <si>
    <t>Troye Sivan</t>
  </si>
  <si>
    <t>22581161</t>
  </si>
  <si>
    <t>50</t>
  </si>
  <si>
    <t>294</t>
  </si>
  <si>
    <t>TULUM</t>
  </si>
  <si>
    <t>Peso Pluma, Grupo Frontera</t>
  </si>
  <si>
    <t>52294266</t>
  </si>
  <si>
    <t>13</t>
  </si>
  <si>
    <t>197</t>
  </si>
  <si>
    <t>Creepin'</t>
  </si>
  <si>
    <t>The Weeknd, 21 Savage, Metro Boomin</t>
  </si>
  <si>
    <t>843957510</t>
  </si>
  <si>
    <t>245</t>
  </si>
  <si>
    <t>27</t>
  </si>
  <si>
    <t>Anti-Hero</t>
  </si>
  <si>
    <t>999748277</t>
  </si>
  <si>
    <t>165</t>
  </si>
  <si>
    <t>310</t>
  </si>
  <si>
    <t>E</t>
  </si>
  <si>
    <t>TQG</t>
  </si>
  <si>
    <t>Karol G, Shakira</t>
  </si>
  <si>
    <t>618990393</t>
  </si>
  <si>
    <t>184</t>
  </si>
  <si>
    <t>354</t>
  </si>
  <si>
    <t>Los del Espacio</t>
  </si>
  <si>
    <t>Big One, Duki, Lit Killah, Maria Becerra, FMK, Rusherking, Emilia, Tiago pzk</t>
  </si>
  <si>
    <t>123122413</t>
  </si>
  <si>
    <t>34</t>
  </si>
  <si>
    <t>Frï¿½ï¿½gil (feat. Grupo Front</t>
  </si>
  <si>
    <t>Yahritza Y Su Esencia, Grupo Frontera</t>
  </si>
  <si>
    <t>188933502</t>
  </si>
  <si>
    <t>24</t>
  </si>
  <si>
    <t>212</t>
  </si>
  <si>
    <t>Blank Space</t>
  </si>
  <si>
    <t>1355959075</t>
  </si>
  <si>
    <t>410</t>
  </si>
  <si>
    <t>81</t>
  </si>
  <si>
    <t>Style</t>
  </si>
  <si>
    <t>786181836</t>
  </si>
  <si>
    <t>151</t>
  </si>
  <si>
    <t>82</t>
  </si>
  <si>
    <t>TQM</t>
  </si>
  <si>
    <t>176553476</t>
  </si>
  <si>
    <t>100</t>
  </si>
  <si>
    <t>El Azul</t>
  </si>
  <si>
    <t>Junior H, Peso Pluma</t>
  </si>
  <si>
    <t>354495408</t>
  </si>
  <si>
    <t>6</t>
  </si>
  <si>
    <t>62</t>
  </si>
  <si>
    <t>Sunflower - Spider-Man: Into the Spider-Verse</t>
  </si>
  <si>
    <t>Post Malone, Swae Lee</t>
  </si>
  <si>
    <t>2808096550</t>
  </si>
  <si>
    <t>843</t>
  </si>
  <si>
    <t>69</t>
  </si>
  <si>
    <t>I'm Good (Blue)</t>
  </si>
  <si>
    <t>Bebe Rexha, David Guetta</t>
  </si>
  <si>
    <t>1109433169</t>
  </si>
  <si>
    <t>537</t>
  </si>
  <si>
    <t>727</t>
  </si>
  <si>
    <t>See You Again</t>
  </si>
  <si>
    <t>Tyler, The Creator, Kali Uchis</t>
  </si>
  <si>
    <t>1047101291</t>
  </si>
  <si>
    <t>247</t>
  </si>
  <si>
    <t>311</t>
  </si>
  <si>
    <t>Barbie World (with Aqua) [From Barbie The Album]</t>
  </si>
  <si>
    <t>Nicki Minaj, Aqua, Ice Spice</t>
  </si>
  <si>
    <t>65156199</t>
  </si>
  <si>
    <t>65</t>
  </si>
  <si>
    <t>1,133</t>
  </si>
  <si>
    <t>Angels Like You</t>
  </si>
  <si>
    <t>570515054</t>
  </si>
  <si>
    <t>138</t>
  </si>
  <si>
    <t>102</t>
  </si>
  <si>
    <t>I Ain't Worried</t>
  </si>
  <si>
    <t>OneRepublic</t>
  </si>
  <si>
    <t>1085685420</t>
  </si>
  <si>
    <t>458</t>
  </si>
  <si>
    <t>332</t>
  </si>
  <si>
    <t>Die For You</t>
  </si>
  <si>
    <t>The Weeknd</t>
  </si>
  <si>
    <t>1647990401</t>
  </si>
  <si>
    <t>259</t>
  </si>
  <si>
    <t>Starboy</t>
  </si>
  <si>
    <t>The Weeknd, Daft Punk</t>
  </si>
  <si>
    <t>2565529693</t>
  </si>
  <si>
    <t>2,445</t>
  </si>
  <si>
    <t>140</t>
  </si>
  <si>
    <t>Die For You - Remix</t>
  </si>
  <si>
    <t>Ariana Grande, The Weeknd</t>
  </si>
  <si>
    <t>518745108</t>
  </si>
  <si>
    <t>74</t>
  </si>
  <si>
    <t>16</t>
  </si>
  <si>
    <t>El Cielo</t>
  </si>
  <si>
    <t>Feid, Myke Towers, Sky Rompiendo</t>
  </si>
  <si>
    <t>107753850</t>
  </si>
  <si>
    <t>57</t>
  </si>
  <si>
    <t>110</t>
  </si>
  <si>
    <t>A#</t>
  </si>
  <si>
    <t>Baby Don't Hurt Me</t>
  </si>
  <si>
    <t>David Guetta, Anne-Marie, Coi Leray</t>
  </si>
  <si>
    <t>177740666</t>
  </si>
  <si>
    <t>213</t>
  </si>
  <si>
    <t>810</t>
  </si>
  <si>
    <t>AMARGURA</t>
  </si>
  <si>
    <t>Karol G</t>
  </si>
  <si>
    <t>153372011</t>
  </si>
  <si>
    <t>176</t>
  </si>
  <si>
    <t>(It Goes Like) Nanana - Edit</t>
  </si>
  <si>
    <t>Peggy Gou</t>
  </si>
  <si>
    <t>57876440</t>
  </si>
  <si>
    <t>109</t>
  </si>
  <si>
    <t>Another Love</t>
  </si>
  <si>
    <t>Tom Odell</t>
  </si>
  <si>
    <t>1813673666</t>
  </si>
  <si>
    <t>3,394</t>
  </si>
  <si>
    <t>Blinding Lights</t>
  </si>
  <si>
    <t>3703895074</t>
  </si>
  <si>
    <t>3,421</t>
  </si>
  <si>
    <t>Moonlight</t>
  </si>
  <si>
    <t>Kali Uchis</t>
  </si>
  <si>
    <t>256483385</t>
  </si>
  <si>
    <t>615</t>
  </si>
  <si>
    <t>La Bachata</t>
  </si>
  <si>
    <t>Manuel Turizo</t>
  </si>
  <si>
    <t>1214083358</t>
  </si>
  <si>
    <t>210</t>
  </si>
  <si>
    <t>S91</t>
  </si>
  <si>
    <t>16011326</t>
  </si>
  <si>
    <t>39</t>
  </si>
  <si>
    <t>216</t>
  </si>
  <si>
    <t>cardigan</t>
  </si>
  <si>
    <t>812019557</t>
  </si>
  <si>
    <t>142</t>
  </si>
  <si>
    <t>215</t>
  </si>
  <si>
    <t>Tï¿½ï¿</t>
  </si>
  <si>
    <t>dennis, MC Kevin o Chris</t>
  </si>
  <si>
    <t>111947664</t>
  </si>
  <si>
    <t>167</t>
  </si>
  <si>
    <t>Boy's a liar Pt. 2</t>
  </si>
  <si>
    <t>PinkPantheress, Ice Spice</t>
  </si>
  <si>
    <t>156338624</t>
  </si>
  <si>
    <t>37</t>
  </si>
  <si>
    <t>Left and Right (Feat. Jung Kook of BTS)</t>
  </si>
  <si>
    <t>Charlie Puth, BTS, Jung Kook</t>
  </si>
  <si>
    <t>720434240</t>
  </si>
  <si>
    <t>4</t>
  </si>
  <si>
    <t>BESO</t>
  </si>
  <si>
    <t>Rauw Alejandro, ROSALï¿½</t>
  </si>
  <si>
    <t>357925728</t>
  </si>
  <si>
    <t>171</t>
  </si>
  <si>
    <t>Hey Mor</t>
  </si>
  <si>
    <t>Ozuna, Feid</t>
  </si>
  <si>
    <t>674072710</t>
  </si>
  <si>
    <t>89</t>
  </si>
  <si>
    <t>Yellow</t>
  </si>
  <si>
    <t>Chris Molitor</t>
  </si>
  <si>
    <t>1755214421</t>
  </si>
  <si>
    <t>4,053</t>
  </si>
  <si>
    <t>Karma</t>
  </si>
  <si>
    <t>404562836</t>
  </si>
  <si>
    <t>272</t>
  </si>
  <si>
    <t>People</t>
  </si>
  <si>
    <t>Libianca</t>
  </si>
  <si>
    <t>373199958</t>
  </si>
  <si>
    <t>169</t>
  </si>
  <si>
    <t>529</t>
  </si>
  <si>
    <t>Overdrive</t>
  </si>
  <si>
    <t>Post Malone</t>
  </si>
  <si>
    <t>14780425</t>
  </si>
  <si>
    <t>31</t>
  </si>
  <si>
    <t>26</t>
  </si>
  <si>
    <t>Enchanted (Taylor's Version)</t>
  </si>
  <si>
    <t>39578178</t>
  </si>
  <si>
    <t>8</t>
  </si>
  <si>
    <t>5</t>
  </si>
  <si>
    <t>BABY HELLO</t>
  </si>
  <si>
    <t>Rauw Alejandro, Bizarrap</t>
  </si>
  <si>
    <t>54266102</t>
  </si>
  <si>
    <t>Heat Waves</t>
  </si>
  <si>
    <t>Glass Animals</t>
  </si>
  <si>
    <t>2557975762</t>
  </si>
  <si>
    <t>707</t>
  </si>
  <si>
    <t>golden hour</t>
  </si>
  <si>
    <t>JVKE</t>
  </si>
  <si>
    <t>751134527</t>
  </si>
  <si>
    <t>230</t>
  </si>
  <si>
    <t>Sweater Weather</t>
  </si>
  <si>
    <t>The Neighbourhood</t>
  </si>
  <si>
    <t>2282771485</t>
  </si>
  <si>
    <t>1,056</t>
  </si>
  <si>
    <t>Quevedo: Bzrp Music Sessions, Vol. 52</t>
  </si>
  <si>
    <t>Bizarrap, Quevedo</t>
  </si>
  <si>
    <t>1356565093</t>
  </si>
  <si>
    <t>164</t>
  </si>
  <si>
    <t>Viva La Vida</t>
  </si>
  <si>
    <t>Coldplay</t>
  </si>
  <si>
    <t>1592909789</t>
  </si>
  <si>
    <t>4,095</t>
  </si>
  <si>
    <t>Here With Me</t>
  </si>
  <si>
    <t>d4vd</t>
  </si>
  <si>
    <t>635412045</t>
  </si>
  <si>
    <t>68</t>
  </si>
  <si>
    <t>84</t>
  </si>
  <si>
    <t>Unholy (feat. Kim Petras)</t>
  </si>
  <si>
    <t>Sam Smith, Kim Petras</t>
  </si>
  <si>
    <t>1230675890</t>
  </si>
  <si>
    <t>331</t>
  </si>
  <si>
    <t>154</t>
  </si>
  <si>
    <t>Yandel 150</t>
  </si>
  <si>
    <t>Yandel, Feid</t>
  </si>
  <si>
    <t>585695368</t>
  </si>
  <si>
    <t>80</t>
  </si>
  <si>
    <t>CORAZï¿½ï¿½N VA</t>
  </si>
  <si>
    <t>Maria Becerra</t>
  </si>
  <si>
    <t>43857627</t>
  </si>
  <si>
    <t>18</t>
  </si>
  <si>
    <t>93</t>
  </si>
  <si>
    <t>Riptide</t>
  </si>
  <si>
    <t>Vance Joy</t>
  </si>
  <si>
    <t>2009094673</t>
  </si>
  <si>
    <t>1,003</t>
  </si>
  <si>
    <t>Until I Found You (with Em Beihold) - Em Beihold Version</t>
  </si>
  <si>
    <t>Em Beihold, Stephen Sanchez</t>
  </si>
  <si>
    <t>600976848</t>
  </si>
  <si>
    <t>71</t>
  </si>
  <si>
    <t>115</t>
  </si>
  <si>
    <t>Novidade na ï¿½ï¿</t>
  </si>
  <si>
    <t>Mc Livinho, DJ Matt D</t>
  </si>
  <si>
    <t>39709092</t>
  </si>
  <si>
    <t>25</t>
  </si>
  <si>
    <t>72</t>
  </si>
  <si>
    <t>Back To December (Taylor's Version)</t>
  </si>
  <si>
    <t>39228929</t>
  </si>
  <si>
    <t>STAY (with Justin Bieber)</t>
  </si>
  <si>
    <t>Justin Bieber, The Kid Laroi</t>
  </si>
  <si>
    <t>2665343922</t>
  </si>
  <si>
    <t>798</t>
  </si>
  <si>
    <t>El Merengue</t>
  </si>
  <si>
    <t>Marshmello, Manuel Turizo</t>
  </si>
  <si>
    <t>223633238</t>
  </si>
  <si>
    <t>323</t>
  </si>
  <si>
    <t>Someone You Loved</t>
  </si>
  <si>
    <t>Lewis Capaldi</t>
  </si>
  <si>
    <t>2887241814</t>
  </si>
  <si>
    <t>1,800</t>
  </si>
  <si>
    <t>Me Porto Bonito</t>
  </si>
  <si>
    <t>Chencho Corleone, Bad Bunny</t>
  </si>
  <si>
    <t>1440757818</t>
  </si>
  <si>
    <t>141</t>
  </si>
  <si>
    <t>49</t>
  </si>
  <si>
    <t>Makeba</t>
  </si>
  <si>
    <t>Jain</t>
  </si>
  <si>
    <t>165484133</t>
  </si>
  <si>
    <t>2,703</t>
  </si>
  <si>
    <t>1,451</t>
  </si>
  <si>
    <t>MONTAGEM - FR PUNK</t>
  </si>
  <si>
    <t>Ayparia, unxbected</t>
  </si>
  <si>
    <t>58054811</t>
  </si>
  <si>
    <t>1,170</t>
  </si>
  <si>
    <t>Fast Car</t>
  </si>
  <si>
    <t>Luke Combs</t>
  </si>
  <si>
    <t>157058870</t>
  </si>
  <si>
    <t>35</t>
  </si>
  <si>
    <t>429</t>
  </si>
  <si>
    <t>What It Is (Solo Version)</t>
  </si>
  <si>
    <t>Doechii</t>
  </si>
  <si>
    <t>95131998</t>
  </si>
  <si>
    <t>162</t>
  </si>
  <si>
    <t>Coco Chanel</t>
  </si>
  <si>
    <t>Bad Bunny, Eladio Carrion</t>
  </si>
  <si>
    <t>250305248</t>
  </si>
  <si>
    <t>Donï¿½ï¿½ï¿½t Bl</t>
  </si>
  <si>
    <t>685032533</t>
  </si>
  <si>
    <t>Still With You</t>
  </si>
  <si>
    <t>Jung Kook</t>
  </si>
  <si>
    <t>38411956</t>
  </si>
  <si>
    <t>All My Life (feat. J. Cole)</t>
  </si>
  <si>
    <t>J. Cole, Lil Durk</t>
  </si>
  <si>
    <t>144565150</t>
  </si>
  <si>
    <t>478</t>
  </si>
  <si>
    <t>D#</t>
  </si>
  <si>
    <t>Say Yes To Heaven</t>
  </si>
  <si>
    <t>Lana Del Rey</t>
  </si>
  <si>
    <t>127567540</t>
  </si>
  <si>
    <t>63</t>
  </si>
  <si>
    <t>Snooze</t>
  </si>
  <si>
    <t>399686758</t>
  </si>
  <si>
    <t>236</t>
  </si>
  <si>
    <t>Summertime Sadness</t>
  </si>
  <si>
    <t>983637508</t>
  </si>
  <si>
    <t>1,632</t>
  </si>
  <si>
    <t>200</t>
  </si>
  <si>
    <t>Take Two</t>
  </si>
  <si>
    <t>BTS</t>
  </si>
  <si>
    <t>118482347</t>
  </si>
  <si>
    <t>Lover</t>
  </si>
  <si>
    <t>882831184</t>
  </si>
  <si>
    <t>163</t>
  </si>
  <si>
    <t>Too Many Nights (feat. Don Toliver &amp; with Future)</t>
  </si>
  <si>
    <t>Future, Metro Boomin, Don Toliver</t>
  </si>
  <si>
    <t>286400165</t>
  </si>
  <si>
    <t>19</t>
  </si>
  <si>
    <t>266</t>
  </si>
  <si>
    <t>Chemical</t>
  </si>
  <si>
    <t>172825906</t>
  </si>
  <si>
    <t>59</t>
  </si>
  <si>
    <t>486</t>
  </si>
  <si>
    <t>Mockingbird</t>
  </si>
  <si>
    <t>Eminem</t>
  </si>
  <si>
    <t>1241559043</t>
  </si>
  <si>
    <t>2,394</t>
  </si>
  <si>
    <t>204</t>
  </si>
  <si>
    <t>New Jeans</t>
  </si>
  <si>
    <t>29562220</t>
  </si>
  <si>
    <t>Primera Cita</t>
  </si>
  <si>
    <t>Carin Leon</t>
  </si>
  <si>
    <t>77309611</t>
  </si>
  <si>
    <t>202</t>
  </si>
  <si>
    <t>Cold Heart - PNAU Remix</t>
  </si>
  <si>
    <t>Dua Lipa, Elton John, Pnau</t>
  </si>
  <si>
    <t>1605224506</t>
  </si>
  <si>
    <t>1,034</t>
  </si>
  <si>
    <t>312</t>
  </si>
  <si>
    <t>Dandelions</t>
  </si>
  <si>
    <t>Ruth B.</t>
  </si>
  <si>
    <t>1116995633</t>
  </si>
  <si>
    <t>Bones</t>
  </si>
  <si>
    <t>Imagine Dragons</t>
  </si>
  <si>
    <t>838079900</t>
  </si>
  <si>
    <t>327</t>
  </si>
  <si>
    <t>153</t>
  </si>
  <si>
    <t>Set Fire to the Rain</t>
  </si>
  <si>
    <t>Adele</t>
  </si>
  <si>
    <t>1163620694</t>
  </si>
  <si>
    <t>2,163</t>
  </si>
  <si>
    <t>519</t>
  </si>
  <si>
    <t>Money Trees</t>
  </si>
  <si>
    <t>Kendrick Lamar, Jay Rock</t>
  </si>
  <si>
    <t>1093605526</t>
  </si>
  <si>
    <t>695</t>
  </si>
  <si>
    <t>Tak Segampang Itu</t>
  </si>
  <si>
    <t>Anggi Marito</t>
  </si>
  <si>
    <t>179659294</t>
  </si>
  <si>
    <t>LAGUNAS</t>
  </si>
  <si>
    <t>Jasiel Nuï¿½ï¿½ez, Peso P</t>
  </si>
  <si>
    <t>39058561</t>
  </si>
  <si>
    <t>Mine (Taylor's Version)</t>
  </si>
  <si>
    <t>36912123</t>
  </si>
  <si>
    <t>Everybody Wants To Rule The World</t>
  </si>
  <si>
    <t>Tears For Fears</t>
  </si>
  <si>
    <t>1205951614</t>
  </si>
  <si>
    <t>2,655</t>
  </si>
  <si>
    <t>666</t>
  </si>
  <si>
    <t>No Role Modelz</t>
  </si>
  <si>
    <t>J. Cole</t>
  </si>
  <si>
    <t>1791000570</t>
  </si>
  <si>
    <t>476</t>
  </si>
  <si>
    <t>14</t>
  </si>
  <si>
    <t>Tattoo</t>
  </si>
  <si>
    <t>Loreen</t>
  </si>
  <si>
    <t>201660859</t>
  </si>
  <si>
    <t>145</t>
  </si>
  <si>
    <t>925</t>
  </si>
  <si>
    <t>Rara Vez</t>
  </si>
  <si>
    <t>Taiu, Milo j</t>
  </si>
  <si>
    <t>248088961</t>
  </si>
  <si>
    <t>VAGABUNDO</t>
  </si>
  <si>
    <t>Sebastian Yatra, Manuel Turizo, Beï¿½ï</t>
  </si>
  <si>
    <t>90839753</t>
  </si>
  <si>
    <t>47</t>
  </si>
  <si>
    <t>203</t>
  </si>
  <si>
    <t>august</t>
  </si>
  <si>
    <t>607123776</t>
  </si>
  <si>
    <t>61</t>
  </si>
  <si>
    <t>44</t>
  </si>
  <si>
    <t>LUNA</t>
  </si>
  <si>
    <t>55842345</t>
  </si>
  <si>
    <t>Miracle (with Ellie Goulding)</t>
  </si>
  <si>
    <t>Calvin Harris, Ellie Goulding</t>
  </si>
  <si>
    <t>211050784</t>
  </si>
  <si>
    <t>246</t>
  </si>
  <si>
    <t>638</t>
  </si>
  <si>
    <t>Nonsense</t>
  </si>
  <si>
    <t>Sabrina Carpenter</t>
  </si>
  <si>
    <t>342897938</t>
  </si>
  <si>
    <t>38</t>
  </si>
  <si>
    <t>64</t>
  </si>
  <si>
    <t>Que Vuelvas</t>
  </si>
  <si>
    <t>Carin Leon, Grupo Frontera</t>
  </si>
  <si>
    <t>2762</t>
  </si>
  <si>
    <t>Por las Noches</t>
  </si>
  <si>
    <t>Peso Pluma</t>
  </si>
  <si>
    <t>330346424</t>
  </si>
  <si>
    <t>2</t>
  </si>
  <si>
    <t>Feliz Cumpleaï¿½ï¿½os Fe</t>
  </si>
  <si>
    <t>Feid</t>
  </si>
  <si>
    <t>601863821</t>
  </si>
  <si>
    <t>52</t>
  </si>
  <si>
    <t>3</t>
  </si>
  <si>
    <t>Can't Hold Us (feat. Ray Dalton)</t>
  </si>
  <si>
    <t>Ray Dalton, Ryan Lewis, Macklemore</t>
  </si>
  <si>
    <t>1953533826</t>
  </si>
  <si>
    <t>6,551</t>
  </si>
  <si>
    <t>Watermelon Sugar</t>
  </si>
  <si>
    <t>2322580122</t>
  </si>
  <si>
    <t>1,212</t>
  </si>
  <si>
    <t>lovely - Bonus Track</t>
  </si>
  <si>
    <t>Billie Eilish, Khalid</t>
  </si>
  <si>
    <t>2355719893</t>
  </si>
  <si>
    <t>1,078</t>
  </si>
  <si>
    <t>136</t>
  </si>
  <si>
    <t>Rauw Alejandro: Bzrp Music Sessions, Vol. 56</t>
  </si>
  <si>
    <t>66902503</t>
  </si>
  <si>
    <t>Queencard</t>
  </si>
  <si>
    <t>(G)I-DLE</t>
  </si>
  <si>
    <t>96273746</t>
  </si>
  <si>
    <t>7</t>
  </si>
  <si>
    <t>148</t>
  </si>
  <si>
    <t>OMG</t>
  </si>
  <si>
    <t>430977451</t>
  </si>
  <si>
    <t>22</t>
  </si>
  <si>
    <t>Radio</t>
  </si>
  <si>
    <t>284819874</t>
  </si>
  <si>
    <t>282</t>
  </si>
  <si>
    <t>368</t>
  </si>
  <si>
    <t>Shakira: Bzrp Music Sessions, Vol. 53</t>
  </si>
  <si>
    <t>Shakira, Bizarrap</t>
  </si>
  <si>
    <t>721975598</t>
  </si>
  <si>
    <t>254</t>
  </si>
  <si>
    <t>505</t>
  </si>
  <si>
    <t>1217120710</t>
  </si>
  <si>
    <t>588</t>
  </si>
  <si>
    <t>1</t>
  </si>
  <si>
    <t>Calling (Spider-Man: Across the Spider-Verse) (Metro Boomin &amp; Swae Lee, NAV, feat. A Boogie Wit da Hoodie)</t>
  </si>
  <si>
    <t>Swae Lee, A Boogie Wit da Hoodie, Metro Boomin, NAV</t>
  </si>
  <si>
    <t>109276132</t>
  </si>
  <si>
    <t>189</t>
  </si>
  <si>
    <t>Trance (with Travis Scott &amp; Young Thug)</t>
  </si>
  <si>
    <t>Travis Scott, Young Thug, Metro Boomin</t>
  </si>
  <si>
    <t>276259178</t>
  </si>
  <si>
    <t>Tere Vaaste (From "Zara Hatke Zara Bachke")</t>
  </si>
  <si>
    <t>Sachin-Jigar, Shadab Faridi, Altamash Faridi, Amitabh Bhattacharya, Varun Jain</t>
  </si>
  <si>
    <t>54225632</t>
  </si>
  <si>
    <t>Perfect</t>
  </si>
  <si>
    <t>Ed Sheeran</t>
  </si>
  <si>
    <t>2559529074</t>
  </si>
  <si>
    <t>2,094</t>
  </si>
  <si>
    <t>Romantic Homicide</t>
  </si>
  <si>
    <t>681583126</t>
  </si>
  <si>
    <t>9</t>
  </si>
  <si>
    <t>Believer</t>
  </si>
  <si>
    <t>2594040133</t>
  </si>
  <si>
    <t>2,969</t>
  </si>
  <si>
    <t>Novo Balanï¿½</t>
  </si>
  <si>
    <t>Veigh, Bvga Beatz, Supernova Ent, Prod Malax</t>
  </si>
  <si>
    <t>81102253</t>
  </si>
  <si>
    <t>Gol Bolinha, Gol Quadrado 2</t>
  </si>
  <si>
    <t>Mc Pedrinho, DJ 900</t>
  </si>
  <si>
    <t>11956641</t>
  </si>
  <si>
    <t>Without Me</t>
  </si>
  <si>
    <t>1687664027</t>
  </si>
  <si>
    <t>3,889</t>
  </si>
  <si>
    <t>QUEMA</t>
  </si>
  <si>
    <t>Sog, Ryan Castro, Peso Pluma</t>
  </si>
  <si>
    <t>11599388</t>
  </si>
  <si>
    <t>208</t>
  </si>
  <si>
    <t>Stargirl Interlude</t>
  </si>
  <si>
    <t>The Weeknd, Lana Del Rey</t>
  </si>
  <si>
    <t>611700552</t>
  </si>
  <si>
    <t>Ojitos Lindos</t>
  </si>
  <si>
    <t>Bomba Estï¿½ï¿½reo, Bad B</t>
  </si>
  <si>
    <t>1133865788</t>
  </si>
  <si>
    <t>99</t>
  </si>
  <si>
    <t>28</t>
  </si>
  <si>
    <t>Somewhere Only We Know</t>
  </si>
  <si>
    <t>Keane</t>
  </si>
  <si>
    <t>1089402494</t>
  </si>
  <si>
    <t>5,239</t>
  </si>
  <si>
    <t>558</t>
  </si>
  <si>
    <t>Those Eyes</t>
  </si>
  <si>
    <t>New West</t>
  </si>
  <si>
    <t>411747614</t>
  </si>
  <si>
    <t>195</t>
  </si>
  <si>
    <t>El Gordo Trae El Mando</t>
  </si>
  <si>
    <t>Chino Pacas</t>
  </si>
  <si>
    <t>255932395</t>
  </si>
  <si>
    <t>Mi Bello Angel</t>
  </si>
  <si>
    <t>Natanael Cano</t>
  </si>
  <si>
    <t>31873544</t>
  </si>
  <si>
    <t>Bye</t>
  </si>
  <si>
    <t>95053634</t>
  </si>
  <si>
    <t>60</t>
  </si>
  <si>
    <t>Danza Kuduro</t>
  </si>
  <si>
    <t>Don Omar, Lucenzo</t>
  </si>
  <si>
    <t>1279434863</t>
  </si>
  <si>
    <t>974</t>
  </si>
  <si>
    <t>503</t>
  </si>
  <si>
    <t>Nosso Quadro</t>
  </si>
  <si>
    <t>Ana Castela, AgroPlay</t>
  </si>
  <si>
    <t>233801632</t>
  </si>
  <si>
    <t>Locked Out Of Heaven</t>
  </si>
  <si>
    <t>Bruno Mars</t>
  </si>
  <si>
    <t>1481349984</t>
  </si>
  <si>
    <t>356</t>
  </si>
  <si>
    <t>Un Finde | CROSSOVER #2</t>
  </si>
  <si>
    <t>Big One, FMK, Ke personajes</t>
  </si>
  <si>
    <t>142095275</t>
  </si>
  <si>
    <t>12</t>
  </si>
  <si>
    <t>56</t>
  </si>
  <si>
    <t>Jimmy Cooks (feat. 21 Savage)</t>
  </si>
  <si>
    <t>Drake, 21 Savage</t>
  </si>
  <si>
    <t>618885532</t>
  </si>
  <si>
    <t>Counting Stars</t>
  </si>
  <si>
    <t>2011464183</t>
  </si>
  <si>
    <t>Ghost</t>
  </si>
  <si>
    <t>Justin Bieber</t>
  </si>
  <si>
    <t>1167330737</t>
  </si>
  <si>
    <t>Under The Influence</t>
  </si>
  <si>
    <t>Chris Brown</t>
  </si>
  <si>
    <t>929964809</t>
  </si>
  <si>
    <t>PRC</t>
  </si>
  <si>
    <t>Natanael Cano, Peso Pluma</t>
  </si>
  <si>
    <t>436027885</t>
  </si>
  <si>
    <t>Gasolina</t>
  </si>
  <si>
    <t>Daddy Yankee</t>
  </si>
  <si>
    <t>657723613</t>
  </si>
  <si>
    <t>453</t>
  </si>
  <si>
    <t>454</t>
  </si>
  <si>
    <t>One Dance</t>
  </si>
  <si>
    <t>Drake, WizKid, Kyla</t>
  </si>
  <si>
    <t>2713922350</t>
  </si>
  <si>
    <t>3,631</t>
  </si>
  <si>
    <t>Enchanted</t>
  </si>
  <si>
    <t>621660989</t>
  </si>
  <si>
    <t>113</t>
  </si>
  <si>
    <t>40</t>
  </si>
  <si>
    <t>Save Your Tears</t>
  </si>
  <si>
    <t>1591223784</t>
  </si>
  <si>
    <t>112</t>
  </si>
  <si>
    <t>Sure Thing</t>
  </si>
  <si>
    <t>Miguel</t>
  </si>
  <si>
    <t>950906471</t>
  </si>
  <si>
    <t>435</t>
  </si>
  <si>
    <t>285</t>
  </si>
  <si>
    <t>Every Breath You Take - Remastered 2003</t>
  </si>
  <si>
    <t>The Police</t>
  </si>
  <si>
    <t>1593270737</t>
  </si>
  <si>
    <t>929</t>
  </si>
  <si>
    <t>129</t>
  </si>
  <si>
    <t>The Night We Met</t>
  </si>
  <si>
    <t>Lord Huron</t>
  </si>
  <si>
    <t>1410088830</t>
  </si>
  <si>
    <t>939</t>
  </si>
  <si>
    <t>We Found Love</t>
  </si>
  <si>
    <t>Rihanna, Calvin Harris</t>
  </si>
  <si>
    <t>1235005533</t>
  </si>
  <si>
    <t>4,607</t>
  </si>
  <si>
    <t>When I Was Your Man</t>
  </si>
  <si>
    <t>1661187319</t>
  </si>
  <si>
    <t>806</t>
  </si>
  <si>
    <t>Let Me Down Slowly</t>
  </si>
  <si>
    <t>Alec Benjamin</t>
  </si>
  <si>
    <t>1374581173</t>
  </si>
  <si>
    <t>885</t>
  </si>
  <si>
    <t>Am I Dreaming (Metro Boomin &amp; A$AP Rocky, Roisee)</t>
  </si>
  <si>
    <t>A$AP Rocky, Metro Boomin, Roisee</t>
  </si>
  <si>
    <t>94186466</t>
  </si>
  <si>
    <t>Do I Wanna Know?</t>
  </si>
  <si>
    <t>1788326445</t>
  </si>
  <si>
    <t>2,733</t>
  </si>
  <si>
    <t>Demons</t>
  </si>
  <si>
    <t>1840364617</t>
  </si>
  <si>
    <t>3,425</t>
  </si>
  <si>
    <t>ýýýýýýýýýýýý</t>
  </si>
  <si>
    <t>YOASOBI</t>
  </si>
  <si>
    <t>143573775</t>
  </si>
  <si>
    <t>117</t>
  </si>
  <si>
    <t>Reminder</t>
  </si>
  <si>
    <t>684675814</t>
  </si>
  <si>
    <t>238</t>
  </si>
  <si>
    <t>Shake It Off</t>
  </si>
  <si>
    <t>1113838873</t>
  </si>
  <si>
    <t>1,378</t>
  </si>
  <si>
    <t>20</t>
  </si>
  <si>
    <t>Why'd You Only Call Me When You're High?</t>
  </si>
  <si>
    <t>1267333350</t>
  </si>
  <si>
    <t>1,089</t>
  </si>
  <si>
    <t>SNAP</t>
  </si>
  <si>
    <t>Rosa Linn</t>
  </si>
  <si>
    <t>726307468</t>
  </si>
  <si>
    <t>226</t>
  </si>
  <si>
    <t>Shape of You</t>
  </si>
  <si>
    <t>3562543890</t>
  </si>
  <si>
    <t>6,808</t>
  </si>
  <si>
    <t>Night Changes</t>
  </si>
  <si>
    <t>One Direction</t>
  </si>
  <si>
    <t>1131090940</t>
  </si>
  <si>
    <t>Fin de Semana</t>
  </si>
  <si>
    <t>Oscar Maydon, Junior H</t>
  </si>
  <si>
    <t>307370144</t>
  </si>
  <si>
    <t>Creep</t>
  </si>
  <si>
    <t>Radiohead</t>
  </si>
  <si>
    <t>1271293243</t>
  </si>
  <si>
    <t>6,807</t>
  </si>
  <si>
    <t>Car's Outside</t>
  </si>
  <si>
    <t>James Arthur</t>
  </si>
  <si>
    <t>265882712</t>
  </si>
  <si>
    <t>263</t>
  </si>
  <si>
    <t>Apocalypse</t>
  </si>
  <si>
    <t>Cigarettes After Sex</t>
  </si>
  <si>
    <t>841749534</t>
  </si>
  <si>
    <t>790</t>
  </si>
  <si>
    <t>116</t>
  </si>
  <si>
    <t>Cheques</t>
  </si>
  <si>
    <t>Shubh</t>
  </si>
  <si>
    <t>47956378</t>
  </si>
  <si>
    <t>Pink + White</t>
  </si>
  <si>
    <t>Frank Ocean</t>
  </si>
  <si>
    <t>806397070</t>
  </si>
  <si>
    <t>Circles</t>
  </si>
  <si>
    <t>2132335812</t>
  </si>
  <si>
    <t>633</t>
  </si>
  <si>
    <t>Just The Way You Are</t>
  </si>
  <si>
    <t>1641426668</t>
  </si>
  <si>
    <t>2,946</t>
  </si>
  <si>
    <t>Take Me To Church</t>
  </si>
  <si>
    <t>Hozier</t>
  </si>
  <si>
    <t>2135158446</t>
  </si>
  <si>
    <t>4,623</t>
  </si>
  <si>
    <t>Bebe Dame</t>
  </si>
  <si>
    <t>Fuerza Regida, Grupo Frontera</t>
  </si>
  <si>
    <t>367316268</t>
  </si>
  <si>
    <t>111</t>
  </si>
  <si>
    <t>You Belong With Me (Taylorï¿½ï¿½ï¿½s Ve</t>
  </si>
  <si>
    <t>350381515</t>
  </si>
  <si>
    <t>Titi Me Preguntï¿</t>
  </si>
  <si>
    <t>1264310836</t>
  </si>
  <si>
    <t>166</t>
  </si>
  <si>
    <t>Better Than Revenge (Taylor's Version)</t>
  </si>
  <si>
    <t>30343206</t>
  </si>
  <si>
    <t>Shut up My Moms Calling</t>
  </si>
  <si>
    <t>Hotel Ugly</t>
  </si>
  <si>
    <t>405136812</t>
  </si>
  <si>
    <t>Have You Ever Seen The Rain?</t>
  </si>
  <si>
    <t>Creedence Clearwater Revival</t>
  </si>
  <si>
    <t>1145727611</t>
  </si>
  <si>
    <t>653</t>
  </si>
  <si>
    <t>Es un Secreto</t>
  </si>
  <si>
    <t>Plan B</t>
  </si>
  <si>
    <t>540654286</t>
  </si>
  <si>
    <t>POLARIS - Remix</t>
  </si>
  <si>
    <t>Feid, Mora, Saiko, Quevedo</t>
  </si>
  <si>
    <t>57312735</t>
  </si>
  <si>
    <t>Ditto</t>
  </si>
  <si>
    <t>397582059</t>
  </si>
  <si>
    <t>11</t>
  </si>
  <si>
    <t>51</t>
  </si>
  <si>
    <t>Take On Me</t>
  </si>
  <si>
    <t>a-ha</t>
  </si>
  <si>
    <t>1479115056</t>
  </si>
  <si>
    <t>5,108</t>
  </si>
  <si>
    <t>Annihilate (Spider-Man: Across the Spider-Verse) (Metro Boomin &amp; Swae Lee, Lil Wayne, Offset)</t>
  </si>
  <si>
    <t>Swae Lee, Lil Wayne, Offset, Metro Boomin</t>
  </si>
  <si>
    <t>86773632</t>
  </si>
  <si>
    <t>Angel Pt 1 (feat. Jimin of BTS, JVKE &amp; Muni Long)</t>
  </si>
  <si>
    <t>Kodak Black, NLE Choppa, Muni Long, JVKE, Jimin</t>
  </si>
  <si>
    <t>133753727</t>
  </si>
  <si>
    <t>Acrï¿½ï¿½s</t>
  </si>
  <si>
    <t>Shakira</t>
  </si>
  <si>
    <t>123124076</t>
  </si>
  <si>
    <t>79</t>
  </si>
  <si>
    <t>AMG</t>
  </si>
  <si>
    <t>Natanael Cano, Gabito Ballesteros, Peso Pluma</t>
  </si>
  <si>
    <t>463564958</t>
  </si>
  <si>
    <t>Phir Aur Kya Chahiye (From "Zara Hatke Zara Bachke")</t>
  </si>
  <si>
    <t>Arijit Singh, Sachin-Jigar, Amitabha Bhattacharya</t>
  </si>
  <si>
    <t>64533040</t>
  </si>
  <si>
    <t>S-Class</t>
  </si>
  <si>
    <t>Stray Kids</t>
  </si>
  <si>
    <t>65496046</t>
  </si>
  <si>
    <t>Hits Different</t>
  </si>
  <si>
    <t>68616963</t>
  </si>
  <si>
    <t>Chanel</t>
  </si>
  <si>
    <t>Becky G, Peso Pluma</t>
  </si>
  <si>
    <t>161460990</t>
  </si>
  <si>
    <t>Self Love (Spider-Man: Across the Spider-Verse) (Metro Boomin &amp; Coi Leray)</t>
  </si>
  <si>
    <t>Metro Boomin, Coi Leray</t>
  </si>
  <si>
    <t>70106975</t>
  </si>
  <si>
    <t>Area Codes</t>
  </si>
  <si>
    <t>Kaliii, Kaliii</t>
  </si>
  <si>
    <t>113509496</t>
  </si>
  <si>
    <t>Abcdario</t>
  </si>
  <si>
    <t>Junior H, Eden Muï¿½ï</t>
  </si>
  <si>
    <t>89933133</t>
  </si>
  <si>
    <t>Obsessed</t>
  </si>
  <si>
    <t>Abhijay Sharma, Riar Saab</t>
  </si>
  <si>
    <t>71007139</t>
  </si>
  <si>
    <t>Piï¿½ï¿½man Deï¿</t>
  </si>
  <si>
    <t xml:space="preserve">Semicenk, Doï¿½ï¿½u </t>
  </si>
  <si>
    <t>43522589</t>
  </si>
  <si>
    <t>33</t>
  </si>
  <si>
    <t>FLOWER</t>
  </si>
  <si>
    <t>JISOO</t>
  </si>
  <si>
    <t>232896922</t>
  </si>
  <si>
    <t>All The Way Live (Spider-Man: Across the Spider-Verse) (Metro Boomin &amp; Future, Lil Uzi Vert)</t>
  </si>
  <si>
    <t>Future, Lil Uzi Vert, Metro Boomin</t>
  </si>
  <si>
    <t>37126685</t>
  </si>
  <si>
    <t>Eyes Closed</t>
  </si>
  <si>
    <t>195576623</t>
  </si>
  <si>
    <t>107</t>
  </si>
  <si>
    <t>675</t>
  </si>
  <si>
    <t>Escapism.</t>
  </si>
  <si>
    <t>RAYE, 070 Shake</t>
  </si>
  <si>
    <t>532336353</t>
  </si>
  <si>
    <t>114</t>
  </si>
  <si>
    <t>348</t>
  </si>
  <si>
    <t>La Jumpa</t>
  </si>
  <si>
    <t>Arcangel, Bad Bunny</t>
  </si>
  <si>
    <t>538115192</t>
  </si>
  <si>
    <t>53</t>
  </si>
  <si>
    <t>Karma (feat. Ice Spice)</t>
  </si>
  <si>
    <t>Taylor Swift, Ice Spice</t>
  </si>
  <si>
    <t>46142772</t>
  </si>
  <si>
    <t>Superhero (Heroes &amp; Villains) [with Future &amp; Chris Brown]</t>
  </si>
  <si>
    <t>Future, Chris Brown, Metro Boomin</t>
  </si>
  <si>
    <t>401036314</t>
  </si>
  <si>
    <t>36</t>
  </si>
  <si>
    <t>Las Morras</t>
  </si>
  <si>
    <t>BLESSD, Peso Pluma</t>
  </si>
  <si>
    <t>127026613</t>
  </si>
  <si>
    <t>CHORRITO PA LAS ANIMAS</t>
  </si>
  <si>
    <t>345031710</t>
  </si>
  <si>
    <t>Ch y la Pizza</t>
  </si>
  <si>
    <t>Fuerza Regida, Natanael Cano</t>
  </si>
  <si>
    <t>288101651</t>
  </si>
  <si>
    <t>Snow On The Beach (feat. More Lana Del Rey)</t>
  </si>
  <si>
    <t>Lana Del Rey, Taylor Swift</t>
  </si>
  <si>
    <t>60350538</t>
  </si>
  <si>
    <t>Players</t>
  </si>
  <si>
    <t>Coi Leray</t>
  </si>
  <si>
    <t>335074782</t>
  </si>
  <si>
    <t>240</t>
  </si>
  <si>
    <t>Bite Me</t>
  </si>
  <si>
    <t>ENHYPEN</t>
  </si>
  <si>
    <t>76767396</t>
  </si>
  <si>
    <t>Stand By Me (feat. Morgan Wallen)</t>
  </si>
  <si>
    <t>Lil Durk, Morgan Wallen</t>
  </si>
  <si>
    <t>46065667</t>
  </si>
  <si>
    <t>Normal</t>
  </si>
  <si>
    <t>459276435</t>
  </si>
  <si>
    <t>Hummingbird (Metro Boomin &amp; James Blake)</t>
  </si>
  <si>
    <t>James Blake, Metro Boomin</t>
  </si>
  <si>
    <t>39666245</t>
  </si>
  <si>
    <t>Seu Brilho Sumiu - Ao Vivo</t>
  </si>
  <si>
    <t>Israel &amp; Rodolffo, Mari Fernandez</t>
  </si>
  <si>
    <t>138517666</t>
  </si>
  <si>
    <t>Bad Habit</t>
  </si>
  <si>
    <t>Steve Lacy</t>
  </si>
  <si>
    <t>822633917</t>
  </si>
  <si>
    <t>131</t>
  </si>
  <si>
    <t>CUFF IT</t>
  </si>
  <si>
    <t>Beyoncï¿</t>
  </si>
  <si>
    <t>595900742</t>
  </si>
  <si>
    <t>330</t>
  </si>
  <si>
    <t>Lilith (feat. SUGA of BTS) (Diablo IV Anthem)</t>
  </si>
  <si>
    <t>Halsey, Suga</t>
  </si>
  <si>
    <t>51985779</t>
  </si>
  <si>
    <t>Nicky Jam, Feid</t>
  </si>
  <si>
    <t>57945987</t>
  </si>
  <si>
    <t>Niï¿½ï¿½a Bo</t>
  </si>
  <si>
    <t>Sean Paul, Feid</t>
  </si>
  <si>
    <t>115010040</t>
  </si>
  <si>
    <t>Search &amp; Rescue</t>
  </si>
  <si>
    <t>Drake</t>
  </si>
  <si>
    <t>175097833</t>
  </si>
  <si>
    <t>AMERICA HAS A PROBLEM (feat. Kendrick Lamar)</t>
  </si>
  <si>
    <t>Kendrick Lamar, Beyoncï¿</t>
  </si>
  <si>
    <t>57089066</t>
  </si>
  <si>
    <t>Lavender Haze</t>
  </si>
  <si>
    <t>488386797</t>
  </si>
  <si>
    <t>Link Up (Metro Boomin &amp; Don Toliver, Wizkid feat. BEAM &amp; Toian) - Spider-Verse Remix (Spider-Man: Across the Spider-Verse )</t>
  </si>
  <si>
    <t>WizKid, Toian, Metro Boomin, Don Toliver, Beam</t>
  </si>
  <si>
    <t>32761689</t>
  </si>
  <si>
    <t>Efecto</t>
  </si>
  <si>
    <t>1047480053</t>
  </si>
  <si>
    <t>Erro Gostoso - Ao Vivo</t>
  </si>
  <si>
    <t>Simone Mendes</t>
  </si>
  <si>
    <t>153454328</t>
  </si>
  <si>
    <t>76</t>
  </si>
  <si>
    <t>Cupido</t>
  </si>
  <si>
    <t>Tini</t>
  </si>
  <si>
    <t>217672943</t>
  </si>
  <si>
    <t>Just Wanna Rock</t>
  </si>
  <si>
    <t>Lil Uzi Vert</t>
  </si>
  <si>
    <t>457184829</t>
  </si>
  <si>
    <t>Unstoppable</t>
  </si>
  <si>
    <t>Sia</t>
  </si>
  <si>
    <t>939844851</t>
  </si>
  <si>
    <t>1,145</t>
  </si>
  <si>
    <t>Until I Found You</t>
  </si>
  <si>
    <t>Stephen Sanchez</t>
  </si>
  <si>
    <t>726434358</t>
  </si>
  <si>
    <t>438</t>
  </si>
  <si>
    <t>Rich Flex</t>
  </si>
  <si>
    <t>573633020</t>
  </si>
  <si>
    <t>Easy On Me</t>
  </si>
  <si>
    <t>1406111294</t>
  </si>
  <si>
    <t>657</t>
  </si>
  <si>
    <t>Cartï¿½ï¿½o B</t>
  </si>
  <si>
    <t>MC Caverinha, KayBlack</t>
  </si>
  <si>
    <t>71573339</t>
  </si>
  <si>
    <t>Danger (Spider) (Offset &amp; JID)</t>
  </si>
  <si>
    <t>Offset, JID</t>
  </si>
  <si>
    <t>24975653</t>
  </si>
  <si>
    <t>Oi Balde - Ao Vivo</t>
  </si>
  <si>
    <t>Zï¿½ï¿½ Neto &amp; Crist</t>
  </si>
  <si>
    <t>145458418</t>
  </si>
  <si>
    <t>The Real Slim Shady</t>
  </si>
  <si>
    <t>1424589568</t>
  </si>
  <si>
    <t>3,271</t>
  </si>
  <si>
    <t>17</t>
  </si>
  <si>
    <t>MERCHO</t>
  </si>
  <si>
    <t>Migrantes, LiL CaKe, Nico Valdi</t>
  </si>
  <si>
    <t>231332117</t>
  </si>
  <si>
    <t>The Color Violet</t>
  </si>
  <si>
    <t>Tory Lanez</t>
  </si>
  <si>
    <t>415932686</t>
  </si>
  <si>
    <t>Glimpse of Us</t>
  </si>
  <si>
    <t>Joji</t>
  </si>
  <si>
    <t>988515741</t>
  </si>
  <si>
    <t>158</t>
  </si>
  <si>
    <t>Mejor Que Yo</t>
  </si>
  <si>
    <t>Mambo Kingz, DJ Luian, Anuel Aa</t>
  </si>
  <si>
    <t>50847624</t>
  </si>
  <si>
    <t>Curtains</t>
  </si>
  <si>
    <t>39893489</t>
  </si>
  <si>
    <t>UNFORGIVEN (feat. Nile Rodgers)</t>
  </si>
  <si>
    <t>Nile Rodgers, LE SSERAFIM</t>
  </si>
  <si>
    <t>92035115</t>
  </si>
  <si>
    <t>Haegeum</t>
  </si>
  <si>
    <t>Agust D</t>
  </si>
  <si>
    <t>118810253</t>
  </si>
  <si>
    <t xml:space="preserve">Conexï¿½ï¿½es de Mï¿½ï¿½fia (feat. Rich </t>
  </si>
  <si>
    <t>Rich The Kid, Matuï¿</t>
  </si>
  <si>
    <t>77233241</t>
  </si>
  <si>
    <t>MIENTRAS ME CURO DEL CORA</t>
  </si>
  <si>
    <t>206399629</t>
  </si>
  <si>
    <t>Never Felt So Alone</t>
  </si>
  <si>
    <t>Labrinth</t>
  </si>
  <si>
    <t>117747907</t>
  </si>
  <si>
    <t>X SI VOLVEMOS</t>
  </si>
  <si>
    <t>Karol G, Romeo Santos</t>
  </si>
  <si>
    <t>266624541</t>
  </si>
  <si>
    <t>ceilings</t>
  </si>
  <si>
    <t>Lizzy McAlpine</t>
  </si>
  <si>
    <t>293186992</t>
  </si>
  <si>
    <t>Cupid</t>
  </si>
  <si>
    <t>139681964</t>
  </si>
  <si>
    <t>320</t>
  </si>
  <si>
    <t>I AM</t>
  </si>
  <si>
    <t>IVE</t>
  </si>
  <si>
    <t>123132751</t>
  </si>
  <si>
    <t>55</t>
  </si>
  <si>
    <t>Cupid ï¿½ï¿½ï¿½ Twin Ver. (FIFTY FIFTY) ï¿½ï¿½ï¿½ Spe</t>
  </si>
  <si>
    <t>sped up 8282</t>
  </si>
  <si>
    <t>103762518</t>
  </si>
  <si>
    <t>Shorty Party</t>
  </si>
  <si>
    <t>Cartel De Santa, La Kelly</t>
  </si>
  <si>
    <t>162887075</t>
  </si>
  <si>
    <t>Super</t>
  </si>
  <si>
    <t>SEVENTEEN</t>
  </si>
  <si>
    <t>91221625</t>
  </si>
  <si>
    <t>Slut Me Out</t>
  </si>
  <si>
    <t>NLE Choppa</t>
  </si>
  <si>
    <t>190490915</t>
  </si>
  <si>
    <t>Double Fantasy (with Future)</t>
  </si>
  <si>
    <t>The Weeknd, Future</t>
  </si>
  <si>
    <t>96180277</t>
  </si>
  <si>
    <t>All Of The Girls You Loved Before</t>
  </si>
  <si>
    <t>185240616</t>
  </si>
  <si>
    <t>PROVENZA</t>
  </si>
  <si>
    <t>885093467</t>
  </si>
  <si>
    <t>147</t>
  </si>
  <si>
    <t>Princess Diana (with Nicki Minaj)</t>
  </si>
  <si>
    <t>Nicki Minaj, Ice Spice</t>
  </si>
  <si>
    <t>104992946</t>
  </si>
  <si>
    <t>Di Que Si</t>
  </si>
  <si>
    <t>Grupo Marca Registrada, Grupo Frontera</t>
  </si>
  <si>
    <t>147290338</t>
  </si>
  <si>
    <t>Shivers</t>
  </si>
  <si>
    <t>1302184087</t>
  </si>
  <si>
    <t>543</t>
  </si>
  <si>
    <t>Igualito a Mi Apï¿</t>
  </si>
  <si>
    <t>Fuerza Regida, Peso Pluma</t>
  </si>
  <si>
    <t>158950978</t>
  </si>
  <si>
    <t>Shoong! (feat. LISA of BLACKPINK)</t>
  </si>
  <si>
    <t>TAEYANG, Lisa</t>
  </si>
  <si>
    <t>76910644</t>
  </si>
  <si>
    <t>Komang</t>
  </si>
  <si>
    <t>Raim Laode</t>
  </si>
  <si>
    <t>137123880</t>
  </si>
  <si>
    <t>DESPECHï¿</t>
  </si>
  <si>
    <t>ROSALï¿½</t>
  </si>
  <si>
    <t>782369383</t>
  </si>
  <si>
    <t>422</t>
  </si>
  <si>
    <t>Made You Look</t>
  </si>
  <si>
    <t>Meghan Trainor</t>
  </si>
  <si>
    <t>502574952</t>
  </si>
  <si>
    <t>127</t>
  </si>
  <si>
    <t>Watch This - ARIZONATEARS Pluggnb Remix</t>
  </si>
  <si>
    <t>sped up nightcore, ARIZONATEARS, Lil Uzi Vert</t>
  </si>
  <si>
    <t>207033255</t>
  </si>
  <si>
    <t>No Se Va</t>
  </si>
  <si>
    <t>Grupo Frontera</t>
  </si>
  <si>
    <t>404887295</t>
  </si>
  <si>
    <t>Punto G</t>
  </si>
  <si>
    <t>381161027</t>
  </si>
  <si>
    <t>Lovers Rock</t>
  </si>
  <si>
    <t>TV Girl</t>
  </si>
  <si>
    <t>466231982</t>
  </si>
  <si>
    <t>METAMORPHOSIS</t>
  </si>
  <si>
    <t>INTERWORLD</t>
  </si>
  <si>
    <t>357580552</t>
  </si>
  <si>
    <t>Mami Chula</t>
  </si>
  <si>
    <t>Quevedo, Jhayco</t>
  </si>
  <si>
    <t>61105704</t>
  </si>
  <si>
    <t>En Paris</t>
  </si>
  <si>
    <t>El Chachito, Junior H</t>
  </si>
  <si>
    <t>198275403</t>
  </si>
  <si>
    <t>Set Me Free Pt.2</t>
  </si>
  <si>
    <t>168448603</t>
  </si>
  <si>
    <t>I Was Never There</t>
  </si>
  <si>
    <t>The Weeknd, Gesaffelstein</t>
  </si>
  <si>
    <t>705469769</t>
  </si>
  <si>
    <t>Don't ever say love me (feat. RM of BTS)</t>
  </si>
  <si>
    <t>RM, Colde</t>
  </si>
  <si>
    <t>34502215</t>
  </si>
  <si>
    <t>Shut Down</t>
  </si>
  <si>
    <t>BLACKPINK</t>
  </si>
  <si>
    <t>482175240</t>
  </si>
  <si>
    <t>Gato de Noche</t>
  </si>
  <si>
    <t>Nengo Flow, Bad Bunny</t>
  </si>
  <si>
    <t>304118600</t>
  </si>
  <si>
    <t>Call Out My Name</t>
  </si>
  <si>
    <t>1449799467</t>
  </si>
  <si>
    <t>801</t>
  </si>
  <si>
    <t>105</t>
  </si>
  <si>
    <t>Like Crazy (English Version)</t>
  </si>
  <si>
    <t>173627354</t>
  </si>
  <si>
    <t>Rosa Pastel</t>
  </si>
  <si>
    <t>90025258</t>
  </si>
  <si>
    <t>Sunroof</t>
  </si>
  <si>
    <t>Nicky Youre, Dazy</t>
  </si>
  <si>
    <t>652704649</t>
  </si>
  <si>
    <t>Lose Yourself - Soundtrack Version</t>
  </si>
  <si>
    <t>1829992958</t>
  </si>
  <si>
    <t>5,567</t>
  </si>
  <si>
    <t>Superman</t>
  </si>
  <si>
    <t>Eminem, Dina Rae</t>
  </si>
  <si>
    <t>655466831</t>
  </si>
  <si>
    <t>1,005</t>
  </si>
  <si>
    <t>Mas Rica Que Ayer</t>
  </si>
  <si>
    <t>146409671</t>
  </si>
  <si>
    <t>People Pt.2 (feat. IU)</t>
  </si>
  <si>
    <t>IU, Agust D</t>
  </si>
  <si>
    <t>95816024</t>
  </si>
  <si>
    <t>REMIX EXCLUSIVO</t>
  </si>
  <si>
    <t>117206995</t>
  </si>
  <si>
    <t>Arcï¿½ï¿½ngel: Bzrp Music Sessions, Vol</t>
  </si>
  <si>
    <t>Arcangel, Bizarrap</t>
  </si>
  <si>
    <t>100409613</t>
  </si>
  <si>
    <t>DOGTOOTH</t>
  </si>
  <si>
    <t>Tyler, The Creator</t>
  </si>
  <si>
    <t>80758350</t>
  </si>
  <si>
    <t>10:35</t>
  </si>
  <si>
    <t>Tiï¿½ï¿½sto, Tate M</t>
  </si>
  <si>
    <t>325592432</t>
  </si>
  <si>
    <t>SORRY NOT SORRY</t>
  </si>
  <si>
    <t>58473276</t>
  </si>
  <si>
    <t>HAPPY</t>
  </si>
  <si>
    <t>NF</t>
  </si>
  <si>
    <t>52722996</t>
  </si>
  <si>
    <t>La Bebe</t>
  </si>
  <si>
    <t>Yng Lvcas</t>
  </si>
  <si>
    <t>191945597</t>
  </si>
  <si>
    <t>I Know - PR1SVX Edit</t>
  </si>
  <si>
    <t>Kanii, PR1ISVX</t>
  </si>
  <si>
    <t>77377503</t>
  </si>
  <si>
    <t>Late Night Talking</t>
  </si>
  <si>
    <t>743693613</t>
  </si>
  <si>
    <t>199</t>
  </si>
  <si>
    <t>Leï¿½</t>
  </si>
  <si>
    <t>Marï¿½ï¿½lia Mendo</t>
  </si>
  <si>
    <t>267789608</t>
  </si>
  <si>
    <t>Save Your Tears (with Ariana Grande) (Remix)</t>
  </si>
  <si>
    <t>1221813483</t>
  </si>
  <si>
    <t>468</t>
  </si>
  <si>
    <t>Something in the Orange</t>
  </si>
  <si>
    <t>Zach Bryan</t>
  </si>
  <si>
    <t>449701773</t>
  </si>
  <si>
    <t>46</t>
  </si>
  <si>
    <t>VOID</t>
  </si>
  <si>
    <t>Melanie Martinez</t>
  </si>
  <si>
    <t>67070410</t>
  </si>
  <si>
    <t>Dijeron Que No La Iba Lograr</t>
  </si>
  <si>
    <t>Fuerza Regida, Chino Pacas</t>
  </si>
  <si>
    <t>116334601</t>
  </si>
  <si>
    <t>Midnight Rain</t>
  </si>
  <si>
    <t>433356509</t>
  </si>
  <si>
    <t>If We Ever Broke Up</t>
  </si>
  <si>
    <t>Mae Stephens</t>
  </si>
  <si>
    <t>165584767</t>
  </si>
  <si>
    <t>444</t>
  </si>
  <si>
    <t>You Proof</t>
  </si>
  <si>
    <t>367814306</t>
  </si>
  <si>
    <t>LA INOCENTE</t>
  </si>
  <si>
    <t>Feid, Mora</t>
  </si>
  <si>
    <t>477033549</t>
  </si>
  <si>
    <t>85</t>
  </si>
  <si>
    <t>Malas Decisiones</t>
  </si>
  <si>
    <t>Kenia OS</t>
  </si>
  <si>
    <t>156214700</t>
  </si>
  <si>
    <t>Murder In My Mind</t>
  </si>
  <si>
    <t>Kordhell</t>
  </si>
  <si>
    <t>448843705</t>
  </si>
  <si>
    <t>Gangsta's Paradise</t>
  </si>
  <si>
    <t>Coolio, L.V.</t>
  </si>
  <si>
    <t>1357608774</t>
  </si>
  <si>
    <t>386</t>
  </si>
  <si>
    <t>CAIRO</t>
  </si>
  <si>
    <t>Karol G, Ovy On The Drums</t>
  </si>
  <si>
    <t>294352144</t>
  </si>
  <si>
    <t>I Love You So</t>
  </si>
  <si>
    <t>The Walters</t>
  </si>
  <si>
    <t>972164968</t>
  </si>
  <si>
    <t>135</t>
  </si>
  <si>
    <t>Dark Red</t>
  </si>
  <si>
    <t>920045682</t>
  </si>
  <si>
    <t>181</t>
  </si>
  <si>
    <t>Say You Won't Let Go</t>
  </si>
  <si>
    <t>2420461338</t>
  </si>
  <si>
    <t>1,509</t>
  </si>
  <si>
    <t>The Hills</t>
  </si>
  <si>
    <t>1947371785</t>
  </si>
  <si>
    <t>1,992</t>
  </si>
  <si>
    <t>Heart To Heart</t>
  </si>
  <si>
    <t>Mac DeMarco</t>
  </si>
  <si>
    <t>244658767</t>
  </si>
  <si>
    <t>Peaches (from The Super Mario Bros. Movie)</t>
  </si>
  <si>
    <t>Jack Black</t>
  </si>
  <si>
    <t>68216992</t>
  </si>
  <si>
    <t>Marisola - Remix</t>
  </si>
  <si>
    <t>Duki, NICKI NICOLE, Cris Mj, Standly, Stars Music Chile</t>
  </si>
  <si>
    <t>223582566</t>
  </si>
  <si>
    <t>LOKERA</t>
  </si>
  <si>
    <t>Brray, Rauw Alejandro, Lyanno</t>
  </si>
  <si>
    <t>471819764</t>
  </si>
  <si>
    <t>Low</t>
  </si>
  <si>
    <t>272377463</t>
  </si>
  <si>
    <t>Numb</t>
  </si>
  <si>
    <t>Linkin Park</t>
  </si>
  <si>
    <t>1361425037</t>
  </si>
  <si>
    <t>7,341</t>
  </si>
  <si>
    <t>Tormenta (feat. Bad Bunny)</t>
  </si>
  <si>
    <t>Gorillaz, Bad Bunny</t>
  </si>
  <si>
    <t>149778242</t>
  </si>
  <si>
    <t>on the street (with J. Cole)</t>
  </si>
  <si>
    <t>j-hope, J. Cole</t>
  </si>
  <si>
    <t>116599790</t>
  </si>
  <si>
    <t>One Thing At A Time</t>
  </si>
  <si>
    <t>148469433</t>
  </si>
  <si>
    <t>Miss You</t>
  </si>
  <si>
    <t>Robin Schulz, Oliver Tree</t>
  </si>
  <si>
    <t>497225336</t>
  </si>
  <si>
    <t>Ainï¿½ï¿½ï¿½t Tha</t>
  </si>
  <si>
    <t>88791109</t>
  </si>
  <si>
    <t>Thinkinï¿½ï¿½ï¿½ B</t>
  </si>
  <si>
    <t>125917280</t>
  </si>
  <si>
    <t>Private Landing (feat. Justin Bieber &amp; Future)</t>
  </si>
  <si>
    <t>Don Toliver, Future, Justin Bieber</t>
  </si>
  <si>
    <t>105062254</t>
  </si>
  <si>
    <t>Everything I Love</t>
  </si>
  <si>
    <t>95623148</t>
  </si>
  <si>
    <t>103</t>
  </si>
  <si>
    <t>Heaven</t>
  </si>
  <si>
    <t>Niall Horan</t>
  </si>
  <si>
    <t>144584800</t>
  </si>
  <si>
    <t>LET GO</t>
  </si>
  <si>
    <t>Central Cee</t>
  </si>
  <si>
    <t>298063749</t>
  </si>
  <si>
    <t>Sial</t>
  </si>
  <si>
    <t>Mahalini</t>
  </si>
  <si>
    <t>166570053</t>
  </si>
  <si>
    <t>I Wrote The Book</t>
  </si>
  <si>
    <t>83021468</t>
  </si>
  <si>
    <t>Apna Bana Le (From "Bhediya")</t>
  </si>
  <si>
    <t>Arijit Singh, Sachin-Jigar</t>
  </si>
  <si>
    <t>139836056</t>
  </si>
  <si>
    <t>SPIT IN MY FACE!</t>
  </si>
  <si>
    <t>ThxSoMch</t>
  </si>
  <si>
    <t>303216294</t>
  </si>
  <si>
    <t>PLAYA DEL INGLï¿½</t>
  </si>
  <si>
    <t>Myke Towers, Quevedo</t>
  </si>
  <si>
    <t>221409663</t>
  </si>
  <si>
    <t>Man Made A Bar (feat. Eric Church)</t>
  </si>
  <si>
    <t>Morgan Wallen, Eric Church</t>
  </si>
  <si>
    <t>58890931</t>
  </si>
  <si>
    <t>Red Ruby Da Sleeze</t>
  </si>
  <si>
    <t>Nicki Minaj</t>
  </si>
  <si>
    <t>81419389</t>
  </si>
  <si>
    <t>Kahani Suno 2.0</t>
  </si>
  <si>
    <t>Kaifi Khalil</t>
  </si>
  <si>
    <t>156777415</t>
  </si>
  <si>
    <t>Nobody Gets Me</t>
  </si>
  <si>
    <t>284908316</t>
  </si>
  <si>
    <t>PERO Tï¿</t>
  </si>
  <si>
    <t>Karol G, Quevedo</t>
  </si>
  <si>
    <t>93438910</t>
  </si>
  <si>
    <t>Hype Boy</t>
  </si>
  <si>
    <t>363472647</t>
  </si>
  <si>
    <t>Bloody Mary</t>
  </si>
  <si>
    <t>Lady Gaga</t>
  </si>
  <si>
    <t>372476382</t>
  </si>
  <si>
    <t>277</t>
  </si>
  <si>
    <t>734</t>
  </si>
  <si>
    <t>Monotonï¿½</t>
  </si>
  <si>
    <t>Ozuna, Shakira</t>
  </si>
  <si>
    <t>380726517</t>
  </si>
  <si>
    <t>ýýý98 Braves</t>
  </si>
  <si>
    <t>56533272</t>
  </si>
  <si>
    <t>WANDA</t>
  </si>
  <si>
    <t>175399345</t>
  </si>
  <si>
    <t>Thought You Should Know</t>
  </si>
  <si>
    <t>203221468</t>
  </si>
  <si>
    <t>In The End</t>
  </si>
  <si>
    <t>1624165576</t>
  </si>
  <si>
    <t>Zona De Perigo</t>
  </si>
  <si>
    <t>Leo Santana</t>
  </si>
  <si>
    <t>134294498</t>
  </si>
  <si>
    <t>Lovezinho</t>
  </si>
  <si>
    <t>Treyce</t>
  </si>
  <si>
    <t>70069745</t>
  </si>
  <si>
    <t>I Like You (A Happier Song) (with Doja Cat)</t>
  </si>
  <si>
    <t>Post Malone, Doja Cat</t>
  </si>
  <si>
    <t>609293408</t>
  </si>
  <si>
    <t>Neverita</t>
  </si>
  <si>
    <t>671365962</t>
  </si>
  <si>
    <t>Vista Al Mar</t>
  </si>
  <si>
    <t>362361576</t>
  </si>
  <si>
    <t xml:space="preserve">Sem Alianï¿½ï¿½a no </t>
  </si>
  <si>
    <t>MC Xenon, Os Gemeos da Putaria</t>
  </si>
  <si>
    <t>93587665</t>
  </si>
  <si>
    <t>Enemy (with JID) - from the series Arcane League of Legends</t>
  </si>
  <si>
    <t>Imagine Dragons, League of Legends, JID, Arcane</t>
  </si>
  <si>
    <t>1223481149</t>
  </si>
  <si>
    <t>580</t>
  </si>
  <si>
    <t>Revenge</t>
  </si>
  <si>
    <t>XXXTENTACION</t>
  </si>
  <si>
    <t>1022258230</t>
  </si>
  <si>
    <t>Bombonzinho - Ao Vivo</t>
  </si>
  <si>
    <t>Israel &amp; Rodolffo, Ana Castela</t>
  </si>
  <si>
    <t>263453310</t>
  </si>
  <si>
    <t>LA CANCIï¿½</t>
  </si>
  <si>
    <t>J Balvin, Bad Bunny</t>
  </si>
  <si>
    <t>1435127549</t>
  </si>
  <si>
    <t>305</t>
  </si>
  <si>
    <t>Quï¿½ï¿½ Ago</t>
  </si>
  <si>
    <t>Yuridia, Angela Aguilar</t>
  </si>
  <si>
    <t>236857112</t>
  </si>
  <si>
    <t>Love Again</t>
  </si>
  <si>
    <t>The Kid Laroi</t>
  </si>
  <si>
    <t>147538971</t>
  </si>
  <si>
    <t>After Hours</t>
  </si>
  <si>
    <t>698086140</t>
  </si>
  <si>
    <t>218</t>
  </si>
  <si>
    <t>221</t>
  </si>
  <si>
    <t>About Damn Time</t>
  </si>
  <si>
    <t>Lizzo</t>
  </si>
  <si>
    <t>723894473</t>
  </si>
  <si>
    <t>Born With A Beer In My Hand</t>
  </si>
  <si>
    <t>34450974</t>
  </si>
  <si>
    <t>ýýýýýýýýýýýýýýýýýýýýý</t>
  </si>
  <si>
    <t>Fujii Kaze</t>
  </si>
  <si>
    <t>403097450</t>
  </si>
  <si>
    <t>Besos Moja2</t>
  </si>
  <si>
    <t>Wisin &amp; Yandel, ROSALï¿½</t>
  </si>
  <si>
    <t>309483971</t>
  </si>
  <si>
    <t>Maan Meri Jaan</t>
  </si>
  <si>
    <t>King</t>
  </si>
  <si>
    <t>319566866</t>
  </si>
  <si>
    <t>Moscow Mule</t>
  </si>
  <si>
    <t>909001996</t>
  </si>
  <si>
    <t>My Universe</t>
  </si>
  <si>
    <t>Coldplay, BTS</t>
  </si>
  <si>
    <t>1061966512</t>
  </si>
  <si>
    <t>Devil Donï¿½ï¿½ï¿½</t>
  </si>
  <si>
    <t>32526947</t>
  </si>
  <si>
    <t>LLYLM</t>
  </si>
  <si>
    <t>124988687</t>
  </si>
  <si>
    <t>I'm Not Here To Make Friends</t>
  </si>
  <si>
    <t>Sam Smith, Calvin Harris, Jessie Reyez</t>
  </si>
  <si>
    <t>103787664</t>
  </si>
  <si>
    <t>TRUSTFALL</t>
  </si>
  <si>
    <t>P!nk</t>
  </si>
  <si>
    <t>134255790</t>
  </si>
  <si>
    <t>101</t>
  </si>
  <si>
    <t>451</t>
  </si>
  <si>
    <t>ANTIFRAGILE</t>
  </si>
  <si>
    <t>LE SSERAFIM</t>
  </si>
  <si>
    <t>301051721</t>
  </si>
  <si>
    <t>Boy's a liar</t>
  </si>
  <si>
    <t>PinkPantheress</t>
  </si>
  <si>
    <t>VIBE (feat. Jimin of BTS)</t>
  </si>
  <si>
    <t>TAEYANG, Jimin</t>
  </si>
  <si>
    <t>152850295</t>
  </si>
  <si>
    <t>Shirt</t>
  </si>
  <si>
    <t>309653982</t>
  </si>
  <si>
    <t>Lift Me Up - From Black Panther: Wakanda Forever - Music From and Inspired By</t>
  </si>
  <si>
    <t>Rihanna</t>
  </si>
  <si>
    <t>297328960</t>
  </si>
  <si>
    <t>STAR WALKIN' (League of Legends Worlds Anthem)</t>
  </si>
  <si>
    <t>Lil Nas X</t>
  </si>
  <si>
    <t>332506354</t>
  </si>
  <si>
    <t>192</t>
  </si>
  <si>
    <t>Sex, Drugs, Etc.</t>
  </si>
  <si>
    <t>Beach Weather</t>
  </si>
  <si>
    <t>480507035</t>
  </si>
  <si>
    <t>124</t>
  </si>
  <si>
    <t>Boy With Luv (feat. Halsey)</t>
  </si>
  <si>
    <t>Halsey, BTS</t>
  </si>
  <si>
    <t>1065580332</t>
  </si>
  <si>
    <t>Hey, Mickey!</t>
  </si>
  <si>
    <t>Baby Tate</t>
  </si>
  <si>
    <t>122763672</t>
  </si>
  <si>
    <t>Calm Down</t>
  </si>
  <si>
    <t>Rï¿½ï</t>
  </si>
  <si>
    <t>445763624</t>
  </si>
  <si>
    <t>750</t>
  </si>
  <si>
    <t>Jhoome Jo Pathaan</t>
  </si>
  <si>
    <t>Arijit Singh, Vishal Dadlani, Sukriti Kakar, Vishal-Shekhar, Shekhar Ravjiani, Kumaar</t>
  </si>
  <si>
    <t>1365184</t>
  </si>
  <si>
    <t>Escapism. - Sped Up</t>
  </si>
  <si>
    <t>184308753</t>
  </si>
  <si>
    <t>Space Song</t>
  </si>
  <si>
    <t>Beach House</t>
  </si>
  <si>
    <t>789753877</t>
  </si>
  <si>
    <t>335</t>
  </si>
  <si>
    <t>Dreamers [Music from the FIFA World Cup Qatar 2022 Official Soundtrack]</t>
  </si>
  <si>
    <t>BTS, Jung Kook, FIFA Sound</t>
  </si>
  <si>
    <t>323358833</t>
  </si>
  <si>
    <t>Te Felicito</t>
  </si>
  <si>
    <t>Shakira, Rauw Alejandro</t>
  </si>
  <si>
    <t>606361689</t>
  </si>
  <si>
    <t>Muï¿½ï¿½</t>
  </si>
  <si>
    <t>Steve Aoki, Tini, La Joaqui</t>
  </si>
  <si>
    <t>120972253</t>
  </si>
  <si>
    <t>TV</t>
  </si>
  <si>
    <t>338564981</t>
  </si>
  <si>
    <t>I'm Not The Only One</t>
  </si>
  <si>
    <t>Sam Smith</t>
  </si>
  <si>
    <t>1606986953</t>
  </si>
  <si>
    <t>1,959</t>
  </si>
  <si>
    <t>Heather</t>
  </si>
  <si>
    <t>Conan Gray</t>
  </si>
  <si>
    <t>1301799902</t>
  </si>
  <si>
    <t>231</t>
  </si>
  <si>
    <t>Besharam Rang (From "Pathaan")</t>
  </si>
  <si>
    <t>Vishal-Shekhar, Shilpa Rao, Caralisa Monteiro, Kumaar, Vishal Dadlani, Shekhar Ravjiani</t>
  </si>
  <si>
    <t>140187018</t>
  </si>
  <si>
    <t>One Kiss (with Dua Lipa)</t>
  </si>
  <si>
    <t>Calvin Harris, Dua Lipa</t>
  </si>
  <si>
    <t>1897517891</t>
  </si>
  <si>
    <t>2,726</t>
  </si>
  <si>
    <t>Sugar Rush Ride</t>
  </si>
  <si>
    <t>TOMORROW X TOGETHER</t>
  </si>
  <si>
    <t>107642809</t>
  </si>
  <si>
    <t>Pink Venom</t>
  </si>
  <si>
    <t>551305895</t>
  </si>
  <si>
    <t>77</t>
  </si>
  <si>
    <t>WAIT FOR U (feat. Drake &amp; Tems)</t>
  </si>
  <si>
    <t>Drake, Future, Tems</t>
  </si>
  <si>
    <t>556585270</t>
  </si>
  <si>
    <t>75</t>
  </si>
  <si>
    <t>Don't Start Now</t>
  </si>
  <si>
    <t>2303033973</t>
  </si>
  <si>
    <t>1,535</t>
  </si>
  <si>
    <t>After Dark</t>
  </si>
  <si>
    <t>Mr.Kitty</t>
  </si>
  <si>
    <t>646886885</t>
  </si>
  <si>
    <t>Eu Gosto Assim - Ao Vivo</t>
  </si>
  <si>
    <t>Gustavo Mioto, Mari Fernandez</t>
  </si>
  <si>
    <t>222612678</t>
  </si>
  <si>
    <t>INDUSTRY BABY (feat. Jack Harlow)</t>
  </si>
  <si>
    <t>Jack Harlow, Lil Nas X</t>
  </si>
  <si>
    <t>1814349763</t>
  </si>
  <si>
    <t>690</t>
  </si>
  <si>
    <t>MIDDLE OF THE NIGHT</t>
  </si>
  <si>
    <t>Elley Duhï¿</t>
  </si>
  <si>
    <t>872137015</t>
  </si>
  <si>
    <t>Atlantis</t>
  </si>
  <si>
    <t>Seafret</t>
  </si>
  <si>
    <t>571386359</t>
  </si>
  <si>
    <t>134</t>
  </si>
  <si>
    <t>PUNTO 40</t>
  </si>
  <si>
    <t>Baby Rasta, Rauw Alejandro</t>
  </si>
  <si>
    <t>304079786</t>
  </si>
  <si>
    <t>Evoque Prata</t>
  </si>
  <si>
    <t>DJ Escobar, MC MENOR SG, MC MENOR HR</t>
  </si>
  <si>
    <t>174006928</t>
  </si>
  <si>
    <t>How Do I Say Goodbye</t>
  </si>
  <si>
    <t>Dean Lewis</t>
  </si>
  <si>
    <t>284785823</t>
  </si>
  <si>
    <t>Blind</t>
  </si>
  <si>
    <t>163284000</t>
  </si>
  <si>
    <t>246390068</t>
  </si>
  <si>
    <t>Doja</t>
  </si>
  <si>
    <t>482257456</t>
  </si>
  <si>
    <t>183</t>
  </si>
  <si>
    <t>Gatita</t>
  </si>
  <si>
    <t>Bellakath</t>
  </si>
  <si>
    <t>168684524</t>
  </si>
  <si>
    <t>Rumble</t>
  </si>
  <si>
    <t>Skrillex, Flowdan, Fred again..</t>
  </si>
  <si>
    <t>78489819</t>
  </si>
  <si>
    <t>Niagara Falls (Foot or 2) [with Travis Scott &amp; 21 Savage]</t>
  </si>
  <si>
    <t>Travis Scott, 21 Savage, Metro Boomin</t>
  </si>
  <si>
    <t>195516622</t>
  </si>
  <si>
    <t>Yonaguni</t>
  </si>
  <si>
    <t>1260594497</t>
  </si>
  <si>
    <t>Super Freaky Girl</t>
  </si>
  <si>
    <t>428685680</t>
  </si>
  <si>
    <t>Running Up That Hill (A Deal With God)</t>
  </si>
  <si>
    <t>Kate Bush</t>
  </si>
  <si>
    <t>1024858327</t>
  </si>
  <si>
    <t>676</t>
  </si>
  <si>
    <t>Dream On</t>
  </si>
  <si>
    <t>Aerosmith</t>
  </si>
  <si>
    <t>838586769</t>
  </si>
  <si>
    <t>Limbo</t>
  </si>
  <si>
    <t>Freddie Dredd</t>
  </si>
  <si>
    <t>199386237</t>
  </si>
  <si>
    <t>Where Are You Now</t>
  </si>
  <si>
    <t>Lost Frequencies, Calum Scott</t>
  </si>
  <si>
    <t>972509632</t>
  </si>
  <si>
    <t>557</t>
  </si>
  <si>
    <t>WORTH NOTHING</t>
  </si>
  <si>
    <t>Twisted, Oliver Tree</t>
  </si>
  <si>
    <t>213438580</t>
  </si>
  <si>
    <t>Bad Habits</t>
  </si>
  <si>
    <t>1555511105</t>
  </si>
  <si>
    <t>945</t>
  </si>
  <si>
    <t>KICK BACK</t>
  </si>
  <si>
    <t>Kenshi Yonezu</t>
  </si>
  <si>
    <t>210038833</t>
  </si>
  <si>
    <t>Evergreen (You Didnï¿½ï¿½ï¿½t Deserve Me A</t>
  </si>
  <si>
    <t>Omar Apollo</t>
  </si>
  <si>
    <t>227918678</t>
  </si>
  <si>
    <t>Good Days</t>
  </si>
  <si>
    <t>826623384</t>
  </si>
  <si>
    <t>Levitating (feat. DaBaby)</t>
  </si>
  <si>
    <t>Dua Lipa, DaBaby</t>
  </si>
  <si>
    <t>1802514301</t>
  </si>
  <si>
    <t>544</t>
  </si>
  <si>
    <t>Woman</t>
  </si>
  <si>
    <t>Doja Cat</t>
  </si>
  <si>
    <t>1329090101</t>
  </si>
  <si>
    <t>463</t>
  </si>
  <si>
    <t>Shut up My Moms Calling - (Sped Up)</t>
  </si>
  <si>
    <t>181831132</t>
  </si>
  <si>
    <t>Ferrari</t>
  </si>
  <si>
    <t>James Hype, Miggy Dela Rosa</t>
  </si>
  <si>
    <t>462791599</t>
  </si>
  <si>
    <t>175</t>
  </si>
  <si>
    <t>You're On Your Own, Kid</t>
  </si>
  <si>
    <t>348647203</t>
  </si>
  <si>
    <t>Kesariya (From "Brahmastra")</t>
  </si>
  <si>
    <t>Pritam, Arijit Singh, Amitabh Bhattacharya</t>
  </si>
  <si>
    <t>366599607</t>
  </si>
  <si>
    <t>Agudo Mï¿½ï¿½gi</t>
  </si>
  <si>
    <t>Styrx, utku INC, Thezth</t>
  </si>
  <si>
    <t>90598517</t>
  </si>
  <si>
    <t>Payphone</t>
  </si>
  <si>
    <t>Maroon 5, Wiz Khalifa</t>
  </si>
  <si>
    <t>1479264469</t>
  </si>
  <si>
    <t>1,891</t>
  </si>
  <si>
    <t>All I Want for Christmas Is You</t>
  </si>
  <si>
    <t>Mariah Carey</t>
  </si>
  <si>
    <t>1449779435</t>
  </si>
  <si>
    <t>Last Christmas</t>
  </si>
  <si>
    <t>Wham!</t>
  </si>
  <si>
    <t>1159176109</t>
  </si>
  <si>
    <t>1,302</t>
  </si>
  <si>
    <t>Rockin' Around The Christmas Tree</t>
  </si>
  <si>
    <t>Brenda Lee</t>
  </si>
  <si>
    <t>769213520</t>
  </si>
  <si>
    <t>206</t>
  </si>
  <si>
    <t>Jingle Bell Rock</t>
  </si>
  <si>
    <t>Bobby Helms</t>
  </si>
  <si>
    <t>741301563</t>
  </si>
  <si>
    <t>104</t>
  </si>
  <si>
    <t>It's Beginning To Look A Lot Like Christmas</t>
  </si>
  <si>
    <t>Michael Bublï¿</t>
  </si>
  <si>
    <t>807561936</t>
  </si>
  <si>
    <t>549</t>
  </si>
  <si>
    <t>Santa Tell Me</t>
  </si>
  <si>
    <t>Ariana Grande</t>
  </si>
  <si>
    <t>834129063</t>
  </si>
  <si>
    <t>439</t>
  </si>
  <si>
    <t>It's the Most Wonderful Time of the Year</t>
  </si>
  <si>
    <t>Andy Williams</t>
  </si>
  <si>
    <t>663832097</t>
  </si>
  <si>
    <t>160</t>
  </si>
  <si>
    <t>Let It Snow! Let It Snow! Let It Snow!</t>
  </si>
  <si>
    <t>Dean Martin</t>
  </si>
  <si>
    <t>446390129</t>
  </si>
  <si>
    <t>Snowman</t>
  </si>
  <si>
    <t>690104769</t>
  </si>
  <si>
    <t>500</t>
  </si>
  <si>
    <t>Underneath the Tree</t>
  </si>
  <si>
    <t>Kelly Clarkson</t>
  </si>
  <si>
    <t>485285717</t>
  </si>
  <si>
    <t>Feliz Navidad</t>
  </si>
  <si>
    <t>Josï¿½ï¿½ Felic</t>
  </si>
  <si>
    <t>520034544</t>
  </si>
  <si>
    <t>Holly Jolly Christmas</t>
  </si>
  <si>
    <t>476244795</t>
  </si>
  <si>
    <t>291</t>
  </si>
  <si>
    <t>Mistletoe</t>
  </si>
  <si>
    <t>629173063</t>
  </si>
  <si>
    <t>Sleigh Ride</t>
  </si>
  <si>
    <t>The Ronettes</t>
  </si>
  <si>
    <t>404664135</t>
  </si>
  <si>
    <t>262</t>
  </si>
  <si>
    <t>Seek &amp; Destroy</t>
  </si>
  <si>
    <t>98709329</t>
  </si>
  <si>
    <t>Love Language</t>
  </si>
  <si>
    <t>110849052</t>
  </si>
  <si>
    <t>Happy Xmas (War Is Over)</t>
  </si>
  <si>
    <t>John Lennon, The Harlem Community Choir, The Plastic Ono Band, Yoko Ono</t>
  </si>
  <si>
    <t>460492795</t>
  </si>
  <si>
    <t>390</t>
  </si>
  <si>
    <t>Used (feat. Don Toliver)</t>
  </si>
  <si>
    <t>SZA, Don Toliver</t>
  </si>
  <si>
    <t>94005786</t>
  </si>
  <si>
    <t>A Holly Jolly Christmas - Single Version</t>
  </si>
  <si>
    <t>Burl Ives</t>
  </si>
  <si>
    <t>395591396</t>
  </si>
  <si>
    <t>The Christmas Song (Merry Christmas To You) - Remastered 1999</t>
  </si>
  <si>
    <t>Nat King Cole</t>
  </si>
  <si>
    <t>389771964</t>
  </si>
  <si>
    <t>Wonderful Christmastime - Edited Version / Remastered 2011</t>
  </si>
  <si>
    <t>Paul McCartney</t>
  </si>
  <si>
    <t>403939487</t>
  </si>
  <si>
    <t>Do They Know It's Christmas? - 1984 Version</t>
  </si>
  <si>
    <t>Band Aid</t>
  </si>
  <si>
    <t>481697415</t>
  </si>
  <si>
    <t>449</t>
  </si>
  <si>
    <t>Ghost in the Machine (feat. Phoebe Bridgers)</t>
  </si>
  <si>
    <t>SZA, Phoebe Bridgers</t>
  </si>
  <si>
    <t>110073250</t>
  </si>
  <si>
    <t>Special</t>
  </si>
  <si>
    <t>88092256</t>
  </si>
  <si>
    <t>Merry Christmas Everyone</t>
  </si>
  <si>
    <t>Shakin' Stevens</t>
  </si>
  <si>
    <t>351636786</t>
  </si>
  <si>
    <t>Frank Sinatra, B. Swanson Quartet</t>
  </si>
  <si>
    <t>473248298</t>
  </si>
  <si>
    <t>406</t>
  </si>
  <si>
    <t>SOS</t>
  </si>
  <si>
    <t>73981293</t>
  </si>
  <si>
    <t>Open Arms (feat. Travis Scott)</t>
  </si>
  <si>
    <t>SZA, Travis Scott</t>
  </si>
  <si>
    <t>155653938</t>
  </si>
  <si>
    <t>White Christmas</t>
  </si>
  <si>
    <t>Bing Crosby, John Scott Trotter &amp; His Orchestra, Ken Darby Singers</t>
  </si>
  <si>
    <t>123</t>
  </si>
  <si>
    <t>Driving Home for Christmas - 2019 Remaster</t>
  </si>
  <si>
    <t>Chris Rea</t>
  </si>
  <si>
    <t>429504768</t>
  </si>
  <si>
    <t>Christmas (Baby Please Come Home)</t>
  </si>
  <si>
    <t>Darlene Love</t>
  </si>
  <si>
    <t>242767149</t>
  </si>
  <si>
    <t>Gone Girl</t>
  </si>
  <si>
    <t>65362788</t>
  </si>
  <si>
    <t>F2F</t>
  </si>
  <si>
    <t>67540165</t>
  </si>
  <si>
    <t>Notice Me</t>
  </si>
  <si>
    <t>62019074</t>
  </si>
  <si>
    <t>Merry Christmas</t>
  </si>
  <si>
    <t>Ed Sheeran, Elton John</t>
  </si>
  <si>
    <t>135723538</t>
  </si>
  <si>
    <t>It's Beginning to Look a Lot Like Christmas (with Mitchell Ayres &amp; His Orchestra)</t>
  </si>
  <si>
    <t>Perry Como, The Fontane Sisters, Mitchell Ayres &amp; His Orchestra</t>
  </si>
  <si>
    <t>295998468</t>
  </si>
  <si>
    <t>My Only Wish (This Year)</t>
  </si>
  <si>
    <t>Britney Spears</t>
  </si>
  <si>
    <t>261116938</t>
  </si>
  <si>
    <t>286</t>
  </si>
  <si>
    <t>Antidepresan</t>
  </si>
  <si>
    <t>Mabel Matiz, Mert Demir</t>
  </si>
  <si>
    <t>136689549</t>
  </si>
  <si>
    <t>Wild Flower (with youjeen)</t>
  </si>
  <si>
    <t>RM</t>
  </si>
  <si>
    <t>135611421</t>
  </si>
  <si>
    <t>I Hate U</t>
  </si>
  <si>
    <t>356709897</t>
  </si>
  <si>
    <t>Raindrops (Insane) [with Travis Scott]</t>
  </si>
  <si>
    <t>Travis Scott, Metro Boomin</t>
  </si>
  <si>
    <t>110649992</t>
  </si>
  <si>
    <t>301869854</t>
  </si>
  <si>
    <t>Deck The Hall - Remastered 1999</t>
  </si>
  <si>
    <t>127027715</t>
  </si>
  <si>
    <t>Smoking on my Ex Pack</t>
  </si>
  <si>
    <t>57144458</t>
  </si>
  <si>
    <t>Conceited</t>
  </si>
  <si>
    <t>56870689</t>
  </si>
  <si>
    <t>Snow On The Beach (feat. Lana Del Rey)</t>
  </si>
  <si>
    <t>Taylor Swift, Lana Del Rey</t>
  </si>
  <si>
    <t>323437194</t>
  </si>
  <si>
    <t>Maroon</t>
  </si>
  <si>
    <t>317726339</t>
  </si>
  <si>
    <t>Tubarï¿½ï¿½o Te</t>
  </si>
  <si>
    <t>Dj LK da Escï¿½ï¿½cia, Tchakabum, mc jhenny, M</t>
  </si>
  <si>
    <t>116144341</t>
  </si>
  <si>
    <t>Bejeweled</t>
  </si>
  <si>
    <t>328207708</t>
  </si>
  <si>
    <t>Tarot</t>
  </si>
  <si>
    <t>Bad Bunny, Jhay Cortez</t>
  </si>
  <si>
    <t>608228647</t>
  </si>
  <si>
    <t>You Make It Feel Like Christmas (feat. Blake Shelton)</t>
  </si>
  <si>
    <t>Gwen Stefani, Blake Shelton</t>
  </si>
  <si>
    <t>180577478</t>
  </si>
  <si>
    <t>Desesperados</t>
  </si>
  <si>
    <t>Chencho Corleone, Rauw Alejandro</t>
  </si>
  <si>
    <t>809306935</t>
  </si>
  <si>
    <t>128</t>
  </si>
  <si>
    <t>Too Late</t>
  </si>
  <si>
    <t>49262961</t>
  </si>
  <si>
    <t>Party</t>
  </si>
  <si>
    <t>Bad Bunny, Rauw Alejandro</t>
  </si>
  <si>
    <t>614555082</t>
  </si>
  <si>
    <t>Run Rudolph Run - Single Version</t>
  </si>
  <si>
    <t>Chuck Berry</t>
  </si>
  <si>
    <t>245350949</t>
  </si>
  <si>
    <t>Jingle Bells - Remastered 1999</t>
  </si>
  <si>
    <t>Frank Sinatra</t>
  </si>
  <si>
    <t>178660459</t>
  </si>
  <si>
    <t>Far</t>
  </si>
  <si>
    <t>51641685</t>
  </si>
  <si>
    <t>On Time (with John Legend)</t>
  </si>
  <si>
    <t>John Legend, Metro Boomin</t>
  </si>
  <si>
    <t>78139948</t>
  </si>
  <si>
    <t>GATï¿½ï¿½</t>
  </si>
  <si>
    <t>Maldy, Karol G</t>
  </si>
  <si>
    <t>322336177</t>
  </si>
  <si>
    <t>ýýýabcdefu</t>
  </si>
  <si>
    <t>Gayle</t>
  </si>
  <si>
    <t>1007612429</t>
  </si>
  <si>
    <t>575</t>
  </si>
  <si>
    <t>Sacrifice</t>
  </si>
  <si>
    <t>326792833</t>
  </si>
  <si>
    <t>133</t>
  </si>
  <si>
    <t>Is There Someone Else?</t>
  </si>
  <si>
    <t>391251368</t>
  </si>
  <si>
    <t>Fingers Crossed</t>
  </si>
  <si>
    <t>Lauren Spencer Smith, Lauren Spencer Smith, Lauren Spencer Smith</t>
  </si>
  <si>
    <t>349585590</t>
  </si>
  <si>
    <t>70</t>
  </si>
  <si>
    <t>Out of Time</t>
  </si>
  <si>
    <t>339659802</t>
  </si>
  <si>
    <t>Do It To It</t>
  </si>
  <si>
    <t>Cherish, ACRAZE</t>
  </si>
  <si>
    <t>674772936</t>
  </si>
  <si>
    <t>465</t>
  </si>
  <si>
    <t>We Don't Talk About Bruno</t>
  </si>
  <si>
    <t>Adassa, Mauro Castillo, Stephanie Beatriz, Encanto - Cast, Rhenzy Feliz, Diane Guerrero, Carolina Gaitan</t>
  </si>
  <si>
    <t>432719968</t>
  </si>
  <si>
    <t>Pepas</t>
  </si>
  <si>
    <t>Farruko</t>
  </si>
  <si>
    <t>1309887447</t>
  </si>
  <si>
    <t>965</t>
  </si>
  <si>
    <t>How Do I Make You Love Me?</t>
  </si>
  <si>
    <t>119238316</t>
  </si>
  <si>
    <t>Gasoline</t>
  </si>
  <si>
    <t>116903579</t>
  </si>
  <si>
    <t>Infinity</t>
  </si>
  <si>
    <t>Jaymes Young</t>
  </si>
  <si>
    <t>888046992</t>
  </si>
  <si>
    <t>396</t>
  </si>
  <si>
    <t>Less Than Zero</t>
  </si>
  <si>
    <t>200660871</t>
  </si>
  <si>
    <t>Take My Breath</t>
  </si>
  <si>
    <t>130655803</t>
  </si>
  <si>
    <t>good 4 u</t>
  </si>
  <si>
    <t>1887039593</t>
  </si>
  <si>
    <t>461</t>
  </si>
  <si>
    <t>Here We Goï¿½ï¿½ï¿½ Again (feat. Tyler, the Cr</t>
  </si>
  <si>
    <t>The Weeknd, Tyler, The Creator</t>
  </si>
  <si>
    <t>88103848</t>
  </si>
  <si>
    <t>Best Friends</t>
  </si>
  <si>
    <t>101114984</t>
  </si>
  <si>
    <t>Kiss Me More (feat. SZA)</t>
  </si>
  <si>
    <t>SZA, Doja Cat</t>
  </si>
  <si>
    <t>1575467011</t>
  </si>
  <si>
    <t>497</t>
  </si>
  <si>
    <t>I Heard You're Married (feat. Lil Wayne)</t>
  </si>
  <si>
    <t>The Weeknd, Lil Wayne</t>
  </si>
  <si>
    <t>91656026</t>
  </si>
  <si>
    <t>Need To Know</t>
  </si>
  <si>
    <t>1042568408</t>
  </si>
  <si>
    <t>MONTERO (Call Me By Your Name)</t>
  </si>
  <si>
    <t>1735441776</t>
  </si>
  <si>
    <t>738</t>
  </si>
  <si>
    <t>love nwantiti (ah ah ah)</t>
  </si>
  <si>
    <t>Ckay</t>
  </si>
  <si>
    <t>726837877</t>
  </si>
  <si>
    <t>Dawn FM</t>
  </si>
  <si>
    <t>53933526</t>
  </si>
  <si>
    <t>Surface Pressure</t>
  </si>
  <si>
    <t>Jessica Darrow</t>
  </si>
  <si>
    <t>267758538</t>
  </si>
  <si>
    <t>Starry Eyes</t>
  </si>
  <si>
    <t>74601456</t>
  </si>
  <si>
    <t>THATS WHAT I WANT</t>
  </si>
  <si>
    <t>920797189</t>
  </si>
  <si>
    <t>298</t>
  </si>
  <si>
    <t>One Right Now (with The Weeknd)</t>
  </si>
  <si>
    <t>The Weeknd, Post Malone</t>
  </si>
  <si>
    <t>539595276</t>
  </si>
  <si>
    <t>Beggin</t>
  </si>
  <si>
    <t>Mï¿½ï¿½ne</t>
  </si>
  <si>
    <t>1367810478</t>
  </si>
  <si>
    <t>964</t>
  </si>
  <si>
    <t>Mon Amour - Remix</t>
  </si>
  <si>
    <t>Aitana, zzoilo</t>
  </si>
  <si>
    <t>578207856</t>
  </si>
  <si>
    <t>Lo Siento BB:/ (with Bad Bunny &amp; Julieta Venegas)</t>
  </si>
  <si>
    <t>Julieta Venegas, Bad Bunny, Tainy</t>
  </si>
  <si>
    <t>775542072</t>
  </si>
  <si>
    <t>MONEY</t>
  </si>
  <si>
    <t>Lisa</t>
  </si>
  <si>
    <t>863625566</t>
  </si>
  <si>
    <t>The Motto</t>
  </si>
  <si>
    <t>Tiï¿½ï¿½sto, Ava</t>
  </si>
  <si>
    <t>656013912</t>
  </si>
  <si>
    <t>268</t>
  </si>
  <si>
    <t>Happier Than Ever</t>
  </si>
  <si>
    <t>1056760045</t>
  </si>
  <si>
    <t>283</t>
  </si>
  <si>
    <t>Moth To A Flame (with The Weeknd)</t>
  </si>
  <si>
    <t>The Weeknd, Swedish House Mafia</t>
  </si>
  <si>
    <t>611994237</t>
  </si>
  <si>
    <t>284</t>
  </si>
  <si>
    <t>traitor</t>
  </si>
  <si>
    <t>Juan Cruz Toledo, Huilen Toledo</t>
  </si>
  <si>
    <t>1230855859</t>
  </si>
  <si>
    <t>Toxic</t>
  </si>
  <si>
    <t>BoyWithUke</t>
  </si>
  <si>
    <t>582981380</t>
  </si>
  <si>
    <t>118</t>
  </si>
  <si>
    <t>drivers license</t>
  </si>
  <si>
    <t>1858144199</t>
  </si>
  <si>
    <t>485</t>
  </si>
  <si>
    <t>Malvadï¿½ï¿</t>
  </si>
  <si>
    <t>Xamï¿½ï¿½, Gustah, Neo B</t>
  </si>
  <si>
    <t>240684449</t>
  </si>
  <si>
    <t>All Too Well (10 Minute Version) (Taylor's Version) (From The Vault)</t>
  </si>
  <si>
    <t>583687007</t>
  </si>
  <si>
    <t>Donï¿½ï¿½ï¿½t Break My</t>
  </si>
  <si>
    <t>63803529</t>
  </si>
  <si>
    <t>Oh My God</t>
  </si>
  <si>
    <t>466214729</t>
  </si>
  <si>
    <t>Entre Nosotros (Remix) [con Nicki Nicole]</t>
  </si>
  <si>
    <t>Lit Killah, Maria Becerra, Tiago pzk, NICKI NICOLE</t>
  </si>
  <si>
    <t>236940480</t>
  </si>
  <si>
    <t>A Tale By Quincy</t>
  </si>
  <si>
    <t>41924466</t>
  </si>
  <si>
    <t>I AM WOMAN</t>
  </si>
  <si>
    <t>Emmy Meli</t>
  </si>
  <si>
    <t>225259194</t>
  </si>
  <si>
    <t>Medallo</t>
  </si>
  <si>
    <t>Justin Quiles, Lenny Tavï¿½ï¿½rez, BL</t>
  </si>
  <si>
    <t>393230256</t>
  </si>
  <si>
    <t>It'll Be Okay</t>
  </si>
  <si>
    <t>Shawn Mendes</t>
  </si>
  <si>
    <t>287201015</t>
  </si>
  <si>
    <t>Softcore</t>
  </si>
  <si>
    <t>599770206</t>
  </si>
  <si>
    <t>Super Gremlin</t>
  </si>
  <si>
    <t>Kodak Black</t>
  </si>
  <si>
    <t>342779426</t>
  </si>
  <si>
    <t>Volvï¿</t>
  </si>
  <si>
    <t>Aventura, Bad Bunny</t>
  </si>
  <si>
    <t>673801126</t>
  </si>
  <si>
    <t>Todo De Ti</t>
  </si>
  <si>
    <t>Rauw Alejandro</t>
  </si>
  <si>
    <t>1168642797</t>
  </si>
  <si>
    <t>Love Nwantiti - Remix</t>
  </si>
  <si>
    <t>Ckay, AX'EL, Dj Yo!</t>
  </si>
  <si>
    <t>540539717</t>
  </si>
  <si>
    <t>Smokin Out The Window</t>
  </si>
  <si>
    <t>Bruno Mars, Anderson .Paak, Silk Sonic</t>
  </si>
  <si>
    <t>383550148</t>
  </si>
  <si>
    <t>Meet Me At Our Spot</t>
  </si>
  <si>
    <t>THE ANXIETY, Willow, Tyler Cole</t>
  </si>
  <si>
    <t>530511203</t>
  </si>
  <si>
    <t>90</t>
  </si>
  <si>
    <t>Every Angel is Terrifying</t>
  </si>
  <si>
    <t>37307967</t>
  </si>
  <si>
    <t>Tacones Rojos</t>
  </si>
  <si>
    <t>Sebastian Yatra</t>
  </si>
  <si>
    <t>510876816</t>
  </si>
  <si>
    <t>Peaches (feat. Daniel Caesar &amp; Giveon)</t>
  </si>
  <si>
    <t>Justin Bieber, Daniel Caesar, Giveon</t>
  </si>
  <si>
    <t>1445941661</t>
  </si>
  <si>
    <t>612</t>
  </si>
  <si>
    <t>Dakiti</t>
  </si>
  <si>
    <t>1763363713</t>
  </si>
  <si>
    <t>525</t>
  </si>
  <si>
    <t>Tiago PZK: Bzrp Music Sessions, Vol. 48</t>
  </si>
  <si>
    <t>Bizarrap, Tiago pzk</t>
  </si>
  <si>
    <t>374191487</t>
  </si>
  <si>
    <t>Lï¿½ï¿½ï¿</t>
  </si>
  <si>
    <t>Stromae</t>
  </si>
  <si>
    <t>108809090</t>
  </si>
  <si>
    <t>394</t>
  </si>
  <si>
    <t>Nostï¿½ï¿½l</t>
  </si>
  <si>
    <t>Chris Brown, Rvssian, Rauw Alejandro</t>
  </si>
  <si>
    <t>436695353</t>
  </si>
  <si>
    <t>Better Days (NEIKED x Mae Muller x Polo G)</t>
  </si>
  <si>
    <t>NEIKED, Mae Muller, Polo G</t>
  </si>
  <si>
    <t>421040617</t>
  </si>
  <si>
    <t>Life Goes On</t>
  </si>
  <si>
    <t>Oliver Tree</t>
  </si>
  <si>
    <t>501541661</t>
  </si>
  <si>
    <t>Sad Girlz Luv Money Remix (feat. Kali Uchis)</t>
  </si>
  <si>
    <t>Kali Uchis, Amaarae, Moliy</t>
  </si>
  <si>
    <t>354065229</t>
  </si>
  <si>
    <t>Butter</t>
  </si>
  <si>
    <t>1143647827</t>
  </si>
  <si>
    <t>223</t>
  </si>
  <si>
    <t>pushin P (feat. Young Thug)</t>
  </si>
  <si>
    <t>Young Thug, Future, Gunna</t>
  </si>
  <si>
    <t>311395144</t>
  </si>
  <si>
    <t>You Right</t>
  </si>
  <si>
    <t>Doja Cat, The Weeknd</t>
  </si>
  <si>
    <t>672656250</t>
  </si>
  <si>
    <t>deja vu</t>
  </si>
  <si>
    <t>1256880657</t>
  </si>
  <si>
    <t>Dynamite</t>
  </si>
  <si>
    <t>1692897992</t>
  </si>
  <si>
    <t>583</t>
  </si>
  <si>
    <t>TO THE MOON</t>
  </si>
  <si>
    <t>Jnr Choi</t>
  </si>
  <si>
    <t>245095641</t>
  </si>
  <si>
    <t>159</t>
  </si>
  <si>
    <t>Lost in the Fire</t>
  </si>
  <si>
    <t>686734357</t>
  </si>
  <si>
    <t>447</t>
  </si>
  <si>
    <t>Salimo de Noche</t>
  </si>
  <si>
    <t>Trueno, Tiago pzk</t>
  </si>
  <si>
    <t>261414174</t>
  </si>
  <si>
    <t>Volando - Remix</t>
  </si>
  <si>
    <t>Sech, Bad Bunny, Mora</t>
  </si>
  <si>
    <t>610045621</t>
  </si>
  <si>
    <t>Leave The Door Open</t>
  </si>
  <si>
    <t>1115880852</t>
  </si>
  <si>
    <t>569</t>
  </si>
  <si>
    <t>Knife Talk (with 21 Savage ft. Project Pat)</t>
  </si>
  <si>
    <t>Drake, Project Pat, 21 Savage</t>
  </si>
  <si>
    <t>594482982</t>
  </si>
  <si>
    <t>Don't Be Shy</t>
  </si>
  <si>
    <t>Tiï¿½ï¿½sto, Kar</t>
  </si>
  <si>
    <t>566954746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</si>
  <si>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</si>
  <si>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</si>
  <si>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</si>
  <si>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</si>
  <si>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</si>
  <si>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374706940</t>
  </si>
  <si>
    <t>507</t>
  </si>
  <si>
    <t>The Family Madrigal</t>
  </si>
  <si>
    <t>Olga Merediz, Stephanie Beatriz, Encanto - Cast</t>
  </si>
  <si>
    <t>184937148</t>
  </si>
  <si>
    <t>Phantom Regret by Jim</t>
  </si>
  <si>
    <t>31959571</t>
  </si>
  <si>
    <t>Dos Oruguitas</t>
  </si>
  <si>
    <t>167076418</t>
  </si>
  <si>
    <t>Freaks</t>
  </si>
  <si>
    <t>Surf Curse</t>
  </si>
  <si>
    <t>824420218</t>
  </si>
  <si>
    <t>121</t>
  </si>
  <si>
    <t>Acapulco</t>
  </si>
  <si>
    <t>Jason Derulo</t>
  </si>
  <si>
    <t>363467642</t>
  </si>
  <si>
    <t>Daddy Issues</t>
  </si>
  <si>
    <t>1127468248</t>
  </si>
  <si>
    <t>384</t>
  </si>
  <si>
    <t>thought i was playing</t>
  </si>
  <si>
    <t>21 Savage, Gunna</t>
  </si>
  <si>
    <t>60680939</t>
  </si>
  <si>
    <t>ELEVEN</t>
  </si>
  <si>
    <t>247737946</t>
  </si>
  <si>
    <t>Mood (feat. Iann Dior)</t>
  </si>
  <si>
    <t>24kgoldn, Iann Dior</t>
  </si>
  <si>
    <t>1699402402</t>
  </si>
  <si>
    <t>636</t>
  </si>
  <si>
    <t>What Else Can I Do?</t>
  </si>
  <si>
    <t>Stephanie Beatriz, Diane Guerrero</t>
  </si>
  <si>
    <t>154797871</t>
  </si>
  <si>
    <t>DANCE CRIP</t>
  </si>
  <si>
    <t>Trueno</t>
  </si>
  <si>
    <t>198883004</t>
  </si>
  <si>
    <t>Miserable Man</t>
  </si>
  <si>
    <t>124407432</t>
  </si>
  <si>
    <t>happier</t>
  </si>
  <si>
    <t>850608354</t>
  </si>
  <si>
    <t>Praise God</t>
  </si>
  <si>
    <t>Kanye West</t>
  </si>
  <si>
    <t>376333030</t>
  </si>
  <si>
    <t>Get Into It (Yuh)</t>
  </si>
  <si>
    <t>516784627</t>
  </si>
  <si>
    <t>Before You Go</t>
  </si>
  <si>
    <t>1608045237</t>
  </si>
  <si>
    <t>625</t>
  </si>
  <si>
    <t>Sky</t>
  </si>
  <si>
    <t>Playboi Carti</t>
  </si>
  <si>
    <t>506778838</t>
  </si>
  <si>
    <t>Rolling in the Deep</t>
  </si>
  <si>
    <t>1472799873</t>
  </si>
  <si>
    <t>6,280</t>
  </si>
  <si>
    <t>Sobrio</t>
  </si>
  <si>
    <t>Maluma</t>
  </si>
  <si>
    <t>513643924</t>
  </si>
  <si>
    <t>Peru</t>
  </si>
  <si>
    <t>Ed Sheeran, Fireboy DML</t>
  </si>
  <si>
    <t>261286503</t>
  </si>
  <si>
    <t>favorite crime</t>
  </si>
  <si>
    <t>783706581</t>
  </si>
  <si>
    <t>Thunder</t>
  </si>
  <si>
    <t>Prezioso, Gabry Ponte, LUM!X</t>
  </si>
  <si>
    <t>422691058</t>
  </si>
  <si>
    <t>The Business</t>
  </si>
  <si>
    <t>Tiï¿½ï¿</t>
  </si>
  <si>
    <t>1062345656</t>
  </si>
  <si>
    <t>positions</t>
  </si>
  <si>
    <t>1252563873</t>
  </si>
  <si>
    <t>I WANNA BE YOUR SLAVE</t>
  </si>
  <si>
    <t>851070493</t>
  </si>
  <si>
    <t>434</t>
  </si>
  <si>
    <t xml:space="preserve">Vai Lï¿½ï¿½ Em Casa </t>
  </si>
  <si>
    <t>Marï¿½ï¿½lia Mendonï¿½ï¿½a, George Henrique &amp;</t>
  </si>
  <si>
    <t>263894529</t>
  </si>
  <si>
    <t>The Feels</t>
  </si>
  <si>
    <t>TWICE</t>
  </si>
  <si>
    <t>345903614</t>
  </si>
  <si>
    <t>HEARTBREAK ANNIVERSARY</t>
  </si>
  <si>
    <t>Giveon</t>
  </si>
  <si>
    <t>951637566</t>
  </si>
  <si>
    <t>No Lie</t>
  </si>
  <si>
    <t>Sean Paul, Dua Lipa</t>
  </si>
  <si>
    <t>956865266</t>
  </si>
  <si>
    <t>1,219</t>
  </si>
  <si>
    <t>OUT OUT (feat. Charli XCX &amp; Saweetie)</t>
  </si>
  <si>
    <t>Charli XCX, Jax Jones, Joel Corry, Saweetie</t>
  </si>
  <si>
    <t>427486004</t>
  </si>
  <si>
    <t>201</t>
  </si>
  <si>
    <t>Pope Is a Rockstar</t>
  </si>
  <si>
    <t>SALES</t>
  </si>
  <si>
    <t>156658366</t>
  </si>
  <si>
    <t>2055</t>
  </si>
  <si>
    <t>Sleepy hallow</t>
  </si>
  <si>
    <t>624515457</t>
  </si>
  <si>
    <t>Bored</t>
  </si>
  <si>
    <t>777765388</t>
  </si>
  <si>
    <t>250</t>
  </si>
  <si>
    <t>Happier Than Ever - Edit</t>
  </si>
  <si>
    <t>412795151</t>
  </si>
  <si>
    <t>Astronaut In The Ocean</t>
  </si>
  <si>
    <t>Masked Wolf</t>
  </si>
  <si>
    <t>1138474110</t>
  </si>
  <si>
    <t>Ley Seca</t>
  </si>
  <si>
    <t>Anuel Aa, Jhay Cortez</t>
  </si>
  <si>
    <t>355219175</t>
  </si>
  <si>
    <t>Every Summertime</t>
  </si>
  <si>
    <t>NIKI</t>
  </si>
  <si>
    <t>290228626</t>
  </si>
  <si>
    <t>Talking To The Moon</t>
  </si>
  <si>
    <t>1062956628</t>
  </si>
  <si>
    <t>862</t>
  </si>
  <si>
    <t>you broke me first</t>
  </si>
  <si>
    <t>Tate McRae</t>
  </si>
  <si>
    <t>1180094974</t>
  </si>
  <si>
    <t>The Nights</t>
  </si>
  <si>
    <t>Avicii</t>
  </si>
  <si>
    <t>1456081449</t>
  </si>
  <si>
    <t>1,282</t>
  </si>
  <si>
    <t>432702334</t>
  </si>
  <si>
    <t>344</t>
  </si>
  <si>
    <t>Way 2 Sexy (with Future &amp; Young Thug)</t>
  </si>
  <si>
    <t>Drake, Future, Young Thug</t>
  </si>
  <si>
    <t>489945871</t>
  </si>
  <si>
    <t>86</t>
  </si>
  <si>
    <t>Cï¿½ï¿½</t>
  </si>
  <si>
    <t>465959382</t>
  </si>
  <si>
    <t>Enemy - from the series Arcane League of Legends</t>
  </si>
  <si>
    <t>Imagine Dragons, League of Legends, Arcane</t>
  </si>
  <si>
    <t>Dance Monkey</t>
  </si>
  <si>
    <t>Tones and I</t>
  </si>
  <si>
    <t>2864791672</t>
  </si>
  <si>
    <t>3,595</t>
  </si>
  <si>
    <t>Lucid Dreams</t>
  </si>
  <si>
    <t>Juice WRLD</t>
  </si>
  <si>
    <t>2288695111</t>
  </si>
  <si>
    <t>710</t>
  </si>
  <si>
    <t>Quï¿½ï¿½ Mï¿½ï¿</t>
  </si>
  <si>
    <t>J Balvin, Maria Becerra</t>
  </si>
  <si>
    <t>720825549</t>
  </si>
  <si>
    <t>All of Me</t>
  </si>
  <si>
    <t>John Legend</t>
  </si>
  <si>
    <t>2086124197</t>
  </si>
  <si>
    <t>4,534</t>
  </si>
  <si>
    <t>Smells Like Teen Spirit - Remastered 2021</t>
  </si>
  <si>
    <t>Nirvana</t>
  </si>
  <si>
    <t>1690192927</t>
  </si>
  <si>
    <t>12,367</t>
  </si>
  <si>
    <t>Arcade</t>
  </si>
  <si>
    <t>Duncan Laurence</t>
  </si>
  <si>
    <t>991336132</t>
  </si>
  <si>
    <t>584</t>
  </si>
  <si>
    <t>Fair Trade (with Travis Scott)</t>
  </si>
  <si>
    <t>Drake, Travis Scott</t>
  </si>
  <si>
    <t>593917618</t>
  </si>
  <si>
    <t>Bar</t>
  </si>
  <si>
    <t>Tini, L-Gante</t>
  </si>
  <si>
    <t>200972675</t>
  </si>
  <si>
    <t>The Rumbling (TV Size)</t>
  </si>
  <si>
    <t>SiM</t>
  </si>
  <si>
    <t>71014967</t>
  </si>
  <si>
    <t>family ties (with Kendrick Lamar)</t>
  </si>
  <si>
    <t>Kendrick Lamar, Baby Keem</t>
  </si>
  <si>
    <t>560222750</t>
  </si>
  <si>
    <t>Mr. Brightside</t>
  </si>
  <si>
    <t>The Killers</t>
  </si>
  <si>
    <t>1806617704</t>
  </si>
  <si>
    <t>5,063</t>
  </si>
  <si>
    <t>120</t>
  </si>
  <si>
    <t>Blessed-Cursed</t>
  </si>
  <si>
    <t>77337771</t>
  </si>
  <si>
    <t>AM Remix</t>
  </si>
  <si>
    <t>J Balvin, Nio Garcia, Bad Bunny</t>
  </si>
  <si>
    <t>528544703</t>
  </si>
  <si>
    <t>67</t>
  </si>
  <si>
    <t>Streets</t>
  </si>
  <si>
    <t>865640097</t>
  </si>
  <si>
    <t>179</t>
  </si>
  <si>
    <t>Shallow</t>
  </si>
  <si>
    <t>Lady Gaga, Bradley Cooper</t>
  </si>
  <si>
    <t>2159346687</t>
  </si>
  <si>
    <t>2,854</t>
  </si>
  <si>
    <t>Polaroid Love</t>
  </si>
  <si>
    <t>211372494</t>
  </si>
  <si>
    <t>Leave Before You Love Me (with Jonas Brothers)</t>
  </si>
  <si>
    <t>Marshmello, Jonas Brothers</t>
  </si>
  <si>
    <t>651732901</t>
  </si>
  <si>
    <t>Permission to Dance</t>
  </si>
  <si>
    <t>608334048</t>
  </si>
  <si>
    <t>Friday (feat. Mufasa &amp; Hypeman) - Dopamine Re-Edit</t>
  </si>
  <si>
    <t>Riton, Nightcrawlers, Mufasa &amp; Hypeman, Dopamine</t>
  </si>
  <si>
    <t>863756573</t>
  </si>
  <si>
    <t>RAPSTAR</t>
  </si>
  <si>
    <t>Polo G</t>
  </si>
  <si>
    <t>797402345</t>
  </si>
  <si>
    <t>'Till I Collapse</t>
  </si>
  <si>
    <t>Eminem, Nate Dogg</t>
  </si>
  <si>
    <t>1695712020</t>
  </si>
  <si>
    <t>2,515</t>
  </si>
  <si>
    <t>Memories</t>
  </si>
  <si>
    <t>Maroon 5</t>
  </si>
  <si>
    <t>1759567999</t>
  </si>
  <si>
    <t>1,066</t>
  </si>
  <si>
    <t>Se Le Ve</t>
  </si>
  <si>
    <t>Arcangel, De La Ghetto, Justin Quiles, Lenny Tavï¿½ï¿½rez, Sech, Dalex, Dimelo Flow, Rich Music</t>
  </si>
  <si>
    <t>223319934</t>
  </si>
  <si>
    <t>25k jacket (feat. Lil Baby)</t>
  </si>
  <si>
    <t>Gunna, Lil Baby</t>
  </si>
  <si>
    <t>54937991</t>
  </si>
  <si>
    <t xml:space="preserve">When Iï¿½ï¿½ï¿½m Gone (with Katy </t>
  </si>
  <si>
    <t>Katy Perry, Alesso</t>
  </si>
  <si>
    <t>226897599</t>
  </si>
  <si>
    <t>Esqueï¿½ï¿½a-Me Se For C</t>
  </si>
  <si>
    <t>Marï¿½ï¿½lia Mendonï¿½ï¿½a, Maiara &amp;</t>
  </si>
  <si>
    <t>258316038</t>
  </si>
  <si>
    <t>Miï¿½ï¿½n</t>
  </si>
  <si>
    <t>Tini, Maria Becerra</t>
  </si>
  <si>
    <t>596152090</t>
  </si>
  <si>
    <t>Sï¿½ï¿½</t>
  </si>
  <si>
    <t>Anuel Aa, Myke Towers, Jhay Cortez</t>
  </si>
  <si>
    <t>177129919</t>
  </si>
  <si>
    <t>MAMIII</t>
  </si>
  <si>
    <t>Karol G, Becky G</t>
  </si>
  <si>
    <t>716591492</t>
  </si>
  <si>
    <t>Still D.R.E.</t>
  </si>
  <si>
    <t>Dr. Dre, Snoop Dogg</t>
  </si>
  <si>
    <t>1210599487</t>
  </si>
  <si>
    <t>6,591</t>
  </si>
  <si>
    <t>Stay Alive (Prod. SUGA of BTS)</t>
  </si>
  <si>
    <t>246376690</t>
  </si>
  <si>
    <t>Boyfriend</t>
  </si>
  <si>
    <t>Dove Cameron</t>
  </si>
  <si>
    <t>496311364</t>
  </si>
  <si>
    <t>The Joker And The Queen (feat. Taylor Swift)</t>
  </si>
  <si>
    <t>Ed Sheeran, Taylor Swift</t>
  </si>
  <si>
    <t>146789379</t>
  </si>
  <si>
    <t>The Next Episode</t>
  </si>
  <si>
    <t>843309044</t>
  </si>
  <si>
    <t>5,451</t>
  </si>
  <si>
    <t>Light Switch</t>
  </si>
  <si>
    <t>Charlie Puth</t>
  </si>
  <si>
    <t>500340342</t>
  </si>
  <si>
    <t>City of Gods</t>
  </si>
  <si>
    <t>Kanye West, Alicia Keys, Fivio Foreign</t>
  </si>
  <si>
    <t>107255472</t>
  </si>
  <si>
    <t>Brividi</t>
  </si>
  <si>
    <t>Mahmood, Blanco</t>
  </si>
  <si>
    <t>135079152</t>
  </si>
  <si>
    <t>Lost</t>
  </si>
  <si>
    <t>822239726</t>
  </si>
  <si>
    <t>587</t>
  </si>
  <si>
    <t>In Da Club</t>
  </si>
  <si>
    <t>50 Cent</t>
  </si>
  <si>
    <t>1202722675</t>
  </si>
  <si>
    <t>5,221</t>
  </si>
  <si>
    <t>she's all i wanna be</t>
  </si>
  <si>
    <t>343197054</t>
  </si>
  <si>
    <t>Ginseng Strip 2002</t>
  </si>
  <si>
    <t>Yung Lean</t>
  </si>
  <si>
    <t>240769997</t>
  </si>
  <si>
    <t>All For Us - from the HBO Original Series Euphoria</t>
  </si>
  <si>
    <t>Labrinth, Zendaya</t>
  </si>
  <si>
    <t>426204830</t>
  </si>
  <si>
    <t>Notion</t>
  </si>
  <si>
    <t>The Rare Occasions</t>
  </si>
  <si>
    <t>421135627</t>
  </si>
  <si>
    <t>Formula</t>
  </si>
  <si>
    <t>554875730</t>
  </si>
  <si>
    <t>Mount Everest</t>
  </si>
  <si>
    <t>467727006</t>
  </si>
  <si>
    <t>Excuses</t>
  </si>
  <si>
    <t>Intense, AP Dhillon, Gurinder Gill</t>
  </si>
  <si>
    <t>327498031</t>
  </si>
  <si>
    <t>Cigarettes</t>
  </si>
  <si>
    <t>185408548</t>
  </si>
  <si>
    <t>Cayï¿½ï¿½ La Noche (feat. Cruz Cafunï¿½ï¿½, Abhir Hathi, Bejo, EL IMA)</t>
  </si>
  <si>
    <t>Quevedo, La Pantera, Juseph, Cruz Cafunï¿½ï¿½, Bï¿½ï¿½jo, Abhir Hathi</t>
  </si>
  <si>
    <t>245400167</t>
  </si>
  <si>
    <t>California Love - Original Version (Explicit)</t>
  </si>
  <si>
    <t>Dr. Dre, 2Pac, Roger</t>
  </si>
  <si>
    <t>579395142</t>
  </si>
  <si>
    <t>1,663</t>
  </si>
  <si>
    <t>Forgot About Dre</t>
  </si>
  <si>
    <t>Eminem, Dr. Dre</t>
  </si>
  <si>
    <t>675039469</t>
  </si>
  <si>
    <t>1,674</t>
  </si>
  <si>
    <t>Down Under (feat. Colin Hay)</t>
  </si>
  <si>
    <t>Luude, Colin Hay</t>
  </si>
  <si>
    <t>252871192</t>
  </si>
  <si>
    <t>Mujeriego</t>
  </si>
  <si>
    <t>Ryan Castro</t>
  </si>
  <si>
    <t>231996128</t>
  </si>
  <si>
    <t>HUMBLE.</t>
  </si>
  <si>
    <t>Kendrick Lamar</t>
  </si>
  <si>
    <t>1929770265</t>
  </si>
  <si>
    <t>1,481</t>
  </si>
  <si>
    <t>Stan</t>
  </si>
  <si>
    <t>Eminem, Dido</t>
  </si>
  <si>
    <t>918915401</t>
  </si>
  <si>
    <t>4,180</t>
  </si>
  <si>
    <t>Contection</t>
  </si>
  <si>
    <t>GODZZ__-, Zakaria</t>
  </si>
  <si>
    <t>1180896317</t>
  </si>
  <si>
    <t>398</t>
  </si>
  <si>
    <t>Swim</t>
  </si>
  <si>
    <t>Chase Atlantic</t>
  </si>
  <si>
    <t>498960285</t>
  </si>
  <si>
    <t>A Tu Merced</t>
  </si>
  <si>
    <t>685071800</t>
  </si>
  <si>
    <t>Numb Little Bug</t>
  </si>
  <si>
    <t>Em Beihold</t>
  </si>
  <si>
    <t>258714692</t>
  </si>
  <si>
    <t>Mainstreet, Chefin</t>
  </si>
  <si>
    <t>143139338</t>
  </si>
  <si>
    <t>Problemï¿½</t>
  </si>
  <si>
    <t>Alvaro Diaz, Rauw Alejandro</t>
  </si>
  <si>
    <t>209768491</t>
  </si>
  <si>
    <t>Bussin</t>
  </si>
  <si>
    <t>Nicki Minaj, Lil Baby</t>
  </si>
  <si>
    <t>64714573</t>
  </si>
  <si>
    <t>Worst Day</t>
  </si>
  <si>
    <t>Future</t>
  </si>
  <si>
    <t>50746620</t>
  </si>
  <si>
    <t>Malvada</t>
  </si>
  <si>
    <t>Zï¿½ï¿½ Fe</t>
  </si>
  <si>
    <t>154119539</t>
  </si>
  <si>
    <t>Hrs and Hrs</t>
  </si>
  <si>
    <t>Muni Long</t>
  </si>
  <si>
    <t>181328253</t>
  </si>
  <si>
    <t>Alien Blues</t>
  </si>
  <si>
    <t>Vundabar</t>
  </si>
  <si>
    <t>370068639</t>
  </si>
  <si>
    <t>Thinking Out Loud</t>
  </si>
  <si>
    <t>2280566092</t>
  </si>
  <si>
    <t>3,895</t>
  </si>
  <si>
    <t>Still Don't Know My Name</t>
  </si>
  <si>
    <t>563902868</t>
  </si>
  <si>
    <t>Christmas Tree</t>
  </si>
  <si>
    <t>V</t>
  </si>
  <si>
    <t>317622165</t>
  </si>
  <si>
    <t>Mal Feito - Ao Vivo</t>
  </si>
  <si>
    <t>Marï¿½ï¿½lia Mendonï¿½ï¿½a, Hugo &amp; G</t>
  </si>
  <si>
    <t>291709698</t>
  </si>
  <si>
    <t>When I R.I.P.</t>
  </si>
  <si>
    <t>203680270</t>
  </si>
  <si>
    <t>Do We Have A Problem?</t>
  </si>
  <si>
    <t>81350745</t>
  </si>
  <si>
    <t>Forever</t>
  </si>
  <si>
    <t>282883169</t>
  </si>
  <si>
    <t>Gospel (with Eminem)</t>
  </si>
  <si>
    <t>64787943</t>
  </si>
  <si>
    <t>Seï¿½ï¿½o</t>
  </si>
  <si>
    <t>Shawn Mendes, Camila Cabello</t>
  </si>
  <si>
    <t>2484812918</t>
  </si>
  <si>
    <t>1,785</t>
  </si>
  <si>
    <t>NEW MAGIC WAND</t>
  </si>
  <si>
    <t>461437791</t>
  </si>
  <si>
    <t>Adore You</t>
  </si>
  <si>
    <t>1439191367</t>
  </si>
  <si>
    <t>La Santa</t>
  </si>
  <si>
    <t>Daddy Yankee, Bad Bunny</t>
  </si>
  <si>
    <t>759208783</t>
  </si>
  <si>
    <t>Something In The Way - Remastered 2021</t>
  </si>
  <si>
    <t>368646862</t>
  </si>
  <si>
    <t>1,197</t>
  </si>
  <si>
    <t>Sweetest Pie</t>
  </si>
  <si>
    <t>Dua Lipa, Megan Thee Stallion</t>
  </si>
  <si>
    <t>299634472</t>
  </si>
  <si>
    <t>Bam Bam (feat. Ed Sheeran)</t>
  </si>
  <si>
    <t>Camila Cabello, Ed Sheeran</t>
  </si>
  <si>
    <t>756907987</t>
  </si>
  <si>
    <t>492</t>
  </si>
  <si>
    <t>Una Noche en Medellï¿½</t>
  </si>
  <si>
    <t>Cris Mj</t>
  </si>
  <si>
    <t>682475162</t>
  </si>
  <si>
    <t>Envolver</t>
  </si>
  <si>
    <t>Anitta</t>
  </si>
  <si>
    <t>546191065</t>
  </si>
  <si>
    <t>180</t>
  </si>
  <si>
    <t>Starlight</t>
  </si>
  <si>
    <t>Dave</t>
  </si>
  <si>
    <t>229473310</t>
  </si>
  <si>
    <t>Hati-Hati di Jalan</t>
  </si>
  <si>
    <t>Tulus</t>
  </si>
  <si>
    <t>202677468</t>
  </si>
  <si>
    <t>I'm Tired - From "Euphoria" An Original HBO Series</t>
  </si>
  <si>
    <t>121913181</t>
  </si>
  <si>
    <t>DANï¿½ï¿½A</t>
  </si>
  <si>
    <t>Mc Pedrinho, Pedro Sampaio</t>
  </si>
  <si>
    <t>208166039</t>
  </si>
  <si>
    <t>Yo Voy (feat. Daddy Yankee)</t>
  </si>
  <si>
    <t>Zion &amp; Lennox</t>
  </si>
  <si>
    <t>527033089</t>
  </si>
  <si>
    <t>Residente: Bzrp Music Sessions, Vol. 49</t>
  </si>
  <si>
    <t>Residente, Bizarrap</t>
  </si>
  <si>
    <t>94616487</t>
  </si>
  <si>
    <t>Jordan</t>
  </si>
  <si>
    <t>394030335</t>
  </si>
  <si>
    <t>Nail Tech</t>
  </si>
  <si>
    <t>Jack Harlow</t>
  </si>
  <si>
    <t>193443895</t>
  </si>
  <si>
    <t>Chale</t>
  </si>
  <si>
    <t>Eden Muï¿½ï</t>
  </si>
  <si>
    <t>299648208</t>
  </si>
  <si>
    <t>DARARI</t>
  </si>
  <si>
    <t>Treasure</t>
  </si>
  <si>
    <t>182978249</t>
  </si>
  <si>
    <t>Ya No Somos Ni Seremos</t>
  </si>
  <si>
    <t>Christian Nodal</t>
  </si>
  <si>
    <t>319757142</t>
  </si>
  <si>
    <t>Thinking with My Dick</t>
  </si>
  <si>
    <t>Kevin Gates, Juicy J</t>
  </si>
  <si>
    <t>109091573</t>
  </si>
  <si>
    <t>Freaky Deaky</t>
  </si>
  <si>
    <t>Tyga, Doja Cat</t>
  </si>
  <si>
    <t>153240879</t>
  </si>
  <si>
    <t>this is what falling in love feels like</t>
  </si>
  <si>
    <t>346127840</t>
  </si>
  <si>
    <t>La Zona</t>
  </si>
  <si>
    <t>312622938</t>
  </si>
  <si>
    <t>Bohemian Rhapsody - Remastered 2011</t>
  </si>
  <si>
    <t>Queen</t>
  </si>
  <si>
    <t>2197010679</t>
  </si>
  <si>
    <t>5,691</t>
  </si>
  <si>
    <t>Hope</t>
  </si>
  <si>
    <t>1200808494</t>
  </si>
  <si>
    <t>267</t>
  </si>
  <si>
    <t>Levitating</t>
  </si>
  <si>
    <t>797196073</t>
  </si>
  <si>
    <t>531</t>
  </si>
  <si>
    <t>Wake Me Up - Radio Edit</t>
  </si>
  <si>
    <t>1970673297</t>
  </si>
  <si>
    <t>6,284</t>
  </si>
  <si>
    <t>jealousy, jealousy</t>
  </si>
  <si>
    <t>665765558</t>
  </si>
  <si>
    <t>Monï¿½ï¿½y so</t>
  </si>
  <si>
    <t>YEAT</t>
  </si>
  <si>
    <t>263779030</t>
  </si>
  <si>
    <t>Demasiadas Mujeres</t>
  </si>
  <si>
    <t>C. Tangana</t>
  </si>
  <si>
    <t>339473453</t>
  </si>
  <si>
    <t>Something Just Like This</t>
  </si>
  <si>
    <t>The Chainsmokers, Coldplay</t>
  </si>
  <si>
    <t>2204080728</t>
  </si>
  <si>
    <t>2,692</t>
  </si>
  <si>
    <t>Closer</t>
  </si>
  <si>
    <t>The Chainsmokers, Halsey</t>
  </si>
  <si>
    <t>2591224264</t>
  </si>
  <si>
    <t>2,179</t>
  </si>
  <si>
    <t>O.O</t>
  </si>
  <si>
    <t>NMIXX</t>
  </si>
  <si>
    <t>135444283</t>
  </si>
  <si>
    <t>Somebody That I Used To Know</t>
  </si>
  <si>
    <t>Gotye, Kimbra</t>
  </si>
  <si>
    <t>1457139296</t>
  </si>
  <si>
    <t>6,508</t>
  </si>
  <si>
    <t>Tom's Diner</t>
  </si>
  <si>
    <t>AnnenMayKantereit, Giant Rooks</t>
  </si>
  <si>
    <t>236872197</t>
  </si>
  <si>
    <t>First Class</t>
  </si>
  <si>
    <t>694525298</t>
  </si>
  <si>
    <t>137</t>
  </si>
  <si>
    <t>Plan A</t>
  </si>
  <si>
    <t>Paulo Londra</t>
  </si>
  <si>
    <t>240661097</t>
  </si>
  <si>
    <t>Fuera del mercado</t>
  </si>
  <si>
    <t>Danny Ocean</t>
  </si>
  <si>
    <t>421365166</t>
  </si>
  <si>
    <t>X ï¿½ï¿½LTIMA</t>
  </si>
  <si>
    <t>349746291</t>
  </si>
  <si>
    <t>When You're Gone</t>
  </si>
  <si>
    <t>255120451</t>
  </si>
  <si>
    <t>In My Head</t>
  </si>
  <si>
    <t>Lil Tjay</t>
  </si>
  <si>
    <t>190981339</t>
  </si>
  <si>
    <t>Wait a Minute!</t>
  </si>
  <si>
    <t>Willow</t>
  </si>
  <si>
    <t>924193303</t>
  </si>
  <si>
    <t>LOVE DIVE</t>
  </si>
  <si>
    <t>305771063</t>
  </si>
  <si>
    <t>Pantysito</t>
  </si>
  <si>
    <t>Feid, Alejo, Robi</t>
  </si>
  <si>
    <t>273005485</t>
  </si>
  <si>
    <t>Chance</t>
  </si>
  <si>
    <t>89566512</t>
  </si>
  <si>
    <t>Cool for the Summer</t>
  </si>
  <si>
    <t>Demi Lovato</t>
  </si>
  <si>
    <t>677389855</t>
  </si>
  <si>
    <t>577</t>
  </si>
  <si>
    <t>psychofreak (feat. WILLOW)</t>
  </si>
  <si>
    <t>Camila Cabello, Willow</t>
  </si>
  <si>
    <t>75476209</t>
  </si>
  <si>
    <t>Angel Baby</t>
  </si>
  <si>
    <t>408843328</t>
  </si>
  <si>
    <t>Vampiro</t>
  </si>
  <si>
    <t xml:space="preserve">Matuï¿½ï¿½, Wiu, </t>
  </si>
  <si>
    <t>187772591</t>
  </si>
  <si>
    <t>Si Quieren Frontear</t>
  </si>
  <si>
    <t>De La Ghetto, Duki, Quevedo</t>
  </si>
  <si>
    <t>178512385</t>
  </si>
  <si>
    <t>Right On</t>
  </si>
  <si>
    <t>Lil Baby</t>
  </si>
  <si>
    <t>101780047</t>
  </si>
  <si>
    <t>Me Arrepentï¿</t>
  </si>
  <si>
    <t>Ak4:20, Cris Mj, Pailita</t>
  </si>
  <si>
    <t>118381354</t>
  </si>
  <si>
    <t>That's Hilarious</t>
  </si>
  <si>
    <t>146363130</t>
  </si>
  <si>
    <t>Soy El Unico</t>
  </si>
  <si>
    <t>Yahritza Y Su Esencia</t>
  </si>
  <si>
    <t>126443991</t>
  </si>
  <si>
    <t>RUMBATï¿½</t>
  </si>
  <si>
    <t>157990698</t>
  </si>
  <si>
    <t>sentaDONA (Remix) s2</t>
  </si>
  <si>
    <t>Luï¿½ï¿½sa Sonza, MC Frog, Dj Gabriel do Borel, Davi K</t>
  </si>
  <si>
    <t>176290831</t>
  </si>
  <si>
    <t>Falling</t>
  </si>
  <si>
    <t>1023187129</t>
  </si>
  <si>
    <t>Sigue</t>
  </si>
  <si>
    <t>Ed Sheeran, J Balvin</t>
  </si>
  <si>
    <t>106933107</t>
  </si>
  <si>
    <t>Fim de Semana no Rio</t>
  </si>
  <si>
    <t>teto</t>
  </si>
  <si>
    <t>139193812</t>
  </si>
  <si>
    <t>MANIAC</t>
  </si>
  <si>
    <t>212234990</t>
  </si>
  <si>
    <t>There's Nothing Holdin' Me Back</t>
  </si>
  <si>
    <t>1714490998</t>
  </si>
  <si>
    <t>1,370</t>
  </si>
  <si>
    <t>IDGAF (with blackbear)</t>
  </si>
  <si>
    <t>Blackbear, BoyWithUke</t>
  </si>
  <si>
    <t>197643795</t>
  </si>
  <si>
    <t>Golden</t>
  </si>
  <si>
    <t>807015863</t>
  </si>
  <si>
    <t>Get Lucky - Radio Edit</t>
  </si>
  <si>
    <t>Pharrell Williams, Nile Rodgers, Daft Punk</t>
  </si>
  <si>
    <t>933815613</t>
  </si>
  <si>
    <t>8,215</t>
  </si>
  <si>
    <t>Ain't Shit</t>
  </si>
  <si>
    <t>499710590</t>
  </si>
  <si>
    <t>Nobody Like U - From "Turning Red"</t>
  </si>
  <si>
    <t>Jordan Fisher, Josh Levi, Finneas O'Connell, 4*TOWN (From Disney and Pixarï¿½ï¿½ï¿½s Turning Red), Topher Ngo, Grayson Vill</t>
  </si>
  <si>
    <t>120847157</t>
  </si>
  <si>
    <t>Still Life</t>
  </si>
  <si>
    <t>BIGBANG</t>
  </si>
  <si>
    <t>53909146</t>
  </si>
  <si>
    <t>Photograph</t>
  </si>
  <si>
    <t>2236667932</t>
  </si>
  <si>
    <t>2,453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</si>
</sst>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3"/>
  <sheetViews>
    <sheetView tabSelected="1" topLeftCell="T1" workbookViewId="0">
      <selection activeCell="Y764" sqref="Y764"/>
    </sheetView>
  </sheetViews>
  <sheetFormatPr defaultRowHeight="14.5" x14ac:dyDescent="0.35"/>
  <cols>
    <col min="1" max="1" width="53" customWidth="1"/>
    <col min="2" max="2" width="21.26953125" customWidth="1"/>
    <col min="3" max="3" width="16.54296875" customWidth="1"/>
    <col min="4" max="4" width="15.453125" customWidth="1"/>
    <col min="5" max="5" width="21" customWidth="1"/>
    <col min="6" max="6" width="15.453125" customWidth="1"/>
    <col min="7" max="7" width="22.7265625" customWidth="1"/>
    <col min="8" max="8" width="18.453125" customWidth="1"/>
    <col min="9" max="9" width="16.7265625" customWidth="1"/>
    <col min="10" max="10" width="20.1796875" customWidth="1"/>
    <col min="11" max="11" width="16.54296875" customWidth="1"/>
    <col min="12" max="12" width="17.81640625" customWidth="1"/>
    <col min="13" max="13" width="20.81640625" customWidth="1"/>
    <col min="14" max="14" width="18.1796875" customWidth="1"/>
    <col min="15" max="15" width="17.453125" customWidth="1"/>
    <col min="16" max="17" width="12.81640625" customWidth="1"/>
    <col min="18" max="18" width="17.1796875" customWidth="1"/>
    <col min="19" max="19" width="14.1796875" customWidth="1"/>
    <col min="20" max="20" width="15.1796875" customWidth="1"/>
    <col min="21" max="21" width="18.7265625" customWidth="1"/>
    <col min="22" max="22" width="20.54296875" customWidth="1"/>
    <col min="23" max="23" width="18.453125" customWidth="1"/>
    <col min="24" max="24" width="17.54296875" customWidth="1"/>
    <col min="25" max="25" width="14.81640625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 t="s">
        <v>25</v>
      </c>
      <c r="B2" t="s">
        <v>26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 t="s">
        <v>27</v>
      </c>
      <c r="J2">
        <v>43</v>
      </c>
      <c r="K2">
        <v>263</v>
      </c>
      <c r="L2" t="s">
        <v>28</v>
      </c>
      <c r="M2">
        <v>10</v>
      </c>
      <c r="N2" t="s">
        <v>29</v>
      </c>
      <c r="O2">
        <v>125</v>
      </c>
      <c r="P2" t="s">
        <v>30</v>
      </c>
      <c r="Q2" t="s">
        <v>31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Y2" s="2" t="str">
        <f>HYPERLINK("https://i.scdn.co/image/ab67616d0000b273741fd4807f442af3f7359316")</f>
        <v>https://i.scdn.co/image/ab67616d0000b273741fd4807f442af3f7359316</v>
      </c>
    </row>
    <row r="3" spans="1:25" x14ac:dyDescent="0.35">
      <c r="A3" t="s">
        <v>32</v>
      </c>
      <c r="B3" t="s">
        <v>33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 t="s">
        <v>34</v>
      </c>
      <c r="J3">
        <v>48</v>
      </c>
      <c r="K3">
        <v>126</v>
      </c>
      <c r="L3" t="s">
        <v>35</v>
      </c>
      <c r="M3">
        <v>14</v>
      </c>
      <c r="N3" t="s">
        <v>36</v>
      </c>
      <c r="O3">
        <v>92</v>
      </c>
      <c r="P3" t="s">
        <v>37</v>
      </c>
      <c r="Q3" t="s">
        <v>31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Y3" s="2" t="str">
        <f>HYPERLINK("https://i.scdn.co/image/ab67616d0000b2730656d5ce813ca3cc4b677e05")</f>
        <v>https://i.scdn.co/image/ab67616d0000b2730656d5ce813ca3cc4b677e05</v>
      </c>
    </row>
    <row r="4" spans="1:25" x14ac:dyDescent="0.35">
      <c r="A4" t="s">
        <v>38</v>
      </c>
      <c r="B4" t="s">
        <v>39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 t="s">
        <v>40</v>
      </c>
      <c r="J4">
        <v>94</v>
      </c>
      <c r="K4">
        <v>207</v>
      </c>
      <c r="L4" t="s">
        <v>41</v>
      </c>
      <c r="M4">
        <v>14</v>
      </c>
      <c r="N4" t="s">
        <v>42</v>
      </c>
      <c r="O4">
        <v>138</v>
      </c>
      <c r="P4" t="s">
        <v>43</v>
      </c>
      <c r="Q4" t="s">
        <v>31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Y4" s="2" t="str">
        <f>HYPERLINK("https://i.scdn.co/image/ab67616d0000b273e85259a1cae29a8d91f2093d")</f>
        <v>https://i.scdn.co/image/ab67616d0000b273e85259a1cae29a8d91f2093d</v>
      </c>
    </row>
    <row r="5" spans="1:25" x14ac:dyDescent="0.35">
      <c r="A5" t="s">
        <v>44</v>
      </c>
      <c r="B5" t="s">
        <v>45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 t="s">
        <v>46</v>
      </c>
      <c r="J5">
        <v>116</v>
      </c>
      <c r="K5">
        <v>207</v>
      </c>
      <c r="L5" t="s">
        <v>47</v>
      </c>
      <c r="M5">
        <v>12</v>
      </c>
      <c r="N5" t="s">
        <v>48</v>
      </c>
      <c r="O5">
        <v>170</v>
      </c>
      <c r="P5" t="s">
        <v>49</v>
      </c>
      <c r="Q5" t="s">
        <v>31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Y5" s="2" t="str">
        <f>HYPERLINK("https://i.scdn.co/image/ab67616d0000b273e787cffec20aa2a396a61647")</f>
        <v>https://i.scdn.co/image/ab67616d0000b273e787cffec20aa2a396a61647</v>
      </c>
    </row>
    <row r="6" spans="1:25" x14ac:dyDescent="0.35">
      <c r="A6" t="s">
        <v>50</v>
      </c>
      <c r="B6" t="s">
        <v>51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 t="s">
        <v>52</v>
      </c>
      <c r="J6">
        <v>84</v>
      </c>
      <c r="K6">
        <v>133</v>
      </c>
      <c r="L6" t="s">
        <v>53</v>
      </c>
      <c r="M6">
        <v>15</v>
      </c>
      <c r="N6" t="s">
        <v>54</v>
      </c>
      <c r="O6">
        <v>144</v>
      </c>
      <c r="P6" t="s">
        <v>49</v>
      </c>
      <c r="Q6" t="s">
        <v>55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Y6" s="2" t="str">
        <f>HYPERLINK("https://i.scdn.co/image/ab67616d0000b273ab5c9cd818ad6ed3e9b79cd1")</f>
        <v>https://i.scdn.co/image/ab67616d0000b273ab5c9cd818ad6ed3e9b79cd1</v>
      </c>
    </row>
    <row r="7" spans="1:25" x14ac:dyDescent="0.35">
      <c r="A7" t="s">
        <v>56</v>
      </c>
      <c r="B7" t="s">
        <v>57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 t="s">
        <v>58</v>
      </c>
      <c r="J7">
        <v>67</v>
      </c>
      <c r="K7">
        <v>213</v>
      </c>
      <c r="L7" t="s">
        <v>59</v>
      </c>
      <c r="M7">
        <v>17</v>
      </c>
      <c r="N7" t="s">
        <v>60</v>
      </c>
      <c r="O7">
        <v>141</v>
      </c>
      <c r="P7" t="s">
        <v>37</v>
      </c>
      <c r="Q7" t="s">
        <v>31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Y7" s="2" t="str">
        <f>HYPERLINK("https://i.scdn.co/image/ab67616d0000b273e3a09a9ae3f1fa102c110e60")</f>
        <v>https://i.scdn.co/image/ab67616d0000b273e3a09a9ae3f1fa102c110e60</v>
      </c>
    </row>
    <row r="8" spans="1:25" x14ac:dyDescent="0.35">
      <c r="A8" t="s">
        <v>61</v>
      </c>
      <c r="B8" t="s">
        <v>62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 t="s">
        <v>63</v>
      </c>
      <c r="J8">
        <v>34</v>
      </c>
      <c r="K8">
        <v>222</v>
      </c>
      <c r="L8" t="s">
        <v>64</v>
      </c>
      <c r="M8">
        <v>13</v>
      </c>
      <c r="N8" t="s">
        <v>65</v>
      </c>
      <c r="O8">
        <v>148</v>
      </c>
      <c r="P8" t="s">
        <v>43</v>
      </c>
      <c r="Q8" t="s">
        <v>55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Y8" s="2" t="str">
        <f>HYPERLINK("https://i.scdn.co/image/ab67616d0000b2732071a0c79802d9375a53bfef")</f>
        <v>https://i.scdn.co/image/ab67616d0000b2732071a0c79802d9375a53bfef</v>
      </c>
    </row>
    <row r="9" spans="1:25" x14ac:dyDescent="0.35">
      <c r="A9" t="s">
        <v>66</v>
      </c>
      <c r="B9" t="s">
        <v>67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 t="s">
        <v>68</v>
      </c>
      <c r="J9">
        <v>25</v>
      </c>
      <c r="K9">
        <v>89</v>
      </c>
      <c r="L9" t="s">
        <v>69</v>
      </c>
      <c r="M9">
        <v>13</v>
      </c>
      <c r="N9" t="s">
        <v>70</v>
      </c>
      <c r="O9">
        <v>100</v>
      </c>
      <c r="P9" t="s">
        <v>43</v>
      </c>
      <c r="Q9" t="s">
        <v>31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Y9" s="2" t="str">
        <f>HYPERLINK("https://i.scdn.co/image/ab67616d0000b273a935d458be0651a13d87d612")</f>
        <v>https://i.scdn.co/image/ab67616d0000b273a935d458be0651a13d87d612</v>
      </c>
    </row>
    <row r="10" spans="1:25" x14ac:dyDescent="0.35">
      <c r="A10" t="s">
        <v>71</v>
      </c>
      <c r="B10" t="s">
        <v>72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 t="s">
        <v>73</v>
      </c>
      <c r="J10">
        <v>60</v>
      </c>
      <c r="K10">
        <v>210</v>
      </c>
      <c r="L10" t="s">
        <v>74</v>
      </c>
      <c r="M10">
        <v>11</v>
      </c>
      <c r="N10" t="s">
        <v>75</v>
      </c>
      <c r="O10">
        <v>130</v>
      </c>
      <c r="P10" t="s">
        <v>37</v>
      </c>
      <c r="Q10" t="s">
        <v>55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  <c r="Y10" s="2" t="str">
        <f>HYPERLINK("https://i.scdn.co/image/ab67616d0000b273017d5e26552345c4b1575b6c")</f>
        <v>https://i.scdn.co/image/ab67616d0000b273017d5e26552345c4b1575b6c</v>
      </c>
    </row>
    <row r="11" spans="1:25" x14ac:dyDescent="0.35">
      <c r="A11" t="s">
        <v>76</v>
      </c>
      <c r="B11" t="s">
        <v>77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 t="s">
        <v>78</v>
      </c>
      <c r="J11">
        <v>49</v>
      </c>
      <c r="K11">
        <v>110</v>
      </c>
      <c r="L11" t="s">
        <v>79</v>
      </c>
      <c r="M11">
        <v>13</v>
      </c>
      <c r="N11" t="s">
        <v>80</v>
      </c>
      <c r="O11">
        <v>170</v>
      </c>
      <c r="P11" t="s">
        <v>81</v>
      </c>
      <c r="Q11" t="s">
        <v>55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  <c r="Y11" s="2" t="str">
        <f>HYPERLINK("https://i.scdn.co/image/ab67616d0000b273a04be3ad7c8c67f4109111a9")</f>
        <v>https://i.scdn.co/image/ab67616d0000b273a04be3ad7c8c67f4109111a9</v>
      </c>
    </row>
    <row r="12" spans="1:25" x14ac:dyDescent="0.35">
      <c r="A12" t="s">
        <v>82</v>
      </c>
      <c r="B12" t="s">
        <v>83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 t="s">
        <v>84</v>
      </c>
      <c r="J12">
        <v>41</v>
      </c>
      <c r="K12">
        <v>205</v>
      </c>
      <c r="L12" t="s">
        <v>85</v>
      </c>
      <c r="M12">
        <v>12</v>
      </c>
      <c r="N12" t="s">
        <v>86</v>
      </c>
      <c r="O12">
        <v>83</v>
      </c>
      <c r="P12" t="s">
        <v>87</v>
      </c>
      <c r="Q12" t="s">
        <v>55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  <c r="Y12" s="2" t="str">
        <f>HYPERLINK("https://i.scdn.co/image/ab67616d0000b273716c0b0ad51594ff788b5f06")</f>
        <v>https://i.scdn.co/image/ab67616d0000b273716c0b0ad51594ff788b5f06</v>
      </c>
    </row>
    <row r="13" spans="1:25" x14ac:dyDescent="0.35">
      <c r="A13" t="s">
        <v>88</v>
      </c>
      <c r="B13" t="s">
        <v>89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 t="s">
        <v>90</v>
      </c>
      <c r="J13">
        <v>37</v>
      </c>
      <c r="K13">
        <v>202</v>
      </c>
      <c r="L13" t="s">
        <v>91</v>
      </c>
      <c r="M13">
        <v>5</v>
      </c>
      <c r="N13" t="s">
        <v>92</v>
      </c>
      <c r="O13">
        <v>150</v>
      </c>
      <c r="P13" t="s">
        <v>43</v>
      </c>
      <c r="Q13" t="s">
        <v>55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  <c r="Y13" s="2" t="str">
        <f>HYPERLINK("https://i.scdn.co/image/ab67616d0000b2733d98a0ae7c78a3a9babaf8af")</f>
        <v>https://i.scdn.co/image/ab67616d0000b2733d98a0ae7c78a3a9babaf8af</v>
      </c>
    </row>
    <row r="14" spans="1:25" x14ac:dyDescent="0.35">
      <c r="A14" t="s">
        <v>93</v>
      </c>
      <c r="B14" t="s">
        <v>94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 t="s">
        <v>95</v>
      </c>
      <c r="J14">
        <v>300</v>
      </c>
      <c r="K14">
        <v>215</v>
      </c>
      <c r="L14" t="s">
        <v>96</v>
      </c>
      <c r="M14">
        <v>58</v>
      </c>
      <c r="N14" t="s">
        <v>97</v>
      </c>
      <c r="O14">
        <v>118</v>
      </c>
      <c r="Q14" t="s">
        <v>31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  <c r="Y14" s="2" t="str">
        <f>HYPERLINK("https://i.scdn.co/image/ab67616d0000b273cd222052a2594be29a6616b5")</f>
        <v>https://i.scdn.co/image/ab67616d0000b273cd222052a2594be29a6616b5</v>
      </c>
    </row>
    <row r="15" spans="1:25" x14ac:dyDescent="0.35">
      <c r="A15" t="s">
        <v>98</v>
      </c>
      <c r="B15" t="s">
        <v>99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 t="s">
        <v>100</v>
      </c>
      <c r="J15">
        <v>80</v>
      </c>
      <c r="K15">
        <v>156</v>
      </c>
      <c r="L15" t="s">
        <v>101</v>
      </c>
      <c r="M15">
        <v>24</v>
      </c>
      <c r="N15" t="s">
        <v>102</v>
      </c>
      <c r="O15">
        <v>130</v>
      </c>
      <c r="P15" t="s">
        <v>81</v>
      </c>
      <c r="Q15" t="s">
        <v>55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  <c r="Y15" s="2" t="str">
        <f>HYPERLINK("https://i.scdn.co/image/ab67616d0000b273d010d5f2882bad368ee24403")</f>
        <v>https://i.scdn.co/image/ab67616d0000b273d010d5f2882bad368ee24403</v>
      </c>
    </row>
    <row r="16" spans="1:25" x14ac:dyDescent="0.35">
      <c r="A16" t="s">
        <v>103</v>
      </c>
      <c r="B16" t="s">
        <v>104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 t="s">
        <v>105</v>
      </c>
      <c r="J16">
        <v>403</v>
      </c>
      <c r="K16">
        <v>198</v>
      </c>
      <c r="L16" t="s">
        <v>106</v>
      </c>
      <c r="M16">
        <v>46</v>
      </c>
      <c r="O16">
        <v>174</v>
      </c>
      <c r="P16" t="s">
        <v>87</v>
      </c>
      <c r="Q16" t="s">
        <v>55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  <c r="Y16" s="2" t="str">
        <f>HYPERLINK("https://i.scdn.co/image/ab67616d0000b2732e8ed79e177ff6011076f5f0")</f>
        <v>https://i.scdn.co/image/ab67616d0000b2732e8ed79e177ff6011076f5f0</v>
      </c>
    </row>
    <row r="17" spans="1:25" x14ac:dyDescent="0.35">
      <c r="A17" t="s">
        <v>107</v>
      </c>
      <c r="B17" t="s">
        <v>108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 t="s">
        <v>109</v>
      </c>
      <c r="J17">
        <v>183</v>
      </c>
      <c r="K17">
        <v>162</v>
      </c>
      <c r="L17" t="s">
        <v>110</v>
      </c>
      <c r="M17">
        <v>12</v>
      </c>
      <c r="N17" t="s">
        <v>111</v>
      </c>
      <c r="O17">
        <v>89</v>
      </c>
      <c r="P17" t="s">
        <v>112</v>
      </c>
      <c r="Q17" t="s">
        <v>31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  <c r="Y17" s="2" t="str">
        <f>HYPERLINK("https://i.scdn.co/image/ab67616d0000b2730c471c36970b9406233842a5")</f>
        <v>https://i.scdn.co/image/ab67616d0000b2730c471c36970b9406233842a5</v>
      </c>
    </row>
    <row r="18" spans="1:25" x14ac:dyDescent="0.35">
      <c r="A18" t="s">
        <v>113</v>
      </c>
      <c r="B18" t="s">
        <v>114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 t="s">
        <v>115</v>
      </c>
      <c r="J18">
        <v>91</v>
      </c>
      <c r="K18">
        <v>212</v>
      </c>
      <c r="L18" t="s">
        <v>116</v>
      </c>
      <c r="M18">
        <v>6</v>
      </c>
      <c r="N18" t="s">
        <v>117</v>
      </c>
      <c r="O18">
        <v>120</v>
      </c>
      <c r="P18" t="s">
        <v>30</v>
      </c>
      <c r="Q18" t="s">
        <v>55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  <c r="Y18" s="2" t="str">
        <f>HYPERLINK("https://i.scdn.co/image/ab67616d0000b27393a783eccc24a636fc8d3d46")</f>
        <v>https://i.scdn.co/image/ab67616d0000b27393a783eccc24a636fc8d3d46</v>
      </c>
    </row>
    <row r="19" spans="1:25" x14ac:dyDescent="0.35">
      <c r="A19" t="s">
        <v>118</v>
      </c>
      <c r="B19" t="s">
        <v>119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 t="s">
        <v>120</v>
      </c>
      <c r="J19">
        <v>80</v>
      </c>
      <c r="K19">
        <v>227</v>
      </c>
      <c r="L19" t="s">
        <v>121</v>
      </c>
      <c r="M19">
        <v>24</v>
      </c>
      <c r="N19" t="s">
        <v>122</v>
      </c>
      <c r="O19">
        <v>78</v>
      </c>
      <c r="Q19" t="s">
        <v>31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  <c r="Y19" s="2" t="str">
        <f>HYPERLINK("https://i.scdn.co/image/ab67616d0000b273ed317ec13d3de9e01fb99c9e")</f>
        <v>https://i.scdn.co/image/ab67616d0000b273ed317ec13d3de9e01fb99c9e</v>
      </c>
    </row>
    <row r="20" spans="1:25" x14ac:dyDescent="0.35">
      <c r="A20" t="s">
        <v>123</v>
      </c>
      <c r="B20" t="s">
        <v>124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 t="s">
        <v>125</v>
      </c>
      <c r="J20">
        <v>43</v>
      </c>
      <c r="K20">
        <v>100</v>
      </c>
      <c r="L20" t="s">
        <v>85</v>
      </c>
      <c r="M20">
        <v>14</v>
      </c>
      <c r="N20" t="s">
        <v>111</v>
      </c>
      <c r="O20">
        <v>100</v>
      </c>
      <c r="P20" t="s">
        <v>30</v>
      </c>
      <c r="Q20" t="s">
        <v>31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  <c r="Y20" s="2" t="str">
        <f>HYPERLINK("https://i.scdn.co/image/ab67616d0000b273f1aad814a40ec7419c234242")</f>
        <v>https://i.scdn.co/image/ab67616d0000b273f1aad814a40ec7419c234242</v>
      </c>
    </row>
    <row r="21" spans="1:25" x14ac:dyDescent="0.35">
      <c r="A21" t="s">
        <v>126</v>
      </c>
      <c r="B21" t="s">
        <v>127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 t="s">
        <v>128</v>
      </c>
      <c r="J21">
        <v>8</v>
      </c>
      <c r="K21">
        <v>104</v>
      </c>
      <c r="L21" t="s">
        <v>129</v>
      </c>
      <c r="M21">
        <v>2</v>
      </c>
      <c r="N21" t="s">
        <v>130</v>
      </c>
      <c r="O21">
        <v>120</v>
      </c>
      <c r="P21" t="s">
        <v>131</v>
      </c>
      <c r="Q21" t="s">
        <v>31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  <c r="Y21" s="2" t="str">
        <f>HYPERLINK("https://i.scdn.co/image/ab67616d0000b2732b46078245d0120690eb560d")</f>
        <v>https://i.scdn.co/image/ab67616d0000b2732b46078245d0120690eb560d</v>
      </c>
    </row>
    <row r="22" spans="1:25" x14ac:dyDescent="0.35">
      <c r="A22" t="s">
        <v>132</v>
      </c>
      <c r="B22" t="s">
        <v>133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 t="s">
        <v>134</v>
      </c>
      <c r="J22">
        <v>11</v>
      </c>
      <c r="K22">
        <v>163</v>
      </c>
      <c r="L22" t="s">
        <v>135</v>
      </c>
      <c r="M22">
        <v>4</v>
      </c>
      <c r="N22" t="s">
        <v>117</v>
      </c>
      <c r="O22">
        <v>140</v>
      </c>
      <c r="P22" t="s">
        <v>43</v>
      </c>
      <c r="Q22" t="s">
        <v>55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  <c r="Y22" s="2" t="str">
        <f>HYPERLINK("https://i.scdn.co/image/ab67616d0000b2732fb583ed96f8f35cbf2897ba")</f>
        <v>https://i.scdn.co/image/ab67616d0000b2732fb583ed96f8f35cbf2897ba</v>
      </c>
    </row>
    <row r="23" spans="1:25" x14ac:dyDescent="0.35">
      <c r="A23" t="s">
        <v>136</v>
      </c>
      <c r="B23" t="s">
        <v>45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 t="s">
        <v>137</v>
      </c>
      <c r="J23">
        <v>73</v>
      </c>
      <c r="K23">
        <v>119</v>
      </c>
      <c r="L23" t="s">
        <v>138</v>
      </c>
      <c r="M23">
        <v>1</v>
      </c>
      <c r="N23" t="s">
        <v>139</v>
      </c>
      <c r="O23">
        <v>123</v>
      </c>
      <c r="P23" t="s">
        <v>87</v>
      </c>
      <c r="Q23" t="s">
        <v>31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  <c r="Y23" s="2" t="str">
        <f>HYPERLINK("https://i.scdn.co/image/ab67616d0000b2730b04da4f224b51ff86e0a481")</f>
        <v>https://i.scdn.co/image/ab67616d0000b2730b04da4f224b51ff86e0a481</v>
      </c>
    </row>
    <row r="24" spans="1:25" x14ac:dyDescent="0.35">
      <c r="A24" t="s">
        <v>140</v>
      </c>
      <c r="B24" t="s">
        <v>141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 t="s">
        <v>142</v>
      </c>
      <c r="J24">
        <v>24</v>
      </c>
      <c r="K24">
        <v>98</v>
      </c>
      <c r="L24" t="s">
        <v>143</v>
      </c>
      <c r="M24">
        <v>2</v>
      </c>
      <c r="N24" t="s">
        <v>144</v>
      </c>
      <c r="O24">
        <v>135</v>
      </c>
      <c r="Q24" t="s">
        <v>55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  <c r="Y24" s="2" t="str">
        <f>HYPERLINK("https://i.scdn.co/image/ab67616d0000b2734ae1c4c5c45aabe565499163")</f>
        <v>https://i.scdn.co/image/ab67616d0000b2734ae1c4c5c45aabe565499163</v>
      </c>
    </row>
    <row r="25" spans="1:25" x14ac:dyDescent="0.35">
      <c r="A25" t="s">
        <v>145</v>
      </c>
      <c r="B25" t="s">
        <v>146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 t="s">
        <v>147</v>
      </c>
      <c r="J25">
        <v>17</v>
      </c>
      <c r="K25">
        <v>152</v>
      </c>
      <c r="L25" t="s">
        <v>148</v>
      </c>
      <c r="M25">
        <v>11</v>
      </c>
      <c r="N25" t="s">
        <v>149</v>
      </c>
      <c r="O25">
        <v>133</v>
      </c>
      <c r="P25" t="s">
        <v>43</v>
      </c>
      <c r="Q25" t="s">
        <v>55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  <c r="Y25" s="2" t="str">
        <f>HYPERLINK("https://i.scdn.co/image/ab67616d0000b27315583045b2fdb7d7bab10e81")</f>
        <v>https://i.scdn.co/image/ab67616d0000b27315583045b2fdb7d7bab10e81</v>
      </c>
    </row>
    <row r="26" spans="1:25" x14ac:dyDescent="0.35">
      <c r="A26" t="s">
        <v>150</v>
      </c>
      <c r="B26" t="s">
        <v>151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 t="s">
        <v>152</v>
      </c>
      <c r="J26">
        <v>74</v>
      </c>
      <c r="K26">
        <v>182</v>
      </c>
      <c r="L26" t="s">
        <v>53</v>
      </c>
      <c r="M26">
        <v>14</v>
      </c>
      <c r="N26" t="s">
        <v>153</v>
      </c>
      <c r="O26">
        <v>99</v>
      </c>
      <c r="P26" t="s">
        <v>37</v>
      </c>
      <c r="Q26" t="s">
        <v>31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  <c r="Y26" s="2" t="str">
        <f>HYPERLINK("https://i.scdn.co/image/ab67616d0000b2734c8f092adc59b4bf4212389d")</f>
        <v>https://i.scdn.co/image/ab67616d0000b2734c8f092adc59b4bf4212389d</v>
      </c>
    </row>
    <row r="27" spans="1:25" x14ac:dyDescent="0.35">
      <c r="A27" t="s">
        <v>154</v>
      </c>
      <c r="B27" t="s">
        <v>155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 t="s">
        <v>156</v>
      </c>
      <c r="J27">
        <v>16</v>
      </c>
      <c r="K27">
        <v>149</v>
      </c>
      <c r="L27" t="s">
        <v>135</v>
      </c>
      <c r="M27">
        <v>5</v>
      </c>
      <c r="N27" t="s">
        <v>92</v>
      </c>
      <c r="O27">
        <v>130</v>
      </c>
      <c r="P27" t="s">
        <v>131</v>
      </c>
      <c r="Q27" t="s">
        <v>55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  <c r="Y27" s="2" t="str">
        <f>HYPERLINK("https://i.scdn.co/image/ab67616d0000b273cfe3eb72c48b93971e53efd9")</f>
        <v>https://i.scdn.co/image/ab67616d0000b273cfe3eb72c48b93971e53efd9</v>
      </c>
    </row>
    <row r="28" spans="1:25" x14ac:dyDescent="0.35">
      <c r="A28" t="s">
        <v>157</v>
      </c>
      <c r="B28" t="s">
        <v>158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 t="s">
        <v>159</v>
      </c>
      <c r="J28">
        <v>202</v>
      </c>
      <c r="K28">
        <v>119</v>
      </c>
      <c r="L28" t="s">
        <v>160</v>
      </c>
      <c r="M28">
        <v>38</v>
      </c>
      <c r="N28" t="s">
        <v>161</v>
      </c>
      <c r="O28">
        <v>107</v>
      </c>
      <c r="P28" t="s">
        <v>30</v>
      </c>
      <c r="Q28" t="s">
        <v>31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  <c r="Y28" s="2" t="str">
        <f>HYPERLINK("https://i.scdn.co/image/ab67616d0000b273a6103573628125e98f756142")</f>
        <v>https://i.scdn.co/image/ab67616d0000b273a6103573628125e98f756142</v>
      </c>
    </row>
    <row r="29" spans="1:25" x14ac:dyDescent="0.35">
      <c r="A29" t="s">
        <v>162</v>
      </c>
      <c r="B29" t="s">
        <v>163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 t="s">
        <v>164</v>
      </c>
      <c r="J29">
        <v>35</v>
      </c>
      <c r="K29">
        <v>109</v>
      </c>
      <c r="L29" t="s">
        <v>165</v>
      </c>
      <c r="M29">
        <v>14</v>
      </c>
      <c r="N29" t="s">
        <v>166</v>
      </c>
      <c r="O29">
        <v>122</v>
      </c>
      <c r="P29" t="s">
        <v>87</v>
      </c>
      <c r="Q29" t="s">
        <v>55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  <c r="Y29" s="2" t="str">
        <f>HYPERLINK("https://i.scdn.co/image/ab67616d0000b273f885fb64a381318a1c9c14e4")</f>
        <v>https://i.scdn.co/image/ab67616d0000b273f885fb64a381318a1c9c14e4</v>
      </c>
    </row>
    <row r="30" spans="1:25" x14ac:dyDescent="0.35">
      <c r="A30" t="s">
        <v>167</v>
      </c>
      <c r="B30" t="s">
        <v>168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 t="s">
        <v>169</v>
      </c>
      <c r="J30">
        <v>52</v>
      </c>
      <c r="K30">
        <v>107</v>
      </c>
      <c r="L30" t="s">
        <v>170</v>
      </c>
      <c r="M30">
        <v>1</v>
      </c>
      <c r="N30" t="s">
        <v>171</v>
      </c>
      <c r="O30">
        <v>204</v>
      </c>
      <c r="P30" t="s">
        <v>87</v>
      </c>
      <c r="Q30" t="s">
        <v>31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  <c r="Y30" s="2" t="str">
        <f>HYPERLINK("https://i.scdn.co/image/ab67616d0000b273705079df9a25a28b452c1fc9")</f>
        <v>https://i.scdn.co/image/ab67616d0000b273705079df9a25a28b452c1fc9</v>
      </c>
    </row>
    <row r="31" spans="1:25" x14ac:dyDescent="0.35">
      <c r="A31" t="s">
        <v>172</v>
      </c>
      <c r="B31" t="s">
        <v>173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 t="s">
        <v>174</v>
      </c>
      <c r="J31">
        <v>0</v>
      </c>
      <c r="K31">
        <v>0</v>
      </c>
      <c r="L31" t="s">
        <v>175</v>
      </c>
      <c r="M31">
        <v>38</v>
      </c>
      <c r="N31" t="s">
        <v>117</v>
      </c>
      <c r="O31">
        <v>110</v>
      </c>
      <c r="P31" t="s">
        <v>30</v>
      </c>
      <c r="Q31" t="s">
        <v>55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  <c r="Y31" s="2" t="str">
        <f>HYPERLINK("https://i.scdn.co/image/ab67616d0000b2737dd3ba455ee3390cb55b0192")</f>
        <v>https://i.scdn.co/image/ab67616d0000b2737dd3ba455ee3390cb55b0192</v>
      </c>
    </row>
    <row r="32" spans="1:25" x14ac:dyDescent="0.35">
      <c r="A32" t="s">
        <v>176</v>
      </c>
      <c r="B32" t="s">
        <v>177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 t="s">
        <v>178</v>
      </c>
      <c r="J32">
        <v>71</v>
      </c>
      <c r="K32">
        <v>135</v>
      </c>
      <c r="L32" t="s">
        <v>179</v>
      </c>
      <c r="M32">
        <v>1</v>
      </c>
      <c r="N32" t="s">
        <v>180</v>
      </c>
      <c r="O32">
        <v>126</v>
      </c>
      <c r="P32" t="s">
        <v>43</v>
      </c>
      <c r="Q32" t="s">
        <v>55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  <c r="Y32" s="2" t="str">
        <f>HYPERLINK("https://i.scdn.co/image/ab67616d0000b273dabc48aec161901bbaa5e8b1")</f>
        <v>https://i.scdn.co/image/ab67616d0000b273dabc48aec161901bbaa5e8b1</v>
      </c>
    </row>
    <row r="33" spans="1:25" x14ac:dyDescent="0.35">
      <c r="A33" t="s">
        <v>181</v>
      </c>
      <c r="B33" t="s">
        <v>182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 t="s">
        <v>183</v>
      </c>
      <c r="J33">
        <v>20</v>
      </c>
      <c r="K33">
        <v>185</v>
      </c>
      <c r="L33" t="s">
        <v>184</v>
      </c>
      <c r="M33">
        <v>8</v>
      </c>
      <c r="N33" t="s">
        <v>185</v>
      </c>
      <c r="O33">
        <v>168</v>
      </c>
      <c r="P33" t="s">
        <v>87</v>
      </c>
      <c r="Q33" t="s">
        <v>31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  <c r="Y33" s="2" t="str">
        <f>HYPERLINK("https://i.scdn.co/image/ab67616d0000b2732fb583ed96f8f35cbf2897ba")</f>
        <v>https://i.scdn.co/image/ab67616d0000b2732fb583ed96f8f35cbf2897ba</v>
      </c>
    </row>
    <row r="34" spans="1:25" x14ac:dyDescent="0.35">
      <c r="A34" t="s">
        <v>186</v>
      </c>
      <c r="B34" t="s">
        <v>187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 t="s">
        <v>188</v>
      </c>
      <c r="J34">
        <v>113</v>
      </c>
      <c r="K34">
        <v>149</v>
      </c>
      <c r="L34" t="s">
        <v>189</v>
      </c>
      <c r="M34">
        <v>23</v>
      </c>
      <c r="N34" t="s">
        <v>190</v>
      </c>
      <c r="O34">
        <v>98</v>
      </c>
      <c r="P34" t="s">
        <v>37</v>
      </c>
      <c r="Q34" t="s">
        <v>55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  <c r="Y34" s="2" t="str">
        <f>HYPERLINK("https://i.scdn.co/image/ab67616d0000b273c4fee55d7b51479627c31f89")</f>
        <v>https://i.scdn.co/image/ab67616d0000b273c4fee55d7b51479627c31f89</v>
      </c>
    </row>
    <row r="35" spans="1:25" x14ac:dyDescent="0.35">
      <c r="A35" t="s">
        <v>191</v>
      </c>
      <c r="B35" t="s">
        <v>45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 t="s">
        <v>192</v>
      </c>
      <c r="J35">
        <v>242</v>
      </c>
      <c r="K35">
        <v>142</v>
      </c>
      <c r="L35" t="s">
        <v>193</v>
      </c>
      <c r="M35">
        <v>9</v>
      </c>
      <c r="N35" t="s">
        <v>194</v>
      </c>
      <c r="O35">
        <v>97</v>
      </c>
      <c r="P35" t="s">
        <v>195</v>
      </c>
      <c r="Q35" t="s">
        <v>31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  <c r="Y35" s="2" t="str">
        <f>HYPERLINK("https://i.scdn.co/image/ab67616d0000b273bb54dde68cd23e2a268ae0f5")</f>
        <v>https://i.scdn.co/image/ab67616d0000b273bb54dde68cd23e2a268ae0f5</v>
      </c>
    </row>
    <row r="36" spans="1:25" x14ac:dyDescent="0.35">
      <c r="A36" t="s">
        <v>196</v>
      </c>
      <c r="B36" t="s">
        <v>197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 t="s">
        <v>198</v>
      </c>
      <c r="J36">
        <v>115</v>
      </c>
      <c r="K36">
        <v>123</v>
      </c>
      <c r="L36" t="s">
        <v>199</v>
      </c>
      <c r="M36">
        <v>18</v>
      </c>
      <c r="N36" t="s">
        <v>200</v>
      </c>
      <c r="O36">
        <v>180</v>
      </c>
      <c r="P36" t="s">
        <v>195</v>
      </c>
      <c r="Q36" t="s">
        <v>55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  <c r="Y36" s="2" t="str">
        <f>HYPERLINK("https://i.scdn.co/image/ab67616d0000b27382de1ca074ae63cb18fce335")</f>
        <v>https://i.scdn.co/image/ab67616d0000b27382de1ca074ae63cb18fce335</v>
      </c>
    </row>
    <row r="37" spans="1:25" x14ac:dyDescent="0.35">
      <c r="A37" t="s">
        <v>201</v>
      </c>
      <c r="B37" t="s">
        <v>202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 t="s">
        <v>203</v>
      </c>
      <c r="J37">
        <v>22</v>
      </c>
      <c r="K37">
        <v>33</v>
      </c>
      <c r="L37" t="s">
        <v>204</v>
      </c>
      <c r="M37">
        <v>7</v>
      </c>
      <c r="N37" t="s">
        <v>199</v>
      </c>
      <c r="O37">
        <v>120</v>
      </c>
      <c r="Q37" t="s">
        <v>31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  <c r="Y37" s="2" t="str">
        <f>HYPERLINK("https://i.scdn.co/image/ab67616d0000b27352a52eac3761e2133bd0f57a")</f>
        <v>https://i.scdn.co/image/ab67616d0000b27352a52eac3761e2133bd0f57a</v>
      </c>
    </row>
    <row r="38" spans="1:25" x14ac:dyDescent="0.35">
      <c r="A38" t="s">
        <v>205</v>
      </c>
      <c r="B38" t="s">
        <v>206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 t="s">
        <v>207</v>
      </c>
      <c r="J38">
        <v>19</v>
      </c>
      <c r="K38">
        <v>108</v>
      </c>
      <c r="L38" t="s">
        <v>208</v>
      </c>
      <c r="M38">
        <v>9</v>
      </c>
      <c r="N38" t="s">
        <v>209</v>
      </c>
      <c r="O38">
        <v>150</v>
      </c>
      <c r="P38" t="s">
        <v>87</v>
      </c>
      <c r="Q38" t="s">
        <v>31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  <c r="Y38" s="2" t="str">
        <f>HYPERLINK("https://i.scdn.co/image/ab67616d0000b273d338a67545ce5f347d56790a")</f>
        <v>https://i.scdn.co/image/ab67616d0000b273d338a67545ce5f347d56790a</v>
      </c>
    </row>
    <row r="39" spans="1:25" x14ac:dyDescent="0.35">
      <c r="A39" t="s">
        <v>210</v>
      </c>
      <c r="B39" t="s">
        <v>45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 t="s">
        <v>211</v>
      </c>
      <c r="J39">
        <v>154</v>
      </c>
      <c r="K39">
        <v>123</v>
      </c>
      <c r="L39" t="s">
        <v>212</v>
      </c>
      <c r="M39">
        <v>2</v>
      </c>
      <c r="N39" t="s">
        <v>213</v>
      </c>
      <c r="O39">
        <v>96</v>
      </c>
      <c r="P39" t="s">
        <v>43</v>
      </c>
      <c r="Q39" t="s">
        <v>31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  <c r="Y39" s="2" t="str">
        <f>HYPERLINK("https://i.scdn.co/image/ab67616d0000b27352b2a3824413eefe9e33817a")</f>
        <v>https://i.scdn.co/image/ab67616d0000b27352b2a3824413eefe9e33817a</v>
      </c>
    </row>
    <row r="40" spans="1:25" x14ac:dyDescent="0.35">
      <c r="A40" t="s">
        <v>214</v>
      </c>
      <c r="B40" t="s">
        <v>45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 t="s">
        <v>215</v>
      </c>
      <c r="J40">
        <v>94</v>
      </c>
      <c r="K40">
        <v>111</v>
      </c>
      <c r="L40" t="s">
        <v>216</v>
      </c>
      <c r="M40">
        <v>4</v>
      </c>
      <c r="N40" t="s">
        <v>217</v>
      </c>
      <c r="O40">
        <v>95</v>
      </c>
      <c r="P40" t="s">
        <v>81</v>
      </c>
      <c r="Q40" t="s">
        <v>31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  <c r="Y40" s="2" t="str">
        <f>HYPERLINK("https://i.scdn.co/image/ab67616d0000b27352b2a3824413eefe9e33817a")</f>
        <v>https://i.scdn.co/image/ab67616d0000b27352b2a3824413eefe9e33817a</v>
      </c>
    </row>
    <row r="41" spans="1:25" x14ac:dyDescent="0.35">
      <c r="A41" t="s">
        <v>218</v>
      </c>
      <c r="B41" t="s">
        <v>155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 t="s">
        <v>219</v>
      </c>
      <c r="J41">
        <v>16</v>
      </c>
      <c r="K41">
        <v>159</v>
      </c>
      <c r="L41" t="s">
        <v>170</v>
      </c>
      <c r="M41">
        <v>6</v>
      </c>
      <c r="N41" t="s">
        <v>220</v>
      </c>
      <c r="O41">
        <v>125</v>
      </c>
      <c r="P41" t="s">
        <v>43</v>
      </c>
      <c r="Q41" t="s">
        <v>55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  <c r="Y41" s="2" t="str">
        <f>HYPERLINK("https://i.scdn.co/image/ab67616d0000b273832ea5d2f8c10f95fc3cc66d")</f>
        <v>https://i.scdn.co/image/ab67616d0000b273832ea5d2f8c10f95fc3cc66d</v>
      </c>
    </row>
    <row r="42" spans="1:25" x14ac:dyDescent="0.35">
      <c r="A42" t="s">
        <v>221</v>
      </c>
      <c r="B42" t="s">
        <v>222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 t="s">
        <v>223</v>
      </c>
      <c r="J42">
        <v>10</v>
      </c>
      <c r="K42">
        <v>107</v>
      </c>
      <c r="L42" t="s">
        <v>224</v>
      </c>
      <c r="M42">
        <v>3</v>
      </c>
      <c r="N42" t="s">
        <v>225</v>
      </c>
      <c r="O42">
        <v>144</v>
      </c>
      <c r="P42" t="s">
        <v>49</v>
      </c>
      <c r="Q42" t="s">
        <v>55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  <c r="Y42" s="2" t="str">
        <f>HYPERLINK("https://i.scdn.co/image/ab67616d0000b27333ed356efed99b158c4267c6")</f>
        <v>https://i.scdn.co/image/ab67616d0000b27333ed356efed99b158c4267c6</v>
      </c>
    </row>
    <row r="43" spans="1:25" x14ac:dyDescent="0.35">
      <c r="A43" t="s">
        <v>226</v>
      </c>
      <c r="B43" t="s">
        <v>227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 t="s">
        <v>228</v>
      </c>
      <c r="J43">
        <v>372</v>
      </c>
      <c r="K43">
        <v>117</v>
      </c>
      <c r="L43" t="s">
        <v>229</v>
      </c>
      <c r="M43">
        <v>4</v>
      </c>
      <c r="N43" t="s">
        <v>230</v>
      </c>
      <c r="O43">
        <v>90</v>
      </c>
      <c r="P43" t="s">
        <v>81</v>
      </c>
      <c r="Q43" t="s">
        <v>31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  <c r="Y43" s="2" t="str">
        <f>HYPERLINK("https://i.scdn.co/image/ab67616d0000b273e2e352d89826aef6dbd5ff8f")</f>
        <v>https://i.scdn.co/image/ab67616d0000b273e2e352d89826aef6dbd5ff8f</v>
      </c>
    </row>
    <row r="44" spans="1:25" x14ac:dyDescent="0.35">
      <c r="A44" t="s">
        <v>231</v>
      </c>
      <c r="B44" t="s">
        <v>232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 t="s">
        <v>233</v>
      </c>
      <c r="J44">
        <v>291</v>
      </c>
      <c r="K44">
        <v>184</v>
      </c>
      <c r="L44" t="s">
        <v>234</v>
      </c>
      <c r="M44">
        <v>45</v>
      </c>
      <c r="N44" t="s">
        <v>235</v>
      </c>
      <c r="O44">
        <v>128</v>
      </c>
      <c r="P44" t="s">
        <v>131</v>
      </c>
      <c r="Q44" t="s">
        <v>55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  <c r="Y44" s="2" t="str">
        <f>HYPERLINK("https://i.scdn.co/image/ab67616d0000b273933c036cd61cd40d3f17a9c4")</f>
        <v>https://i.scdn.co/image/ab67616d0000b273933c036cd61cd40d3f17a9c4</v>
      </c>
    </row>
    <row r="45" spans="1:25" x14ac:dyDescent="0.35">
      <c r="A45" t="s">
        <v>236</v>
      </c>
      <c r="B45" t="s">
        <v>237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 t="s">
        <v>238</v>
      </c>
      <c r="J45">
        <v>77</v>
      </c>
      <c r="K45">
        <v>58</v>
      </c>
      <c r="L45" t="s">
        <v>239</v>
      </c>
      <c r="M45">
        <v>1</v>
      </c>
      <c r="N45" t="s">
        <v>240</v>
      </c>
      <c r="O45">
        <v>79</v>
      </c>
      <c r="P45" t="s">
        <v>87</v>
      </c>
      <c r="Q45" t="s">
        <v>31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  <c r="Y45" s="2" t="str">
        <f>HYPERLINK("https://i.scdn.co/image/ab67616d0000b2738940ac99f49e44f59e6f7fb3")</f>
        <v>https://i.scdn.co/image/ab67616d0000b2738940ac99f49e44f59e6f7fb3</v>
      </c>
    </row>
    <row r="46" spans="1:25" x14ac:dyDescent="0.35">
      <c r="A46" t="s">
        <v>241</v>
      </c>
      <c r="B46" t="s">
        <v>242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 t="s">
        <v>243</v>
      </c>
      <c r="J46">
        <v>82</v>
      </c>
      <c r="K46">
        <v>145</v>
      </c>
      <c r="L46" t="s">
        <v>244</v>
      </c>
      <c r="M46">
        <v>16</v>
      </c>
      <c r="N46" t="s">
        <v>245</v>
      </c>
      <c r="O46">
        <v>144</v>
      </c>
      <c r="Q46" t="s">
        <v>31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  <c r="Y46" s="2" t="str">
        <f>HYPERLINK("https://i.scdn.co/image/ab67616d0000b2737e8f938c02fac3b564931116")</f>
        <v>https://i.scdn.co/image/ab67616d0000b2737e8f938c02fac3b564931116</v>
      </c>
    </row>
    <row r="47" spans="1:25" x14ac:dyDescent="0.35">
      <c r="A47" t="s">
        <v>246</v>
      </c>
      <c r="B47" t="s">
        <v>94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 t="s">
        <v>247</v>
      </c>
      <c r="J47">
        <v>65</v>
      </c>
      <c r="K47">
        <v>48</v>
      </c>
      <c r="L47" t="s">
        <v>248</v>
      </c>
      <c r="M47">
        <v>1</v>
      </c>
      <c r="N47" t="s">
        <v>249</v>
      </c>
      <c r="O47">
        <v>122</v>
      </c>
      <c r="P47" t="s">
        <v>43</v>
      </c>
      <c r="Q47" t="s">
        <v>31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  <c r="Y47" s="2" t="str">
        <f>HYPERLINK("https://i.scdn.co/image/ab67616d0000b2738cffb7c6c40759eaf8a5a142")</f>
        <v>https://i.scdn.co/image/ab67616d0000b2738cffb7c6c40759eaf8a5a142</v>
      </c>
    </row>
    <row r="48" spans="1:25" x14ac:dyDescent="0.35">
      <c r="A48" t="s">
        <v>250</v>
      </c>
      <c r="B48" t="s">
        <v>251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 t="s">
        <v>252</v>
      </c>
      <c r="J48">
        <v>241</v>
      </c>
      <c r="K48">
        <v>127</v>
      </c>
      <c r="L48" t="s">
        <v>253</v>
      </c>
      <c r="M48">
        <v>37</v>
      </c>
      <c r="N48" t="s">
        <v>254</v>
      </c>
      <c r="O48">
        <v>140</v>
      </c>
      <c r="Q48" t="s">
        <v>31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  <c r="Y48" s="2" t="str">
        <f>HYPERLINK("https://i.scdn.co/image/ab67616d0000b273ec96e006b8bdfc582610ec13")</f>
        <v>https://i.scdn.co/image/ab67616d0000b273ec96e006b8bdfc582610ec13</v>
      </c>
    </row>
    <row r="49" spans="1:25" x14ac:dyDescent="0.35">
      <c r="A49" t="s">
        <v>255</v>
      </c>
      <c r="B49" t="s">
        <v>256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 t="s">
        <v>257</v>
      </c>
      <c r="J49">
        <v>68</v>
      </c>
      <c r="K49">
        <v>21</v>
      </c>
      <c r="L49" t="s">
        <v>208</v>
      </c>
      <c r="M49">
        <v>0</v>
      </c>
      <c r="N49" t="s">
        <v>258</v>
      </c>
      <c r="O49">
        <v>134</v>
      </c>
      <c r="P49" t="s">
        <v>37</v>
      </c>
      <c r="Q49" t="s">
        <v>55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  <c r="Y49" s="2" t="str">
        <f>HYPERLINK("https://i.scdn.co/image/ab67616d0000b273a048415db06a5b6fa7ec4e1a")</f>
        <v>https://i.scdn.co/image/ab67616d0000b273a048415db06a5b6fa7ec4e1a</v>
      </c>
    </row>
    <row r="50" spans="1:25" x14ac:dyDescent="0.35">
      <c r="A50" t="s">
        <v>259</v>
      </c>
      <c r="B50" t="s">
        <v>260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 t="s">
        <v>261</v>
      </c>
      <c r="J50">
        <v>281</v>
      </c>
      <c r="K50">
        <v>137</v>
      </c>
      <c r="L50" t="s">
        <v>262</v>
      </c>
      <c r="M50">
        <v>1</v>
      </c>
      <c r="N50" t="s">
        <v>263</v>
      </c>
      <c r="O50">
        <v>186</v>
      </c>
      <c r="P50" t="s">
        <v>131</v>
      </c>
      <c r="Q50" t="s">
        <v>31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  <c r="Y50" s="2" t="str">
        <f>HYPERLINK("https://i.scdn.co/image/ab67616d0000b2734718e2b124f79258be7bc452")</f>
        <v>https://i.scdn.co/image/ab67616d0000b2734718e2b124f79258be7bc452</v>
      </c>
    </row>
    <row r="51" spans="1:25" x14ac:dyDescent="0.35">
      <c r="A51" t="s">
        <v>264</v>
      </c>
      <c r="B51" t="s">
        <v>265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 t="s">
        <v>266</v>
      </c>
      <c r="J51">
        <v>87</v>
      </c>
      <c r="K51">
        <v>86</v>
      </c>
      <c r="L51" t="s">
        <v>267</v>
      </c>
      <c r="M51">
        <v>1</v>
      </c>
      <c r="N51" t="s">
        <v>268</v>
      </c>
      <c r="O51">
        <v>67</v>
      </c>
      <c r="P51" t="s">
        <v>37</v>
      </c>
      <c r="Q51" t="s">
        <v>55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  <c r="Y51" s="2" t="str">
        <f>HYPERLINK("https://i.scdn.co/image/ab67616d0000b2738ad8f5243d6534e03b656c8b")</f>
        <v>https://i.scdn.co/image/ab67616d0000b2738ad8f5243d6534e03b656c8b</v>
      </c>
    </row>
    <row r="52" spans="1:25" x14ac:dyDescent="0.35">
      <c r="A52" t="s">
        <v>269</v>
      </c>
      <c r="B52" t="s">
        <v>270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 t="s">
        <v>271</v>
      </c>
      <c r="J52">
        <v>44</v>
      </c>
      <c r="K52">
        <v>64</v>
      </c>
      <c r="L52" t="s">
        <v>272</v>
      </c>
      <c r="M52">
        <v>10</v>
      </c>
      <c r="N52" t="s">
        <v>273</v>
      </c>
      <c r="O52">
        <v>106</v>
      </c>
      <c r="P52" t="s">
        <v>274</v>
      </c>
      <c r="Q52" t="s">
        <v>55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  <c r="Y52" s="2" t="str">
        <f>HYPERLINK("https://i.scdn.co/image/ab67616d0000b27306eccb4893fa58ae311c45ea")</f>
        <v>https://i.scdn.co/image/ab67616d0000b27306eccb4893fa58ae311c45ea</v>
      </c>
    </row>
    <row r="53" spans="1:25" x14ac:dyDescent="0.35">
      <c r="A53" t="s">
        <v>275</v>
      </c>
      <c r="B53" t="s">
        <v>276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 t="s">
        <v>277</v>
      </c>
      <c r="J53">
        <v>145</v>
      </c>
      <c r="K53">
        <v>111</v>
      </c>
      <c r="L53" t="s">
        <v>278</v>
      </c>
      <c r="M53">
        <v>11</v>
      </c>
      <c r="N53" t="s">
        <v>279</v>
      </c>
      <c r="O53">
        <v>128</v>
      </c>
      <c r="P53" t="s">
        <v>131</v>
      </c>
      <c r="Q53" t="s">
        <v>31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  <c r="Y53" s="2" t="str">
        <f>HYPERLINK("https://i.scdn.co/image/ab67616d0000b2730b4ef75c3728599aa4104f7a")</f>
        <v>https://i.scdn.co/image/ab67616d0000b2730b4ef75c3728599aa4104f7a</v>
      </c>
    </row>
    <row r="54" spans="1:25" x14ac:dyDescent="0.35">
      <c r="A54" t="s">
        <v>280</v>
      </c>
      <c r="B54" t="s">
        <v>281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 t="s">
        <v>282</v>
      </c>
      <c r="J54">
        <v>14</v>
      </c>
      <c r="K54">
        <v>71</v>
      </c>
      <c r="L54" t="s">
        <v>129</v>
      </c>
      <c r="M54">
        <v>10</v>
      </c>
      <c r="N54" t="s">
        <v>283</v>
      </c>
      <c r="O54">
        <v>107</v>
      </c>
      <c r="P54" t="s">
        <v>87</v>
      </c>
      <c r="Q54" t="s">
        <v>55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  <c r="Y54" s="2" t="str">
        <f>HYPERLINK("https://i.scdn.co/image/ab67616d0000b27382de1ca074ae63cb18fce335")</f>
        <v>https://i.scdn.co/image/ab67616d0000b27382de1ca074ae63cb18fce335</v>
      </c>
    </row>
    <row r="55" spans="1:25" x14ac:dyDescent="0.35">
      <c r="A55" t="s">
        <v>284</v>
      </c>
      <c r="B55" t="s">
        <v>285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 t="s">
        <v>286</v>
      </c>
      <c r="J55">
        <v>0</v>
      </c>
      <c r="K55">
        <v>0</v>
      </c>
      <c r="L55" t="s">
        <v>287</v>
      </c>
      <c r="M55">
        <v>17</v>
      </c>
      <c r="N55" t="s">
        <v>117</v>
      </c>
      <c r="O55">
        <v>130</v>
      </c>
      <c r="P55" t="s">
        <v>131</v>
      </c>
      <c r="Q55" t="s">
        <v>55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  <c r="Y55" s="2" t="str">
        <f>HYPERLINK("https://i.scdn.co/image/ab67616d0000b27388d71aadd009fe1a83df88f2")</f>
        <v>https://i.scdn.co/image/ab67616d0000b27388d71aadd009fe1a83df88f2</v>
      </c>
    </row>
    <row r="56" spans="1:25" x14ac:dyDescent="0.35">
      <c r="A56" t="s">
        <v>288</v>
      </c>
      <c r="B56" t="s">
        <v>289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 t="s">
        <v>290</v>
      </c>
      <c r="J56">
        <v>250</v>
      </c>
      <c r="K56">
        <v>122</v>
      </c>
      <c r="L56" t="s">
        <v>291</v>
      </c>
      <c r="M56">
        <v>19</v>
      </c>
      <c r="O56">
        <v>123</v>
      </c>
      <c r="P56" t="s">
        <v>195</v>
      </c>
      <c r="Q56" t="s">
        <v>55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  <c r="Y56" s="2" t="str">
        <f>HYPERLINK("https://i.scdn.co/image/ab67616d0000b2731917a0f3f4152622a040913f")</f>
        <v>https://i.scdn.co/image/ab67616d0000b2731917a0f3f4152622a040913f</v>
      </c>
    </row>
    <row r="57" spans="1:25" x14ac:dyDescent="0.35">
      <c r="A57" t="s">
        <v>292</v>
      </c>
      <c r="B57" t="s">
        <v>256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 t="s">
        <v>293</v>
      </c>
      <c r="J57">
        <v>672</v>
      </c>
      <c r="K57">
        <v>199</v>
      </c>
      <c r="L57" t="s">
        <v>294</v>
      </c>
      <c r="M57">
        <v>20</v>
      </c>
      <c r="O57">
        <v>171</v>
      </c>
      <c r="P57" t="s">
        <v>37</v>
      </c>
      <c r="Q57" t="s">
        <v>31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  <c r="Y57" s="2" t="str">
        <f>HYPERLINK("https://i.scdn.co/image/ab67616d0000b2738863bc11d2aa12b54f5aeb36")</f>
        <v>https://i.scdn.co/image/ab67616d0000b2738863bc11d2aa12b54f5aeb36</v>
      </c>
    </row>
    <row r="58" spans="1:25" x14ac:dyDescent="0.35">
      <c r="A58" t="s">
        <v>295</v>
      </c>
      <c r="B58" t="s">
        <v>296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 t="s">
        <v>297</v>
      </c>
      <c r="J58">
        <v>67</v>
      </c>
      <c r="K58">
        <v>79</v>
      </c>
      <c r="L58" t="s">
        <v>272</v>
      </c>
      <c r="M58">
        <v>1</v>
      </c>
      <c r="N58" t="s">
        <v>298</v>
      </c>
      <c r="O58">
        <v>137</v>
      </c>
      <c r="P58" t="s">
        <v>131</v>
      </c>
      <c r="Q58" t="s">
        <v>55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  <c r="Y58" s="2" t="str">
        <f>HYPERLINK("https://i.scdn.co/image/ab67616d0000b273825072f8f759a6a91ad244f3")</f>
        <v>https://i.scdn.co/image/ab67616d0000b273825072f8f759a6a91ad244f3</v>
      </c>
    </row>
    <row r="59" spans="1:25" x14ac:dyDescent="0.35">
      <c r="A59" t="s">
        <v>299</v>
      </c>
      <c r="B59" t="s">
        <v>300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 t="s">
        <v>301</v>
      </c>
      <c r="J59">
        <v>139</v>
      </c>
      <c r="K59">
        <v>111</v>
      </c>
      <c r="L59" t="s">
        <v>110</v>
      </c>
      <c r="M59">
        <v>15</v>
      </c>
      <c r="N59" t="s">
        <v>302</v>
      </c>
      <c r="O59">
        <v>125</v>
      </c>
      <c r="P59" t="s">
        <v>131</v>
      </c>
      <c r="Q59" t="s">
        <v>55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  <c r="Y59" s="2" t="str">
        <f>HYPERLINK("https://i.scdn.co/image/ab67616d0000b2734dd99565ae6453deab7c26e1")</f>
        <v>https://i.scdn.co/image/ab67616d0000b2734dd99565ae6453deab7c26e1</v>
      </c>
    </row>
    <row r="60" spans="1:25" x14ac:dyDescent="0.35">
      <c r="A60" t="s">
        <v>303</v>
      </c>
      <c r="B60" t="s">
        <v>281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 t="s">
        <v>304</v>
      </c>
      <c r="J60">
        <v>34</v>
      </c>
      <c r="K60">
        <v>115</v>
      </c>
      <c r="L60" t="s">
        <v>305</v>
      </c>
      <c r="M60">
        <v>6</v>
      </c>
      <c r="N60" t="s">
        <v>306</v>
      </c>
      <c r="O60">
        <v>128</v>
      </c>
      <c r="Q60" t="s">
        <v>55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  <c r="Y60" s="2" t="str">
        <f>HYPERLINK("https://i.scdn.co/image/ab67616d0000b273d026bf9d7780f6a1267b4d03")</f>
        <v>https://i.scdn.co/image/ab67616d0000b273d026bf9d7780f6a1267b4d03</v>
      </c>
    </row>
    <row r="61" spans="1:25" x14ac:dyDescent="0.35">
      <c r="A61" t="s">
        <v>307</v>
      </c>
      <c r="B61" t="s">
        <v>45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 t="s">
        <v>308</v>
      </c>
      <c r="J61">
        <v>106</v>
      </c>
      <c r="K61">
        <v>112</v>
      </c>
      <c r="L61" t="s">
        <v>309</v>
      </c>
      <c r="M61">
        <v>4</v>
      </c>
      <c r="N61" t="s">
        <v>310</v>
      </c>
      <c r="O61">
        <v>130</v>
      </c>
      <c r="Q61" t="s">
        <v>55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  <c r="Y61" s="2" t="str">
        <f>HYPERLINK("https://i.scdn.co/image/ab67616d0000b27395f754318336a07e85ec59bc")</f>
        <v>https://i.scdn.co/image/ab67616d0000b27395f754318336a07e85ec59bc</v>
      </c>
    </row>
    <row r="62" spans="1:25" x14ac:dyDescent="0.35">
      <c r="A62" t="s">
        <v>311</v>
      </c>
      <c r="B62" t="s">
        <v>312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 t="s">
        <v>313</v>
      </c>
      <c r="J62">
        <v>27</v>
      </c>
      <c r="K62">
        <v>17</v>
      </c>
      <c r="L62" t="s">
        <v>144</v>
      </c>
      <c r="M62">
        <v>4</v>
      </c>
      <c r="N62" t="s">
        <v>314</v>
      </c>
      <c r="O62">
        <v>130</v>
      </c>
      <c r="P62" t="s">
        <v>30</v>
      </c>
      <c r="Q62" t="s">
        <v>31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  <c r="Y62" s="2" t="str">
        <f>HYPERLINK("https://i.scdn.co/image/ab67616d0000b273957260c7430f574806dfc16b")</f>
        <v>https://i.scdn.co/image/ab67616d0000b273957260c7430f574806dfc16b</v>
      </c>
    </row>
    <row r="63" spans="1:25" x14ac:dyDescent="0.35">
      <c r="A63" t="s">
        <v>315</v>
      </c>
      <c r="B63" t="s">
        <v>316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 t="s">
        <v>317</v>
      </c>
      <c r="J63">
        <v>154</v>
      </c>
      <c r="K63">
        <v>84</v>
      </c>
      <c r="L63" t="s">
        <v>249</v>
      </c>
      <c r="M63">
        <v>14</v>
      </c>
      <c r="N63" t="s">
        <v>318</v>
      </c>
      <c r="O63">
        <v>133</v>
      </c>
      <c r="P63" t="s">
        <v>43</v>
      </c>
      <c r="Q63" t="s">
        <v>31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  <c r="Y63" s="2" t="str">
        <f>HYPERLINK("https://i.scdn.co/image/ab67616d0000b2739567e1aa41657425d046733b")</f>
        <v>https://i.scdn.co/image/ab67616d0000b2739567e1aa41657425d046733b</v>
      </c>
    </row>
    <row r="64" spans="1:25" x14ac:dyDescent="0.35">
      <c r="A64" t="s">
        <v>319</v>
      </c>
      <c r="B64" t="s">
        <v>320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 t="s">
        <v>321</v>
      </c>
      <c r="J64">
        <v>38</v>
      </c>
      <c r="K64">
        <v>0</v>
      </c>
      <c r="L64" t="s">
        <v>322</v>
      </c>
      <c r="M64">
        <v>0</v>
      </c>
      <c r="N64" t="s">
        <v>117</v>
      </c>
      <c r="O64">
        <v>101</v>
      </c>
      <c r="P64" t="s">
        <v>81</v>
      </c>
      <c r="Q64" t="s">
        <v>31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  <c r="Y64" s="2" t="str">
        <f>HYPERLINK("https://i.scdn.co/image/ab67616d0000b27335d2e0ed94a934f2cc46fa49")</f>
        <v>https://i.scdn.co/image/ab67616d0000b27335d2e0ed94a934f2cc46fa49</v>
      </c>
    </row>
    <row r="65" spans="1:25" x14ac:dyDescent="0.35">
      <c r="A65" t="s">
        <v>323</v>
      </c>
      <c r="B65" t="s">
        <v>324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 t="s">
        <v>325</v>
      </c>
      <c r="J65">
        <v>82</v>
      </c>
      <c r="K65">
        <v>121</v>
      </c>
      <c r="L65" t="s">
        <v>101</v>
      </c>
      <c r="M65">
        <v>12</v>
      </c>
      <c r="N65" t="s">
        <v>326</v>
      </c>
      <c r="O65">
        <v>95</v>
      </c>
      <c r="P65" t="s">
        <v>43</v>
      </c>
      <c r="Q65" t="s">
        <v>55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  <c r="Y65" s="2" t="str">
        <f>HYPERLINK("https://i.scdn.co/image/ab67616d0000b2734d6cf0d0d5e32ca4fa3a59e1")</f>
        <v>https://i.scdn.co/image/ab67616d0000b2734d6cf0d0d5e32ca4fa3a59e1</v>
      </c>
    </row>
    <row r="66" spans="1:25" x14ac:dyDescent="0.35">
      <c r="A66" t="s">
        <v>327</v>
      </c>
      <c r="B66" t="s">
        <v>328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 t="s">
        <v>329</v>
      </c>
      <c r="J66">
        <v>63</v>
      </c>
      <c r="K66">
        <v>79</v>
      </c>
      <c r="L66" t="s">
        <v>330</v>
      </c>
      <c r="M66">
        <v>11</v>
      </c>
      <c r="N66" t="s">
        <v>268</v>
      </c>
      <c r="O66">
        <v>98</v>
      </c>
      <c r="P66" t="s">
        <v>37</v>
      </c>
      <c r="Q66" t="s">
        <v>55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  <c r="Y66" s="2" t="str">
        <f>HYPERLINK("https://i.scdn.co/image/ab67616d0000b273125624f2e04f5a1ccb0dfb45")</f>
        <v>https://i.scdn.co/image/ab67616d0000b273125624f2e04f5a1ccb0dfb45</v>
      </c>
    </row>
    <row r="67" spans="1:25" x14ac:dyDescent="0.35">
      <c r="A67" t="s">
        <v>331</v>
      </c>
      <c r="B67" t="s">
        <v>332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 t="s">
        <v>333</v>
      </c>
      <c r="J67">
        <v>196</v>
      </c>
      <c r="K67">
        <v>2</v>
      </c>
      <c r="L67" t="s">
        <v>334</v>
      </c>
      <c r="M67">
        <v>5</v>
      </c>
      <c r="N67" t="s">
        <v>117</v>
      </c>
      <c r="O67">
        <v>173</v>
      </c>
      <c r="P67" t="s">
        <v>30</v>
      </c>
      <c r="Q67" t="s">
        <v>31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  <c r="Y67" s="2" t="str">
        <f>HYPERLINK("https://i.scdn.co/image/ab67616d0000b273be011d16b9360a7dee109774")</f>
        <v>https://i.scdn.co/image/ab67616d0000b273be011d16b9360a7dee109774</v>
      </c>
    </row>
    <row r="68" spans="1:25" x14ac:dyDescent="0.35">
      <c r="A68" t="s">
        <v>335</v>
      </c>
      <c r="B68" t="s">
        <v>45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 t="s">
        <v>336</v>
      </c>
      <c r="J68">
        <v>37</v>
      </c>
      <c r="K68">
        <v>55</v>
      </c>
      <c r="L68" t="s">
        <v>148</v>
      </c>
      <c r="M68">
        <v>0</v>
      </c>
      <c r="N68" t="s">
        <v>337</v>
      </c>
      <c r="O68">
        <v>90</v>
      </c>
      <c r="P68" t="s">
        <v>112</v>
      </c>
      <c r="Q68" t="s">
        <v>31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  <c r="Y68" s="2" t="str">
        <f>HYPERLINK("https://i.scdn.co/image/ab67616d0000b273bb54dde68cd23e2a268ae0f5")</f>
        <v>https://i.scdn.co/image/ab67616d0000b273bb54dde68cd23e2a268ae0f5</v>
      </c>
    </row>
    <row r="69" spans="1:25" x14ac:dyDescent="0.35">
      <c r="A69" t="s">
        <v>338</v>
      </c>
      <c r="B69" t="s">
        <v>339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 t="s">
        <v>340</v>
      </c>
      <c r="J69">
        <v>105</v>
      </c>
      <c r="K69">
        <v>64</v>
      </c>
      <c r="L69" t="s">
        <v>341</v>
      </c>
      <c r="M69">
        <v>8</v>
      </c>
      <c r="N69" t="s">
        <v>342</v>
      </c>
      <c r="O69">
        <v>198</v>
      </c>
      <c r="P69" t="s">
        <v>274</v>
      </c>
      <c r="Q69" t="s">
        <v>55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  <c r="Y69" s="2" t="str">
        <f>HYPERLINK("https://i.scdn.co/image/ab67616d0000b273fc342f95f117d48dbdde9735")</f>
        <v>https://i.scdn.co/image/ab67616d0000b273fc342f95f117d48dbdde9735</v>
      </c>
    </row>
    <row r="70" spans="1:25" x14ac:dyDescent="0.35">
      <c r="A70" t="s">
        <v>343</v>
      </c>
      <c r="B70" t="s">
        <v>344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 t="s">
        <v>345</v>
      </c>
      <c r="J70">
        <v>36</v>
      </c>
      <c r="K70">
        <v>32</v>
      </c>
      <c r="L70" t="s">
        <v>346</v>
      </c>
      <c r="M70">
        <v>1</v>
      </c>
      <c r="N70" t="s">
        <v>347</v>
      </c>
      <c r="O70">
        <v>140</v>
      </c>
      <c r="P70" t="s">
        <v>37</v>
      </c>
      <c r="Q70" t="s">
        <v>31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  <c r="Y70" s="2" t="str">
        <f>HYPERLINK("https://i.scdn.co/image/ab67616d0000b27372694fed173af6d24d22eefb")</f>
        <v>https://i.scdn.co/image/ab67616d0000b27372694fed173af6d24d22eefb</v>
      </c>
    </row>
    <row r="71" spans="1:25" x14ac:dyDescent="0.35">
      <c r="A71" t="s">
        <v>348</v>
      </c>
      <c r="B71" t="s">
        <v>45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 t="s">
        <v>349</v>
      </c>
      <c r="J71">
        <v>32</v>
      </c>
      <c r="K71">
        <v>93</v>
      </c>
      <c r="L71" t="s">
        <v>350</v>
      </c>
      <c r="M71">
        <v>2</v>
      </c>
      <c r="N71" t="s">
        <v>351</v>
      </c>
      <c r="O71">
        <v>82</v>
      </c>
      <c r="P71" t="s">
        <v>112</v>
      </c>
      <c r="Q71" t="s">
        <v>31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  <c r="Y71" s="2" t="str">
        <f>HYPERLINK("https://i.scdn.co/image/ab67616d0000b2730b04da4f224b51ff86e0a481")</f>
        <v>https://i.scdn.co/image/ab67616d0000b2730b04da4f224b51ff86e0a481</v>
      </c>
    </row>
    <row r="72" spans="1:25" x14ac:dyDescent="0.35">
      <c r="A72" t="s">
        <v>352</v>
      </c>
      <c r="B72" t="s">
        <v>353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 t="s">
        <v>354</v>
      </c>
      <c r="J72">
        <v>42</v>
      </c>
      <c r="K72">
        <v>80</v>
      </c>
      <c r="L72" t="s">
        <v>35</v>
      </c>
      <c r="M72">
        <v>3</v>
      </c>
      <c r="N72" t="s">
        <v>341</v>
      </c>
      <c r="O72">
        <v>130</v>
      </c>
      <c r="P72" t="s">
        <v>37</v>
      </c>
      <c r="Q72" t="s">
        <v>55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  <c r="Y72" s="2" t="str">
        <f>HYPERLINK("https://i.scdn.co/image/ab67616d0000b2730ff08e0346b55268e735a4e9")</f>
        <v>https://i.scdn.co/image/ab67616d0000b2730ff08e0346b55268e735a4e9</v>
      </c>
    </row>
    <row r="73" spans="1:25" x14ac:dyDescent="0.35">
      <c r="A73" t="s">
        <v>355</v>
      </c>
      <c r="B73" t="s">
        <v>356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 t="s">
        <v>357</v>
      </c>
      <c r="J73">
        <v>386</v>
      </c>
      <c r="K73">
        <v>144</v>
      </c>
      <c r="L73" t="s">
        <v>358</v>
      </c>
      <c r="M73">
        <v>28</v>
      </c>
      <c r="O73">
        <v>81</v>
      </c>
      <c r="P73" t="s">
        <v>30</v>
      </c>
      <c r="Q73" t="s">
        <v>31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  <c r="Y73" s="2" t="str">
        <f>HYPERLINK("https://i.scdn.co/image/ab67616d0000b273712701c5e263efc8726b1464")</f>
        <v>https://i.scdn.co/image/ab67616d0000b273712701c5e263efc8726b1464</v>
      </c>
    </row>
    <row r="74" spans="1:25" x14ac:dyDescent="0.35">
      <c r="A74" t="s">
        <v>359</v>
      </c>
      <c r="B74" t="s">
        <v>360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 t="s">
        <v>361</v>
      </c>
      <c r="J74">
        <v>70</v>
      </c>
      <c r="K74">
        <v>58</v>
      </c>
      <c r="L74" t="s">
        <v>287</v>
      </c>
      <c r="M74">
        <v>18</v>
      </c>
      <c r="N74" t="s">
        <v>362</v>
      </c>
      <c r="O74">
        <v>94</v>
      </c>
      <c r="P74" t="s">
        <v>37</v>
      </c>
      <c r="Q74" t="s">
        <v>55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  <c r="Y74" s="2" t="str">
        <f>HYPERLINK("https://i.scdn.co/image/ab67616d0000b273c2504e80ba2f258697ab2954")</f>
        <v>https://i.scdn.co/image/ab67616d0000b273c2504e80ba2f258697ab2954</v>
      </c>
    </row>
    <row r="75" spans="1:25" x14ac:dyDescent="0.35">
      <c r="A75" t="s">
        <v>363</v>
      </c>
      <c r="B75" t="s">
        <v>364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 t="s">
        <v>365</v>
      </c>
      <c r="J75">
        <v>166</v>
      </c>
      <c r="K75">
        <v>87</v>
      </c>
      <c r="L75" t="s">
        <v>366</v>
      </c>
      <c r="M75">
        <v>1</v>
      </c>
      <c r="O75">
        <v>124</v>
      </c>
      <c r="P75" t="s">
        <v>274</v>
      </c>
      <c r="Q75" t="s">
        <v>31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  <c r="Y75" s="2" t="str">
        <f>HYPERLINK("https://i.scdn.co/image/ab67616d0000b2738265a736a1eb838ad5a0b921")</f>
        <v>https://i.scdn.co/image/ab67616d0000b2738265a736a1eb838ad5a0b921</v>
      </c>
    </row>
    <row r="76" spans="1:25" x14ac:dyDescent="0.35">
      <c r="A76" t="s">
        <v>367</v>
      </c>
      <c r="B76" t="s">
        <v>368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 t="s">
        <v>369</v>
      </c>
      <c r="J76">
        <v>94</v>
      </c>
      <c r="K76">
        <v>65</v>
      </c>
      <c r="L76" t="s">
        <v>370</v>
      </c>
      <c r="M76">
        <v>14</v>
      </c>
      <c r="N76" t="s">
        <v>283</v>
      </c>
      <c r="O76">
        <v>128</v>
      </c>
      <c r="P76" t="s">
        <v>81</v>
      </c>
      <c r="Q76" t="s">
        <v>31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  <c r="Y76" s="2" t="str">
        <f>HYPERLINK("https://i.scdn.co/image/ab67616d0000b2731630dd349221a35ce03a0ccf")</f>
        <v>https://i.scdn.co/image/ab67616d0000b2731630dd349221a35ce03a0ccf</v>
      </c>
    </row>
    <row r="77" spans="1:25" x14ac:dyDescent="0.35">
      <c r="A77" t="s">
        <v>371</v>
      </c>
      <c r="B77" t="s">
        <v>372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 t="s">
        <v>373</v>
      </c>
      <c r="J77">
        <v>233</v>
      </c>
      <c r="K77">
        <v>0</v>
      </c>
      <c r="L77" t="s">
        <v>374</v>
      </c>
      <c r="M77">
        <v>9</v>
      </c>
      <c r="N77" t="s">
        <v>117</v>
      </c>
      <c r="O77">
        <v>138</v>
      </c>
      <c r="P77" t="s">
        <v>43</v>
      </c>
      <c r="Q77" t="s">
        <v>55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  <c r="Y77" s="2" t="str">
        <f>HYPERLINK("https://i.scdn.co/image/ab67616d0000b273e21cc1db05580b6f2d2a3b6e")</f>
        <v>https://i.scdn.co/image/ab67616d0000b273e21cc1db05580b6f2d2a3b6e</v>
      </c>
    </row>
    <row r="78" spans="1:25" x14ac:dyDescent="0.35">
      <c r="A78" t="s">
        <v>375</v>
      </c>
      <c r="B78" t="s">
        <v>376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 t="s">
        <v>377</v>
      </c>
      <c r="J78">
        <v>94</v>
      </c>
      <c r="K78">
        <v>85</v>
      </c>
      <c r="L78" t="s">
        <v>378</v>
      </c>
      <c r="M78">
        <v>1</v>
      </c>
      <c r="N78" t="s">
        <v>379</v>
      </c>
      <c r="O78">
        <v>132</v>
      </c>
      <c r="P78" t="s">
        <v>195</v>
      </c>
      <c r="Q78" t="s">
        <v>31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  <c r="Y78" s="2" t="str">
        <f>HYPERLINK("https://i.scdn.co/image/ab67616d0000b27364fa1bda999f4fbd2b7c4bb7")</f>
        <v>https://i.scdn.co/image/ab67616d0000b27364fa1bda999f4fbd2b7c4bb7</v>
      </c>
    </row>
    <row r="79" spans="1:25" x14ac:dyDescent="0.35">
      <c r="A79" t="s">
        <v>380</v>
      </c>
      <c r="B79" t="s">
        <v>381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 t="s">
        <v>382</v>
      </c>
      <c r="J79">
        <v>216</v>
      </c>
      <c r="K79">
        <v>108</v>
      </c>
      <c r="L79" t="s">
        <v>383</v>
      </c>
      <c r="M79">
        <v>26</v>
      </c>
      <c r="N79" t="s">
        <v>384</v>
      </c>
      <c r="O79">
        <v>131</v>
      </c>
      <c r="P79" t="s">
        <v>81</v>
      </c>
      <c r="Q79" t="s">
        <v>31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  <c r="Y79" s="2" t="str">
        <f>HYPERLINK("https://i.scdn.co/image/ab67616d0000b273a935e4689f15953311772cc4")</f>
        <v>https://i.scdn.co/image/ab67616d0000b273a935e4689f15953311772cc4</v>
      </c>
    </row>
    <row r="80" spans="1:25" x14ac:dyDescent="0.35">
      <c r="A80" t="s">
        <v>385</v>
      </c>
      <c r="B80" t="s">
        <v>386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 t="s">
        <v>387</v>
      </c>
      <c r="J80">
        <v>47</v>
      </c>
      <c r="K80">
        <v>74</v>
      </c>
      <c r="L80" t="s">
        <v>388</v>
      </c>
      <c r="M80">
        <v>14</v>
      </c>
      <c r="N80" t="s">
        <v>70</v>
      </c>
      <c r="O80">
        <v>168</v>
      </c>
      <c r="P80" t="s">
        <v>87</v>
      </c>
      <c r="Q80" t="s">
        <v>55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  <c r="Y80" s="2" t="str">
        <f>HYPERLINK("https://i.scdn.co/image/ab67616d0000b273b2aec01b56eeb74610532700")</f>
        <v>https://i.scdn.co/image/ab67616d0000b273b2aec01b56eeb74610532700</v>
      </c>
    </row>
    <row r="81" spans="1:25" x14ac:dyDescent="0.35">
      <c r="A81" t="s">
        <v>389</v>
      </c>
      <c r="B81" t="s">
        <v>390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 t="s">
        <v>391</v>
      </c>
      <c r="J81">
        <v>12</v>
      </c>
      <c r="K81">
        <v>16</v>
      </c>
      <c r="L81" t="s">
        <v>392</v>
      </c>
      <c r="M81">
        <v>4</v>
      </c>
      <c r="N81" t="s">
        <v>393</v>
      </c>
      <c r="O81">
        <v>98</v>
      </c>
      <c r="P81" t="s">
        <v>37</v>
      </c>
      <c r="Q81" t="s">
        <v>31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  <c r="Y81" s="2" t="str">
        <f>HYPERLINK("https://i.scdn.co/image/ab67616d0000b2730a2585c5b2448134d15ec434")</f>
        <v>https://i.scdn.co/image/ab67616d0000b2730a2585c5b2448134d15ec434</v>
      </c>
    </row>
    <row r="82" spans="1:25" x14ac:dyDescent="0.35">
      <c r="A82" t="s">
        <v>394</v>
      </c>
      <c r="B82" t="s">
        <v>395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 t="s">
        <v>396</v>
      </c>
      <c r="J82">
        <v>300</v>
      </c>
      <c r="K82">
        <v>65</v>
      </c>
      <c r="L82" t="s">
        <v>397</v>
      </c>
      <c r="M82">
        <v>1</v>
      </c>
      <c r="N82" t="s">
        <v>117</v>
      </c>
      <c r="O82">
        <v>102</v>
      </c>
      <c r="P82" t="s">
        <v>37</v>
      </c>
      <c r="Q82" t="s">
        <v>31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  <c r="Y82" s="2" t="str">
        <f>HYPERLINK("https://i.scdn.co/image/ab67616d0000b2737cffb8896928039a0a10e4e7")</f>
        <v>https://i.scdn.co/image/ab67616d0000b2737cffb8896928039a0a10e4e7</v>
      </c>
    </row>
    <row r="83" spans="1:25" x14ac:dyDescent="0.35">
      <c r="A83" t="s">
        <v>398</v>
      </c>
      <c r="B83" t="s">
        <v>399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 t="s">
        <v>400</v>
      </c>
      <c r="J83">
        <v>60</v>
      </c>
      <c r="K83">
        <v>96</v>
      </c>
      <c r="L83" t="s">
        <v>401</v>
      </c>
      <c r="M83">
        <v>0</v>
      </c>
      <c r="N83" t="s">
        <v>402</v>
      </c>
      <c r="O83">
        <v>101</v>
      </c>
      <c r="P83" t="s">
        <v>274</v>
      </c>
      <c r="Q83" t="s">
        <v>31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  <c r="Y83" s="2" t="str">
        <f>HYPERLINK("https://i.scdn.co/image/ab67616d0000b2732bf0876d42b90a8852ad6244")</f>
        <v>https://i.scdn.co/image/ab67616d0000b2732bf0876d42b90a8852ad6244</v>
      </c>
    </row>
    <row r="84" spans="1:25" x14ac:dyDescent="0.35">
      <c r="A84" t="s">
        <v>403</v>
      </c>
      <c r="B84" t="s">
        <v>404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 t="s">
        <v>405</v>
      </c>
      <c r="J84">
        <v>9</v>
      </c>
      <c r="K84">
        <v>6</v>
      </c>
      <c r="L84" t="s">
        <v>406</v>
      </c>
      <c r="M84">
        <v>2</v>
      </c>
      <c r="N84" t="s">
        <v>407</v>
      </c>
      <c r="O84">
        <v>130</v>
      </c>
      <c r="P84" t="s">
        <v>43</v>
      </c>
      <c r="Q84" t="s">
        <v>31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  <c r="Y84" s="2" t="str">
        <f>HYPERLINK("https://i.scdn.co/image/ab67616d0000b27316882c8f1ae226e2f745d8cd")</f>
        <v>https://i.scdn.co/image/ab67616d0000b27316882c8f1ae226e2f745d8cd</v>
      </c>
    </row>
    <row r="85" spans="1:25" x14ac:dyDescent="0.35">
      <c r="A85" t="s">
        <v>408</v>
      </c>
      <c r="B85" t="s">
        <v>45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 t="s">
        <v>409</v>
      </c>
      <c r="J85">
        <v>16</v>
      </c>
      <c r="K85">
        <v>72</v>
      </c>
      <c r="L85" t="s">
        <v>351</v>
      </c>
      <c r="M85">
        <v>0</v>
      </c>
      <c r="N85" t="s">
        <v>350</v>
      </c>
      <c r="O85">
        <v>142</v>
      </c>
      <c r="P85" t="s">
        <v>81</v>
      </c>
      <c r="Q85" t="s">
        <v>31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  <c r="Y85" s="2" t="str">
        <f>HYPERLINK("https://i.scdn.co/image/ab67616d0000b2730b04da4f224b51ff86e0a481")</f>
        <v>https://i.scdn.co/image/ab67616d0000b2730b04da4f224b51ff86e0a481</v>
      </c>
    </row>
    <row r="86" spans="1:25" x14ac:dyDescent="0.35">
      <c r="A86" t="s">
        <v>410</v>
      </c>
      <c r="B86" t="s">
        <v>411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 t="s">
        <v>412</v>
      </c>
      <c r="J86">
        <v>492</v>
      </c>
      <c r="K86">
        <v>99</v>
      </c>
      <c r="L86" t="s">
        <v>413</v>
      </c>
      <c r="M86">
        <v>31</v>
      </c>
      <c r="N86" t="s">
        <v>117</v>
      </c>
      <c r="O86">
        <v>170</v>
      </c>
      <c r="P86" t="s">
        <v>37</v>
      </c>
      <c r="Q86" t="s">
        <v>31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  <c r="Y86" s="2" t="str">
        <f>HYPERLINK("https://i.scdn.co/image/ab67616d0000b27341e31d6ea1d493dd77933ee5")</f>
        <v>https://i.scdn.co/image/ab67616d0000b27341e31d6ea1d493dd77933ee5</v>
      </c>
    </row>
    <row r="87" spans="1:25" x14ac:dyDescent="0.35">
      <c r="A87" t="s">
        <v>414</v>
      </c>
      <c r="B87" t="s">
        <v>415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 t="s">
        <v>416</v>
      </c>
      <c r="J87">
        <v>80</v>
      </c>
      <c r="K87">
        <v>75</v>
      </c>
      <c r="L87" t="s">
        <v>273</v>
      </c>
      <c r="M87">
        <v>11</v>
      </c>
      <c r="N87" t="s">
        <v>417</v>
      </c>
      <c r="O87">
        <v>124</v>
      </c>
      <c r="P87" t="s">
        <v>112</v>
      </c>
      <c r="Q87" t="s">
        <v>55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  <c r="Y87" s="2" t="str">
        <f>HYPERLINK("https://i.scdn.co/image/ab67616d0000b2736a84be92318cebb5ac7fbc47")</f>
        <v>https://i.scdn.co/image/ab67616d0000b2736a84be92318cebb5ac7fbc47</v>
      </c>
    </row>
    <row r="88" spans="1:25" x14ac:dyDescent="0.35">
      <c r="A88" t="s">
        <v>418</v>
      </c>
      <c r="B88" t="s">
        <v>419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 t="s">
        <v>420</v>
      </c>
      <c r="J88">
        <v>440</v>
      </c>
      <c r="K88">
        <v>125</v>
      </c>
      <c r="L88" t="s">
        <v>421</v>
      </c>
      <c r="M88">
        <v>0</v>
      </c>
      <c r="O88">
        <v>110</v>
      </c>
      <c r="P88" t="s">
        <v>37</v>
      </c>
      <c r="Q88" t="s">
        <v>31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  <c r="Y88" s="2" t="str">
        <f>HYPERLINK("https://i.scdn.co/image/ab67616d0000b273fc2101e6889d6ce9025f85f2")</f>
        <v>https://i.scdn.co/image/ab67616d0000b273fc2101e6889d6ce9025f85f2</v>
      </c>
    </row>
    <row r="89" spans="1:25" x14ac:dyDescent="0.35">
      <c r="A89" t="s">
        <v>422</v>
      </c>
      <c r="B89" t="s">
        <v>423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 t="s">
        <v>424</v>
      </c>
      <c r="J89">
        <v>104</v>
      </c>
      <c r="K89">
        <v>120</v>
      </c>
      <c r="L89" t="s">
        <v>425</v>
      </c>
      <c r="M89">
        <v>26</v>
      </c>
      <c r="N89" t="s">
        <v>426</v>
      </c>
      <c r="O89">
        <v>92</v>
      </c>
      <c r="P89" t="s">
        <v>37</v>
      </c>
      <c r="Q89" t="s">
        <v>55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  <c r="Y89" s="2" t="str">
        <f>HYPERLINK("https://i.scdn.co/image/ab67616d0000b27349d694203245f241a1bcaa72")</f>
        <v>https://i.scdn.co/image/ab67616d0000b27349d694203245f241a1bcaa72</v>
      </c>
    </row>
    <row r="90" spans="1:25" x14ac:dyDescent="0.35">
      <c r="A90" t="s">
        <v>427</v>
      </c>
      <c r="B90" t="s">
        <v>428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 t="s">
        <v>429</v>
      </c>
      <c r="J90">
        <v>150</v>
      </c>
      <c r="K90">
        <v>148</v>
      </c>
      <c r="L90" t="s">
        <v>430</v>
      </c>
      <c r="M90">
        <v>22</v>
      </c>
      <c r="N90" t="s">
        <v>431</v>
      </c>
      <c r="O90">
        <v>116</v>
      </c>
      <c r="P90" t="s">
        <v>81</v>
      </c>
      <c r="Q90" t="s">
        <v>31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  <c r="Y90" s="2" t="str">
        <f>HYPERLINK("https://i.scdn.co/image/ab67616d0000b273364f4be3f9c2a01a4765a36b")</f>
        <v>https://i.scdn.co/image/ab67616d0000b273364f4be3f9c2a01a4765a36b</v>
      </c>
    </row>
    <row r="91" spans="1:25" x14ac:dyDescent="0.35">
      <c r="A91" t="s">
        <v>432</v>
      </c>
      <c r="B91" t="s">
        <v>433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 t="s">
        <v>434</v>
      </c>
      <c r="J91">
        <v>1</v>
      </c>
      <c r="K91">
        <v>52</v>
      </c>
      <c r="L91" t="s">
        <v>350</v>
      </c>
      <c r="M91">
        <v>0</v>
      </c>
      <c r="N91" t="s">
        <v>435</v>
      </c>
      <c r="O91">
        <v>129</v>
      </c>
      <c r="P91" t="s">
        <v>49</v>
      </c>
      <c r="Q91" t="s">
        <v>31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  <c r="Y91" s="2" t="str">
        <f>HYPERLINK("https://i.scdn.co/image/ab67616d0000b273cc67030f99a8fcb496d2940c")</f>
        <v>https://i.scdn.co/image/ab67616d0000b273cc67030f99a8fcb496d2940c</v>
      </c>
    </row>
    <row r="92" spans="1:25" x14ac:dyDescent="0.35">
      <c r="A92" t="s">
        <v>436</v>
      </c>
      <c r="B92" t="s">
        <v>437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 t="s">
        <v>438</v>
      </c>
      <c r="J92">
        <v>57</v>
      </c>
      <c r="K92">
        <v>97</v>
      </c>
      <c r="L92" t="s">
        <v>439</v>
      </c>
      <c r="M92">
        <v>0</v>
      </c>
      <c r="N92" t="s">
        <v>440</v>
      </c>
      <c r="O92">
        <v>98</v>
      </c>
      <c r="P92" t="s">
        <v>112</v>
      </c>
      <c r="Q92" t="s">
        <v>31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  <c r="Y92" s="2" t="str">
        <f>HYPERLINK("https://i.scdn.co/image/ab67616d0000b273ca650d3a95022e0490434ba1")</f>
        <v>https://i.scdn.co/image/ab67616d0000b273ca650d3a95022e0490434ba1</v>
      </c>
    </row>
    <row r="93" spans="1:25" x14ac:dyDescent="0.35">
      <c r="A93" t="s">
        <v>441</v>
      </c>
      <c r="B93" t="s">
        <v>442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 t="s">
        <v>443</v>
      </c>
      <c r="J93">
        <v>29</v>
      </c>
      <c r="K93">
        <v>76</v>
      </c>
      <c r="L93" t="s">
        <v>208</v>
      </c>
      <c r="M93">
        <v>0</v>
      </c>
      <c r="N93" t="s">
        <v>444</v>
      </c>
      <c r="O93">
        <v>172</v>
      </c>
      <c r="P93" t="s">
        <v>37</v>
      </c>
      <c r="Q93" t="s">
        <v>55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  <c r="Y93" s="2" t="str">
        <f>HYPERLINK("https://i.scdn.co/image/ab67616d0000b2732ee85751f6f503fa9a533eba")</f>
        <v>https://i.scdn.co/image/ab67616d0000b2732ee85751f6f503fa9a533eba</v>
      </c>
    </row>
    <row r="94" spans="1:25" x14ac:dyDescent="0.35">
      <c r="A94" t="s">
        <v>445</v>
      </c>
      <c r="B94" t="s">
        <v>446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 t="s">
        <v>447</v>
      </c>
      <c r="J94">
        <v>28</v>
      </c>
      <c r="K94">
        <v>89</v>
      </c>
      <c r="L94" t="s">
        <v>130</v>
      </c>
      <c r="M94">
        <v>5</v>
      </c>
      <c r="N94" t="s">
        <v>217</v>
      </c>
      <c r="O94">
        <v>150</v>
      </c>
      <c r="P94" t="s">
        <v>81</v>
      </c>
      <c r="Q94" t="s">
        <v>31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  <c r="Y94" s="2" t="str">
        <f>HYPERLINK("https://i.scdn.co/image/ab67616d0000b273fc8563c0dc75d79e73c2dca0")</f>
        <v>https://i.scdn.co/image/ab67616d0000b273fc8563c0dc75d79e73c2dca0</v>
      </c>
    </row>
    <row r="95" spans="1:25" x14ac:dyDescent="0.35">
      <c r="A95" t="s">
        <v>448</v>
      </c>
      <c r="B95" t="s">
        <v>45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 t="s">
        <v>449</v>
      </c>
      <c r="J95">
        <v>19</v>
      </c>
      <c r="K95">
        <v>45</v>
      </c>
      <c r="L95" t="s">
        <v>117</v>
      </c>
      <c r="M95">
        <v>0</v>
      </c>
      <c r="N95" t="s">
        <v>135</v>
      </c>
      <c r="O95">
        <v>136</v>
      </c>
      <c r="P95" t="s">
        <v>49</v>
      </c>
      <c r="Q95" t="s">
        <v>55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  <c r="Y95" s="2" t="str">
        <f>HYPERLINK("https://i.scdn.co/image/ab67616d0000b2735076e4160d018e378f488c33")</f>
        <v>https://i.scdn.co/image/ab67616d0000b2735076e4160d018e378f488c33</v>
      </c>
    </row>
    <row r="96" spans="1:25" x14ac:dyDescent="0.35">
      <c r="A96" t="s">
        <v>450</v>
      </c>
      <c r="B96" t="s">
        <v>451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 t="s">
        <v>452</v>
      </c>
      <c r="J96">
        <v>2</v>
      </c>
      <c r="K96">
        <v>107</v>
      </c>
      <c r="L96" t="s">
        <v>350</v>
      </c>
      <c r="M96">
        <v>0</v>
      </c>
      <c r="N96" t="s">
        <v>117</v>
      </c>
      <c r="O96">
        <v>88</v>
      </c>
      <c r="P96" t="s">
        <v>37</v>
      </c>
      <c r="Q96" t="s">
        <v>55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  <c r="Y96" s="2" t="str">
        <f>HYPERLINK("https://i.scdn.co/image/ab67616d0000b273a7f42c375578df426b37638d")</f>
        <v>https://i.scdn.co/image/ab67616d0000b273a7f42c375578df426b37638d</v>
      </c>
    </row>
    <row r="97" spans="1:25" x14ac:dyDescent="0.35">
      <c r="A97" t="s">
        <v>453</v>
      </c>
      <c r="B97" t="s">
        <v>454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 t="s">
        <v>455</v>
      </c>
      <c r="J97">
        <v>69</v>
      </c>
      <c r="K97">
        <v>145</v>
      </c>
      <c r="L97" t="s">
        <v>230</v>
      </c>
      <c r="M97">
        <v>2</v>
      </c>
      <c r="N97" t="s">
        <v>456</v>
      </c>
      <c r="O97">
        <v>143</v>
      </c>
      <c r="P97" t="s">
        <v>457</v>
      </c>
      <c r="Q97" t="s">
        <v>31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  <c r="Y97" s="2" t="str">
        <f>HYPERLINK("https://i.scdn.co/image/ab67616d0000b2737c173b0dc64913d4635e3594")</f>
        <v>https://i.scdn.co/image/ab67616d0000b2737c173b0dc64913d4635e3594</v>
      </c>
    </row>
    <row r="98" spans="1:25" x14ac:dyDescent="0.35">
      <c r="A98" t="s">
        <v>458</v>
      </c>
      <c r="B98" t="s">
        <v>459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 t="s">
        <v>460</v>
      </c>
      <c r="J98">
        <v>49</v>
      </c>
      <c r="K98">
        <v>105</v>
      </c>
      <c r="L98" t="s">
        <v>461</v>
      </c>
      <c r="M98">
        <v>1</v>
      </c>
      <c r="N98" t="s">
        <v>117</v>
      </c>
      <c r="O98">
        <v>100</v>
      </c>
      <c r="P98" t="s">
        <v>87</v>
      </c>
      <c r="Q98" t="s">
        <v>55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  <c r="Y98" s="2" t="str">
        <f>HYPERLINK("https://i.scdn.co/image/ab67616d0000b273aa27708d07f49c82ff0d0dae")</f>
        <v>https://i.scdn.co/image/ab67616d0000b273aa27708d07f49c82ff0d0dae</v>
      </c>
    </row>
    <row r="99" spans="1:25" x14ac:dyDescent="0.35">
      <c r="A99" t="s">
        <v>462</v>
      </c>
      <c r="B99" t="s">
        <v>108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 t="s">
        <v>463</v>
      </c>
      <c r="J99">
        <v>58</v>
      </c>
      <c r="K99">
        <v>156</v>
      </c>
      <c r="L99" t="s">
        <v>138</v>
      </c>
      <c r="M99">
        <v>1</v>
      </c>
      <c r="N99" t="s">
        <v>464</v>
      </c>
      <c r="O99">
        <v>143</v>
      </c>
      <c r="P99" t="s">
        <v>43</v>
      </c>
      <c r="Q99" t="s">
        <v>31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  <c r="Y99" s="2" t="str">
        <f>HYPERLINK("https://i.scdn.co/image/ab67616d0000b27370dbc9f47669d120ad874ec1")</f>
        <v>https://i.scdn.co/image/ab67616d0000b27370dbc9f47669d120ad874ec1</v>
      </c>
    </row>
    <row r="100" spans="1:25" x14ac:dyDescent="0.35">
      <c r="A100" t="s">
        <v>465</v>
      </c>
      <c r="B100" t="s">
        <v>459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 t="s">
        <v>466</v>
      </c>
      <c r="J100">
        <v>89</v>
      </c>
      <c r="K100">
        <v>143</v>
      </c>
      <c r="L100" t="s">
        <v>467</v>
      </c>
      <c r="M100">
        <v>3</v>
      </c>
      <c r="N100" t="s">
        <v>468</v>
      </c>
      <c r="O100">
        <v>112</v>
      </c>
      <c r="P100" t="s">
        <v>37</v>
      </c>
      <c r="Q100" t="s">
        <v>55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  <c r="Y100" s="2" t="str">
        <f>HYPERLINK("https://i.scdn.co/image/ab67616d0000b273f8cdf8e85bc179a475d581ba")</f>
        <v>https://i.scdn.co/image/ab67616d0000b273f8cdf8e85bc179a475d581ba</v>
      </c>
    </row>
    <row r="101" spans="1:25" x14ac:dyDescent="0.35">
      <c r="A101" t="s">
        <v>469</v>
      </c>
      <c r="B101" t="s">
        <v>470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 t="s">
        <v>471</v>
      </c>
      <c r="J101">
        <v>20</v>
      </c>
      <c r="K101">
        <v>106</v>
      </c>
      <c r="L101" t="s">
        <v>406</v>
      </c>
      <c r="M101">
        <v>4</v>
      </c>
      <c r="N101" t="s">
        <v>116</v>
      </c>
      <c r="O101">
        <v>93</v>
      </c>
      <c r="P101" t="s">
        <v>131</v>
      </c>
      <c r="Q101" t="s">
        <v>31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  <c r="Y101" s="2" t="str">
        <f>HYPERLINK("https://i.scdn.co/image/ab67616d0000b2738a701e76e8845928f6cd81c8")</f>
        <v>https://i.scdn.co/image/ab67616d0000b2738a701e76e8845928f6cd81c8</v>
      </c>
    </row>
    <row r="102" spans="1:25" x14ac:dyDescent="0.35">
      <c r="A102" t="s">
        <v>472</v>
      </c>
      <c r="B102" t="s">
        <v>45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 t="s">
        <v>473</v>
      </c>
      <c r="J102">
        <v>160</v>
      </c>
      <c r="K102">
        <v>110</v>
      </c>
      <c r="L102" t="s">
        <v>474</v>
      </c>
      <c r="M102">
        <v>0</v>
      </c>
      <c r="N102" t="s">
        <v>351</v>
      </c>
      <c r="O102">
        <v>206</v>
      </c>
      <c r="P102" t="s">
        <v>131</v>
      </c>
      <c r="Q102" t="s">
        <v>31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  <c r="Y102" s="2" t="str">
        <f>HYPERLINK("https://i.scdn.co/image/ab67616d0000b273e787cffec20aa2a396a61647")</f>
        <v>https://i.scdn.co/image/ab67616d0000b273e787cffec20aa2a396a61647</v>
      </c>
    </row>
    <row r="103" spans="1:25" x14ac:dyDescent="0.35">
      <c r="A103" t="s">
        <v>475</v>
      </c>
      <c r="B103" t="s">
        <v>476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 t="s">
        <v>477</v>
      </c>
      <c r="J103">
        <v>17</v>
      </c>
      <c r="K103">
        <v>119</v>
      </c>
      <c r="L103" t="s">
        <v>478</v>
      </c>
      <c r="M103">
        <v>2</v>
      </c>
      <c r="N103" t="s">
        <v>479</v>
      </c>
      <c r="O103">
        <v>88</v>
      </c>
      <c r="P103" t="s">
        <v>131</v>
      </c>
      <c r="Q103" t="s">
        <v>55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  <c r="Y103" s="2" t="str">
        <f>HYPERLINK("https://i.scdn.co/image/ab67616d0000b273c4fee55d7b51479627c31f89")</f>
        <v>https://i.scdn.co/image/ab67616d0000b273c4fee55d7b51479627c31f89</v>
      </c>
    </row>
    <row r="104" spans="1:25" x14ac:dyDescent="0.35">
      <c r="A104" t="s">
        <v>480</v>
      </c>
      <c r="B104" t="s">
        <v>344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 t="s">
        <v>481</v>
      </c>
      <c r="J104">
        <v>56</v>
      </c>
      <c r="K104">
        <v>91</v>
      </c>
      <c r="L104" t="s">
        <v>482</v>
      </c>
      <c r="M104">
        <v>3</v>
      </c>
      <c r="N104" t="s">
        <v>483</v>
      </c>
      <c r="O104">
        <v>170</v>
      </c>
      <c r="P104" t="s">
        <v>81</v>
      </c>
      <c r="Q104" t="s">
        <v>31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  <c r="Y104" s="2" t="str">
        <f>HYPERLINK("https://i.scdn.co/image/ab67616d0000b273f76f8deeba5370c98ad38f1c")</f>
        <v>https://i.scdn.co/image/ab67616d0000b273f76f8deeba5370c98ad38f1c</v>
      </c>
    </row>
    <row r="105" spans="1:25" x14ac:dyDescent="0.35">
      <c r="A105" t="s">
        <v>484</v>
      </c>
      <c r="B105" t="s">
        <v>485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 t="s">
        <v>486</v>
      </c>
      <c r="J105">
        <v>49</v>
      </c>
      <c r="K105">
        <v>98</v>
      </c>
      <c r="L105" t="s">
        <v>487</v>
      </c>
      <c r="M105">
        <v>5</v>
      </c>
      <c r="N105" t="s">
        <v>488</v>
      </c>
      <c r="O105">
        <v>84</v>
      </c>
      <c r="P105" t="s">
        <v>195</v>
      </c>
      <c r="Q105" t="s">
        <v>55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  <c r="Y105" s="2" t="str">
        <f>HYPERLINK("https://i.scdn.co/image/ab67616d0000b273726d48d93d02e1271774f023")</f>
        <v>https://i.scdn.co/image/ab67616d0000b273726d48d93d02e1271774f023</v>
      </c>
    </row>
    <row r="106" spans="1:25" x14ac:dyDescent="0.35">
      <c r="A106" t="s">
        <v>489</v>
      </c>
      <c r="B106" t="s">
        <v>89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 t="s">
        <v>490</v>
      </c>
      <c r="J106">
        <v>8</v>
      </c>
      <c r="K106">
        <v>166</v>
      </c>
      <c r="L106" t="s">
        <v>322</v>
      </c>
      <c r="M106">
        <v>4</v>
      </c>
      <c r="N106" t="s">
        <v>204</v>
      </c>
      <c r="O106">
        <v>134</v>
      </c>
      <c r="P106" t="s">
        <v>195</v>
      </c>
      <c r="Q106" t="s">
        <v>55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  <c r="Y106" s="2" t="str">
        <f>HYPERLINK("https://i.scdn.co/image/ab67616d0000b2733d98a0ae7c78a3a9babaf8af")</f>
        <v>https://i.scdn.co/image/ab67616d0000b2733d98a0ae7c78a3a9babaf8af</v>
      </c>
    </row>
    <row r="107" spans="1:25" x14ac:dyDescent="0.35">
      <c r="A107" t="s">
        <v>491</v>
      </c>
      <c r="B107" t="s">
        <v>492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 t="s">
        <v>493</v>
      </c>
      <c r="J107">
        <v>6</v>
      </c>
      <c r="K107">
        <v>40</v>
      </c>
      <c r="L107" t="s">
        <v>224</v>
      </c>
      <c r="M107">
        <v>6</v>
      </c>
      <c r="N107" t="s">
        <v>494</v>
      </c>
      <c r="O107">
        <v>158</v>
      </c>
      <c r="P107" t="s">
        <v>274</v>
      </c>
      <c r="Q107" t="s">
        <v>31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  <c r="Y107" s="2" t="str">
        <f>HYPERLINK("https://i.scdn.co/image/ab67616d0000b273daf12ebec7ae15f8322e1e5e")</f>
        <v>https://i.scdn.co/image/ab67616d0000b273daf12ebec7ae15f8322e1e5e</v>
      </c>
    </row>
    <row r="108" spans="1:25" x14ac:dyDescent="0.35">
      <c r="A108" t="s">
        <v>495</v>
      </c>
      <c r="B108" t="s">
        <v>496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 t="s">
        <v>497</v>
      </c>
      <c r="J108">
        <v>384</v>
      </c>
      <c r="K108">
        <v>135</v>
      </c>
      <c r="L108" t="s">
        <v>498</v>
      </c>
      <c r="M108">
        <v>37</v>
      </c>
      <c r="N108" t="s">
        <v>499</v>
      </c>
      <c r="O108">
        <v>116</v>
      </c>
      <c r="P108" t="s">
        <v>37</v>
      </c>
      <c r="Q108" t="s">
        <v>31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  <c r="Y108" s="2" t="str">
        <f>HYPERLINK("https://i.scdn.co/image/ab67616d0000b2739f5cce8304c42d3a5463fd23")</f>
        <v>https://i.scdn.co/image/ab67616d0000b2739f5cce8304c42d3a5463fd23</v>
      </c>
    </row>
    <row r="109" spans="1:25" x14ac:dyDescent="0.35">
      <c r="A109" t="s">
        <v>500</v>
      </c>
      <c r="B109" t="s">
        <v>501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 t="s">
        <v>502</v>
      </c>
      <c r="J109">
        <v>41</v>
      </c>
      <c r="K109">
        <v>100</v>
      </c>
      <c r="L109" t="s">
        <v>482</v>
      </c>
      <c r="M109">
        <v>1</v>
      </c>
      <c r="N109" t="s">
        <v>148</v>
      </c>
      <c r="O109">
        <v>117</v>
      </c>
      <c r="P109" t="s">
        <v>37</v>
      </c>
      <c r="Q109" t="s">
        <v>31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  <c r="Y109" s="2" t="str">
        <f>HYPERLINK("https://i.scdn.co/image/ab67616d0000b27397e971f3e53475091dc8d707")</f>
        <v>https://i.scdn.co/image/ab67616d0000b27397e971f3e53475091dc8d707</v>
      </c>
    </row>
    <row r="110" spans="1:25" x14ac:dyDescent="0.35">
      <c r="A110" t="s">
        <v>503</v>
      </c>
      <c r="B110" t="s">
        <v>504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 t="s">
        <v>505</v>
      </c>
      <c r="J110">
        <v>98</v>
      </c>
      <c r="K110">
        <v>108</v>
      </c>
      <c r="L110" t="s">
        <v>506</v>
      </c>
      <c r="M110">
        <v>17</v>
      </c>
      <c r="N110" t="s">
        <v>507</v>
      </c>
      <c r="O110">
        <v>114</v>
      </c>
      <c r="P110" t="s">
        <v>43</v>
      </c>
      <c r="Q110" t="s">
        <v>55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  <c r="Y110" s="2" t="str">
        <f>HYPERLINK("https://i.scdn.co/image/ab67616d0000b273fc915b69600dce2991a61f13")</f>
        <v>https://i.scdn.co/image/ab67616d0000b273fc915b69600dce2991a61f13</v>
      </c>
    </row>
    <row r="111" spans="1:25" x14ac:dyDescent="0.35">
      <c r="A111" t="s">
        <v>508</v>
      </c>
      <c r="B111" t="s">
        <v>509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 t="s">
        <v>510</v>
      </c>
      <c r="J111">
        <v>88</v>
      </c>
      <c r="K111">
        <v>112</v>
      </c>
      <c r="L111" t="s">
        <v>511</v>
      </c>
      <c r="M111">
        <v>5</v>
      </c>
      <c r="N111" t="s">
        <v>512</v>
      </c>
      <c r="O111">
        <v>108</v>
      </c>
      <c r="P111" t="s">
        <v>81</v>
      </c>
      <c r="Q111" t="s">
        <v>55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  <c r="Y111" s="2" t="str">
        <f>HYPERLINK("https://i.scdn.co/image/ab67616d0000b273164feb363334f93b6458d2a9")</f>
        <v>https://i.scdn.co/image/ab67616d0000b273164feb363334f93b6458d2a9</v>
      </c>
    </row>
    <row r="112" spans="1:25" x14ac:dyDescent="0.35">
      <c r="A112" t="s">
        <v>513</v>
      </c>
      <c r="B112" t="s">
        <v>514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 t="s">
        <v>515</v>
      </c>
      <c r="J112">
        <v>69</v>
      </c>
      <c r="K112">
        <v>113</v>
      </c>
      <c r="L112" t="s">
        <v>516</v>
      </c>
      <c r="M112">
        <v>0</v>
      </c>
      <c r="N112" t="s">
        <v>253</v>
      </c>
      <c r="O112">
        <v>144</v>
      </c>
      <c r="P112" t="s">
        <v>195</v>
      </c>
      <c r="Q112" t="s">
        <v>55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  <c r="Y112" s="2" t="str">
        <f>HYPERLINK("https://i.scdn.co/image/ab67616d0000b2732cd55246d935a8a77cb4859e")</f>
        <v>https://i.scdn.co/image/ab67616d0000b2732cd55246d935a8a77cb4859e</v>
      </c>
    </row>
    <row r="113" spans="1:25" x14ac:dyDescent="0.35">
      <c r="A113" t="s">
        <v>517</v>
      </c>
      <c r="B113" t="s">
        <v>518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 t="s">
        <v>519</v>
      </c>
      <c r="J113">
        <v>7</v>
      </c>
      <c r="K113">
        <v>6</v>
      </c>
      <c r="L113" t="s">
        <v>117</v>
      </c>
      <c r="M113">
        <v>0</v>
      </c>
      <c r="N113" t="s">
        <v>74</v>
      </c>
      <c r="O113">
        <v>130</v>
      </c>
      <c r="P113" t="s">
        <v>43</v>
      </c>
      <c r="Q113" t="s">
        <v>31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  <c r="Y113" s="2" t="str">
        <f>HYPERLINK("https://i.scdn.co/image/ab67616d0000b2732844c4e4e984ea408ab7fd6f")</f>
        <v>https://i.scdn.co/image/ab67616d0000b2732844c4e4e984ea408ab7fd6f</v>
      </c>
    </row>
    <row r="114" spans="1:25" x14ac:dyDescent="0.35">
      <c r="A114" t="s">
        <v>520</v>
      </c>
      <c r="B114" t="s">
        <v>521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 t="s">
        <v>522</v>
      </c>
      <c r="J114">
        <v>2</v>
      </c>
      <c r="K114">
        <v>106</v>
      </c>
      <c r="L114" t="s">
        <v>322</v>
      </c>
      <c r="M114">
        <v>2</v>
      </c>
      <c r="N114" t="s">
        <v>199</v>
      </c>
      <c r="O114">
        <v>116</v>
      </c>
      <c r="P114" t="s">
        <v>30</v>
      </c>
      <c r="Q114" t="s">
        <v>31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  <c r="Y114" s="2" t="str">
        <f>HYPERLINK("https://i.scdn.co/image/ab67616d0000b273ff79e9abe34d17c92f54fc4a")</f>
        <v>https://i.scdn.co/image/ab67616d0000b273ff79e9abe34d17c92f54fc4a</v>
      </c>
    </row>
    <row r="115" spans="1:25" x14ac:dyDescent="0.35">
      <c r="A115" t="s">
        <v>523</v>
      </c>
      <c r="B115" t="s">
        <v>45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 t="s">
        <v>524</v>
      </c>
      <c r="J115">
        <v>21</v>
      </c>
      <c r="K115">
        <v>52</v>
      </c>
      <c r="L115" t="s">
        <v>224</v>
      </c>
      <c r="M115">
        <v>1</v>
      </c>
      <c r="N115" t="s">
        <v>117</v>
      </c>
      <c r="O115">
        <v>121</v>
      </c>
      <c r="P115" t="s">
        <v>131</v>
      </c>
      <c r="Q115" t="s">
        <v>31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  <c r="Y115" s="2" t="str">
        <f>HYPERLINK("https://i.scdn.co/image/ab67616d0000b2730b04da4f224b51ff86e0a481")</f>
        <v>https://i.scdn.co/image/ab67616d0000b2730b04da4f224b51ff86e0a481</v>
      </c>
    </row>
    <row r="116" spans="1:25" x14ac:dyDescent="0.35">
      <c r="A116" t="s">
        <v>525</v>
      </c>
      <c r="B116" t="s">
        <v>526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 t="s">
        <v>527</v>
      </c>
      <c r="J116">
        <v>101</v>
      </c>
      <c r="K116">
        <v>32</v>
      </c>
      <c r="L116" t="s">
        <v>528</v>
      </c>
      <c r="M116">
        <v>0</v>
      </c>
      <c r="N116" t="s">
        <v>529</v>
      </c>
      <c r="O116">
        <v>112</v>
      </c>
      <c r="P116" t="s">
        <v>131</v>
      </c>
      <c r="Q116" t="s">
        <v>31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  <c r="Y116" s="2" t="str">
        <f>HYPERLINK("https://i.scdn.co/image/ab67616d0000b27322463d6939fec9e17b2a6235")</f>
        <v>https://i.scdn.co/image/ab67616d0000b27322463d6939fec9e17b2a6235</v>
      </c>
    </row>
    <row r="117" spans="1:25" x14ac:dyDescent="0.35">
      <c r="A117" t="s">
        <v>530</v>
      </c>
      <c r="B117" t="s">
        <v>531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 t="s">
        <v>532</v>
      </c>
      <c r="J117">
        <v>80</v>
      </c>
      <c r="K117">
        <v>65</v>
      </c>
      <c r="L117" t="s">
        <v>533</v>
      </c>
      <c r="M117">
        <v>0</v>
      </c>
      <c r="N117" t="s">
        <v>534</v>
      </c>
      <c r="O117">
        <v>100</v>
      </c>
      <c r="P117" t="s">
        <v>274</v>
      </c>
      <c r="Q117" t="s">
        <v>55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  <c r="Y117" s="2" t="str">
        <f>HYPERLINK("https://i.scdn.co/image/ab67616d0000b273c6e0948bbb0681ff29cdbae8")</f>
        <v>https://i.scdn.co/image/ab67616d0000b273c6e0948bbb0681ff29cdbae8</v>
      </c>
    </row>
    <row r="118" spans="1:25" x14ac:dyDescent="0.35">
      <c r="A118" t="s">
        <v>535</v>
      </c>
      <c r="B118" t="s">
        <v>536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 t="s">
        <v>537</v>
      </c>
      <c r="J118">
        <v>74</v>
      </c>
      <c r="K118">
        <v>102</v>
      </c>
      <c r="L118" t="s">
        <v>538</v>
      </c>
      <c r="M118">
        <v>18</v>
      </c>
      <c r="N118" t="s">
        <v>539</v>
      </c>
      <c r="O118">
        <v>150</v>
      </c>
      <c r="P118" t="s">
        <v>457</v>
      </c>
      <c r="Q118" t="s">
        <v>55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  <c r="Y118" s="2" t="str">
        <f>HYPERLINK("https://i.scdn.co/image/ab67616d0000b2732b0ba87db609976eee193bd6")</f>
        <v>https://i.scdn.co/image/ab67616d0000b2732b0ba87db609976eee193bd6</v>
      </c>
    </row>
    <row r="119" spans="1:25" x14ac:dyDescent="0.35">
      <c r="A119" t="s">
        <v>540</v>
      </c>
      <c r="B119" t="s">
        <v>541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 t="s">
        <v>542</v>
      </c>
      <c r="J119">
        <v>19</v>
      </c>
      <c r="K119">
        <v>23</v>
      </c>
      <c r="L119" t="s">
        <v>208</v>
      </c>
      <c r="M119">
        <v>3</v>
      </c>
      <c r="N119" t="s">
        <v>59</v>
      </c>
      <c r="O119">
        <v>120</v>
      </c>
      <c r="P119" t="s">
        <v>43</v>
      </c>
      <c r="Q119" t="s">
        <v>55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  <c r="Y119" s="2" t="str">
        <f>HYPERLINK("https://i.scdn.co/image/ab67616d0000b273591c9792502c7e80778de64b")</f>
        <v>https://i.scdn.co/image/ab67616d0000b273591c9792502c7e80778de64b</v>
      </c>
    </row>
    <row r="120" spans="1:25" x14ac:dyDescent="0.35">
      <c r="A120" t="s">
        <v>543</v>
      </c>
      <c r="B120" t="s">
        <v>544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 t="s">
        <v>545</v>
      </c>
      <c r="J120">
        <v>40</v>
      </c>
      <c r="K120">
        <v>58</v>
      </c>
      <c r="L120" t="s">
        <v>546</v>
      </c>
      <c r="M120">
        <v>8</v>
      </c>
      <c r="N120" t="s">
        <v>547</v>
      </c>
      <c r="O120">
        <v>127</v>
      </c>
      <c r="P120" t="s">
        <v>30</v>
      </c>
      <c r="Q120" t="s">
        <v>55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  <c r="Y120" s="2" t="str">
        <f>HYPERLINK("https://i.scdn.co/image/ab67616d0000b2732d6016751b8ea5e66e83cd04")</f>
        <v>https://i.scdn.co/image/ab67616d0000b2732d6016751b8ea5e66e83cd04</v>
      </c>
    </row>
    <row r="121" spans="1:25" x14ac:dyDescent="0.35">
      <c r="A121" t="s">
        <v>548</v>
      </c>
      <c r="B121" t="s">
        <v>45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 t="s">
        <v>549</v>
      </c>
      <c r="J121">
        <v>25</v>
      </c>
      <c r="K121">
        <v>81</v>
      </c>
      <c r="L121" t="s">
        <v>550</v>
      </c>
      <c r="M121">
        <v>1</v>
      </c>
      <c r="N121" t="s">
        <v>551</v>
      </c>
      <c r="O121">
        <v>90</v>
      </c>
      <c r="P121" t="s">
        <v>43</v>
      </c>
      <c r="Q121" t="s">
        <v>31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  <c r="Y121" s="2" t="str">
        <f>HYPERLINK("https://i.scdn.co/image/ab67616d0000b27395f754318336a07e85ec59bc")</f>
        <v>https://i.scdn.co/image/ab67616d0000b27395f754318336a07e85ec59bc</v>
      </c>
    </row>
    <row r="122" spans="1:25" x14ac:dyDescent="0.35">
      <c r="A122" t="s">
        <v>552</v>
      </c>
      <c r="B122" t="s">
        <v>222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 t="s">
        <v>553</v>
      </c>
      <c r="J122">
        <v>19</v>
      </c>
      <c r="K122">
        <v>117</v>
      </c>
      <c r="L122" t="s">
        <v>350</v>
      </c>
      <c r="M122">
        <v>1</v>
      </c>
      <c r="N122" t="s">
        <v>267</v>
      </c>
      <c r="O122">
        <v>128</v>
      </c>
      <c r="P122" t="s">
        <v>49</v>
      </c>
      <c r="Q122" t="s">
        <v>55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  <c r="Y122" s="2" t="str">
        <f>HYPERLINK("https://i.scdn.co/image/ab67616d0000b2732fb583ed96f8f35cbf2897ba")</f>
        <v>https://i.scdn.co/image/ab67616d0000b2732fb583ed96f8f35cbf2897ba</v>
      </c>
    </row>
    <row r="123" spans="1:25" x14ac:dyDescent="0.35">
      <c r="A123" t="s">
        <v>554</v>
      </c>
      <c r="B123" t="s">
        <v>555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 t="s">
        <v>556</v>
      </c>
      <c r="J123">
        <v>161</v>
      </c>
      <c r="K123">
        <v>115</v>
      </c>
      <c r="L123" t="s">
        <v>557</v>
      </c>
      <c r="M123">
        <v>9</v>
      </c>
      <c r="N123" t="s">
        <v>558</v>
      </c>
      <c r="O123">
        <v>143</v>
      </c>
      <c r="P123" t="s">
        <v>49</v>
      </c>
      <c r="Q123" t="s">
        <v>31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  <c r="Y123" s="2" t="str">
        <f>HYPERLINK("https://i.scdn.co/image/ab67616d0000b273c58e22815048f8dfb1aa8bd0")</f>
        <v>https://i.scdn.co/image/ab67616d0000b273c58e22815048f8dfb1aa8bd0</v>
      </c>
    </row>
    <row r="124" spans="1:25" x14ac:dyDescent="0.35">
      <c r="A124" t="s">
        <v>559</v>
      </c>
      <c r="B124" t="s">
        <v>560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 t="s">
        <v>561</v>
      </c>
      <c r="J124">
        <v>69</v>
      </c>
      <c r="K124">
        <v>12</v>
      </c>
      <c r="L124" t="s">
        <v>562</v>
      </c>
      <c r="M124">
        <v>8</v>
      </c>
      <c r="N124" t="s">
        <v>563</v>
      </c>
      <c r="O124">
        <v>139</v>
      </c>
      <c r="P124" t="s">
        <v>112</v>
      </c>
      <c r="Q124" t="s">
        <v>31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  <c r="Y124" s="2" t="str">
        <f>HYPERLINK("https://i.scdn.co/image/ab67616d0000b273700f7bf79c9f063ad0362bdf")</f>
        <v>https://i.scdn.co/image/ab67616d0000b273700f7bf79c9f063ad0362bdf</v>
      </c>
    </row>
    <row r="125" spans="1:25" x14ac:dyDescent="0.35">
      <c r="A125" t="s">
        <v>564</v>
      </c>
      <c r="B125" t="s">
        <v>565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 t="s">
        <v>566</v>
      </c>
      <c r="J125">
        <v>21</v>
      </c>
      <c r="K125">
        <v>110</v>
      </c>
      <c r="L125" t="s">
        <v>91</v>
      </c>
      <c r="M125">
        <v>9</v>
      </c>
      <c r="N125" t="s">
        <v>401</v>
      </c>
      <c r="O125">
        <v>162</v>
      </c>
      <c r="P125" t="s">
        <v>274</v>
      </c>
      <c r="Q125" t="s">
        <v>31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  <c r="Y125" s="2" t="str">
        <f>HYPERLINK("https://i.scdn.co/image/ab67616d0000b27382ce4c7bbf861185252e82ae")</f>
        <v>https://i.scdn.co/image/ab67616d0000b27382ce4c7bbf861185252e82ae</v>
      </c>
    </row>
    <row r="126" spans="1:25" x14ac:dyDescent="0.35">
      <c r="A126" t="s">
        <v>567</v>
      </c>
      <c r="B126" t="s">
        <v>568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 t="s">
        <v>569</v>
      </c>
      <c r="J126">
        <v>8</v>
      </c>
      <c r="K126">
        <v>116</v>
      </c>
      <c r="L126" t="s">
        <v>322</v>
      </c>
      <c r="M126">
        <v>3</v>
      </c>
      <c r="N126" t="s">
        <v>570</v>
      </c>
      <c r="O126">
        <v>92</v>
      </c>
      <c r="Q126" t="s">
        <v>31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  <c r="Y126" s="2" t="str">
        <f>HYPERLINK("https://i.scdn.co/image/ab67616d0000b2730e93243fe79d967a7ae6333a")</f>
        <v>https://i.scdn.co/image/ab67616d0000b2730e93243fe79d967a7ae6333a</v>
      </c>
    </row>
    <row r="127" spans="1:25" x14ac:dyDescent="0.35">
      <c r="A127" t="s">
        <v>571</v>
      </c>
      <c r="B127" t="s">
        <v>572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 t="s">
        <v>573</v>
      </c>
      <c r="J127">
        <v>45</v>
      </c>
      <c r="K127">
        <v>69</v>
      </c>
      <c r="L127" t="s">
        <v>574</v>
      </c>
      <c r="M127">
        <v>4</v>
      </c>
      <c r="N127" t="s">
        <v>575</v>
      </c>
      <c r="O127">
        <v>95</v>
      </c>
      <c r="P127" t="s">
        <v>43</v>
      </c>
      <c r="Q127" t="s">
        <v>31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  <c r="Y127" s="2" t="str">
        <f>HYPERLINK("https://i.scdn.co/image/ab67616d0000b273c8d942b057d34cdcd1bd732d")</f>
        <v>https://i.scdn.co/image/ab67616d0000b273c8d942b057d34cdcd1bd732d</v>
      </c>
    </row>
    <row r="128" spans="1:25" x14ac:dyDescent="0.35">
      <c r="A128" t="s">
        <v>576</v>
      </c>
      <c r="B128" t="s">
        <v>577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 t="s">
        <v>578</v>
      </c>
      <c r="J128">
        <v>201</v>
      </c>
      <c r="K128">
        <v>44</v>
      </c>
      <c r="L128" t="s">
        <v>579</v>
      </c>
      <c r="M128">
        <v>2</v>
      </c>
      <c r="N128" t="s">
        <v>117</v>
      </c>
      <c r="O128">
        <v>146</v>
      </c>
      <c r="P128" t="s">
        <v>81</v>
      </c>
      <c r="Q128" t="s">
        <v>31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  <c r="Y128" s="2" t="str">
        <f>HYPERLINK("https://i.scdn.co/image/ab67616d0000b2732a6b364528b128a4a17d100d")</f>
        <v>https://i.scdn.co/image/ab67616d0000b2732a6b364528b128a4a17d100d</v>
      </c>
    </row>
    <row r="129" spans="1:25" x14ac:dyDescent="0.35">
      <c r="A129" t="s">
        <v>580</v>
      </c>
      <c r="B129" t="s">
        <v>104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 t="s">
        <v>581</v>
      </c>
      <c r="J129">
        <v>437</v>
      </c>
      <c r="K129">
        <v>115</v>
      </c>
      <c r="L129" t="s">
        <v>582</v>
      </c>
      <c r="M129">
        <v>12</v>
      </c>
      <c r="O129">
        <v>95</v>
      </c>
      <c r="Q129" t="s">
        <v>31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  <c r="Y129" s="2" t="str">
        <f>HYPERLINK("https://i.scdn.co/image/ab67616d0000b27377fdcfda6535601aff081b6a")</f>
        <v>https://i.scdn.co/image/ab67616d0000b27377fdcfda6535601aff081b6a</v>
      </c>
    </row>
    <row r="130" spans="1:25" x14ac:dyDescent="0.35">
      <c r="A130" t="s">
        <v>583</v>
      </c>
      <c r="B130" t="s">
        <v>584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 t="s">
        <v>585</v>
      </c>
      <c r="J130">
        <v>221</v>
      </c>
      <c r="K130">
        <v>96</v>
      </c>
      <c r="L130" t="s">
        <v>586</v>
      </c>
      <c r="M130">
        <v>2</v>
      </c>
      <c r="N130" t="s">
        <v>587</v>
      </c>
      <c r="O130">
        <v>115</v>
      </c>
      <c r="P130" t="s">
        <v>195</v>
      </c>
      <c r="Q130" t="s">
        <v>55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  <c r="Y130" s="2" t="str">
        <f>HYPERLINK("https://i.scdn.co/image/ab67616d0000b273de98b30679a553de40e454c9")</f>
        <v>https://i.scdn.co/image/ab67616d0000b273de98b30679a553de40e454c9</v>
      </c>
    </row>
    <row r="131" spans="1:25" x14ac:dyDescent="0.35">
      <c r="A131" t="s">
        <v>588</v>
      </c>
      <c r="B131" t="s">
        <v>353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 t="s">
        <v>589</v>
      </c>
      <c r="J131">
        <v>25</v>
      </c>
      <c r="K131">
        <v>59</v>
      </c>
      <c r="L131" t="s">
        <v>148</v>
      </c>
      <c r="M131">
        <v>5</v>
      </c>
      <c r="N131" t="s">
        <v>59</v>
      </c>
      <c r="O131">
        <v>128</v>
      </c>
      <c r="P131" t="s">
        <v>30</v>
      </c>
      <c r="Q131" t="s">
        <v>31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  <c r="Y131" s="2" t="str">
        <f>HYPERLINK("https://i.scdn.co/image/ab67616d0000b27395dcc1f2e2a2ad2050f7f41d")</f>
        <v>https://i.scdn.co/image/ab67616d0000b27395dcc1f2e2a2ad2050f7f41d</v>
      </c>
    </row>
    <row r="132" spans="1:25" x14ac:dyDescent="0.35">
      <c r="A132" t="s">
        <v>590</v>
      </c>
      <c r="B132" t="s">
        <v>591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 t="s">
        <v>592</v>
      </c>
      <c r="J132">
        <v>10</v>
      </c>
      <c r="K132">
        <v>126</v>
      </c>
      <c r="L132" t="s">
        <v>593</v>
      </c>
      <c r="M132">
        <v>0</v>
      </c>
      <c r="N132" t="s">
        <v>594</v>
      </c>
      <c r="O132">
        <v>130</v>
      </c>
      <c r="P132" t="s">
        <v>195</v>
      </c>
      <c r="Q132" t="s">
        <v>55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  <c r="Y132" s="2" t="str">
        <f>HYPERLINK("https://i.scdn.co/image/ab67616d0000b27336de7dd078a0fc1de60848e3")</f>
        <v>https://i.scdn.co/image/ab67616d0000b27336de7dd078a0fc1de60848e3</v>
      </c>
    </row>
    <row r="133" spans="1:25" x14ac:dyDescent="0.35">
      <c r="A133" t="s">
        <v>595</v>
      </c>
      <c r="B133" t="s">
        <v>89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 t="s">
        <v>596</v>
      </c>
      <c r="J133">
        <v>26</v>
      </c>
      <c r="K133">
        <v>124</v>
      </c>
      <c r="L133" t="s">
        <v>170</v>
      </c>
      <c r="M133">
        <v>1</v>
      </c>
      <c r="N133" t="s">
        <v>597</v>
      </c>
      <c r="O133">
        <v>127</v>
      </c>
      <c r="P133" t="s">
        <v>49</v>
      </c>
      <c r="Q133" t="s">
        <v>55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  <c r="Y133" s="2" t="str">
        <f>HYPERLINK("https://i.scdn.co/image/ab67616d0000b273d70036292d54f29e8b68ec01")</f>
        <v>https://i.scdn.co/image/ab67616d0000b273d70036292d54f29e8b68ec01</v>
      </c>
    </row>
    <row r="134" spans="1:25" x14ac:dyDescent="0.35">
      <c r="A134" t="s">
        <v>598</v>
      </c>
      <c r="B134" t="s">
        <v>459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 t="s">
        <v>599</v>
      </c>
      <c r="J134">
        <v>24</v>
      </c>
      <c r="K134">
        <v>122</v>
      </c>
      <c r="L134" t="s">
        <v>600</v>
      </c>
      <c r="M134">
        <v>3</v>
      </c>
      <c r="N134" t="s">
        <v>601</v>
      </c>
      <c r="O134">
        <v>150</v>
      </c>
      <c r="P134" t="s">
        <v>81</v>
      </c>
      <c r="Q134" t="s">
        <v>31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  <c r="Y134" s="2" t="str">
        <f>HYPERLINK("https://i.scdn.co/image/ab67616d0000b273ebc8cfac8b586bc475b04918")</f>
        <v>https://i.scdn.co/image/ab67616d0000b273ebc8cfac8b586bc475b04918</v>
      </c>
    </row>
    <row r="135" spans="1:25" x14ac:dyDescent="0.35">
      <c r="A135" t="s">
        <v>602</v>
      </c>
      <c r="B135" t="s">
        <v>603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 t="s">
        <v>604</v>
      </c>
      <c r="J135">
        <v>119</v>
      </c>
      <c r="K135">
        <v>108</v>
      </c>
      <c r="L135" t="s">
        <v>605</v>
      </c>
      <c r="M135">
        <v>29</v>
      </c>
      <c r="N135" t="s">
        <v>597</v>
      </c>
      <c r="O135">
        <v>122</v>
      </c>
      <c r="P135" t="s">
        <v>81</v>
      </c>
      <c r="Q135" t="s">
        <v>55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  <c r="Y135" s="2" t="str">
        <f>HYPERLINK("https://i.scdn.co/image/ab67616d0000b2732b6d78c5a3f6247aa997b812")</f>
        <v>https://i.scdn.co/image/ab67616d0000b2732b6d78c5a3f6247aa997b812</v>
      </c>
    </row>
    <row r="136" spans="1:25" x14ac:dyDescent="0.35">
      <c r="A136" t="s">
        <v>606</v>
      </c>
      <c r="B136" t="s">
        <v>141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 t="s">
        <v>607</v>
      </c>
      <c r="J136">
        <v>30</v>
      </c>
      <c r="K136">
        <v>80</v>
      </c>
      <c r="L136" t="s">
        <v>608</v>
      </c>
      <c r="M136">
        <v>1</v>
      </c>
      <c r="N136" t="s">
        <v>609</v>
      </c>
      <c r="O136">
        <v>140</v>
      </c>
      <c r="Q136" t="s">
        <v>31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  <c r="Y136" s="2" t="str">
        <f>HYPERLINK("https://i.scdn.co/image/ab67616d0000b273b1f8da74f225fa1225cdface")</f>
        <v>https://i.scdn.co/image/ab67616d0000b273b1f8da74f225fa1225cdface</v>
      </c>
    </row>
    <row r="137" spans="1:25" x14ac:dyDescent="0.35">
      <c r="A137" t="s">
        <v>610</v>
      </c>
      <c r="B137" t="s">
        <v>611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 t="s">
        <v>612</v>
      </c>
      <c r="J137">
        <v>31</v>
      </c>
      <c r="K137">
        <v>37</v>
      </c>
      <c r="L137" t="s">
        <v>346</v>
      </c>
      <c r="M137">
        <v>0</v>
      </c>
      <c r="N137" t="s">
        <v>613</v>
      </c>
      <c r="O137">
        <v>140</v>
      </c>
      <c r="Q137" t="s">
        <v>31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  <c r="Y137" s="2" t="str">
        <f>HYPERLINK("https://i.scdn.co/image/ab67616d0000b2736ed9aef791159496b286179f")</f>
        <v>https://i.scdn.co/image/ab67616d0000b2736ed9aef791159496b286179f</v>
      </c>
    </row>
    <row r="138" spans="1:25" x14ac:dyDescent="0.35">
      <c r="A138" t="s">
        <v>614</v>
      </c>
      <c r="B138" t="s">
        <v>615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 t="s">
        <v>616</v>
      </c>
      <c r="J138">
        <v>24</v>
      </c>
      <c r="K138">
        <v>90</v>
      </c>
      <c r="L138" t="s">
        <v>69</v>
      </c>
      <c r="M138">
        <v>1</v>
      </c>
      <c r="N138" t="s">
        <v>283</v>
      </c>
      <c r="O138">
        <v>119</v>
      </c>
      <c r="P138" t="s">
        <v>37</v>
      </c>
      <c r="Q138" t="s">
        <v>55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  <c r="Y138" s="2" t="str">
        <f>HYPERLINK("https://i.scdn.co/image/ab67616d0000b273c4fee55d7b51479627c31f89")</f>
        <v>https://i.scdn.co/image/ab67616d0000b273c4fee55d7b51479627c31f89</v>
      </c>
    </row>
    <row r="139" spans="1:25" x14ac:dyDescent="0.35">
      <c r="A139" t="s">
        <v>617</v>
      </c>
      <c r="B139" t="s">
        <v>618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 t="s">
        <v>619</v>
      </c>
      <c r="J139">
        <v>3</v>
      </c>
      <c r="K139">
        <v>88</v>
      </c>
      <c r="L139" t="s">
        <v>609</v>
      </c>
      <c r="M139">
        <v>0</v>
      </c>
      <c r="N139" t="s">
        <v>574</v>
      </c>
      <c r="O139">
        <v>110</v>
      </c>
      <c r="P139" t="s">
        <v>131</v>
      </c>
      <c r="Q139" t="s">
        <v>55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  <c r="Y139" s="2" t="str">
        <f>HYPERLINK("https://i.scdn.co/image/ab67616d0000b273b5e6c9ce5bb77c1607780315")</f>
        <v>https://i.scdn.co/image/ab67616d0000b273b5e6c9ce5bb77c1607780315</v>
      </c>
    </row>
    <row r="140" spans="1:25" x14ac:dyDescent="0.35">
      <c r="A140" t="s">
        <v>620</v>
      </c>
      <c r="B140" t="s">
        <v>621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 t="s">
        <v>622</v>
      </c>
      <c r="J140">
        <v>7</v>
      </c>
      <c r="K140">
        <v>0</v>
      </c>
      <c r="L140" t="s">
        <v>623</v>
      </c>
      <c r="M140">
        <v>0</v>
      </c>
      <c r="N140" t="s">
        <v>117</v>
      </c>
      <c r="O140">
        <v>95</v>
      </c>
      <c r="P140" t="s">
        <v>112</v>
      </c>
      <c r="Q140" t="s">
        <v>31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  <c r="Y140" s="2" t="str">
        <f>HYPERLINK("https://i.scdn.co/image/ab67616d0000b273ba5db46f4b838ef6027e6f96")</f>
        <v>https://i.scdn.co/image/ab67616d0000b273ba5db46f4b838ef6027e6f96</v>
      </c>
    </row>
    <row r="141" spans="1:25" x14ac:dyDescent="0.35">
      <c r="A141" t="s">
        <v>624</v>
      </c>
      <c r="B141" t="s">
        <v>376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 t="s">
        <v>625</v>
      </c>
      <c r="J141">
        <v>82</v>
      </c>
      <c r="K141">
        <v>55</v>
      </c>
      <c r="L141" t="s">
        <v>179</v>
      </c>
      <c r="M141">
        <v>0</v>
      </c>
      <c r="N141" t="s">
        <v>626</v>
      </c>
      <c r="O141">
        <v>132</v>
      </c>
      <c r="P141" t="s">
        <v>87</v>
      </c>
      <c r="Q141" t="s">
        <v>31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  <c r="Y141" s="2" t="str">
        <f>HYPERLINK("https://i.scdn.co/image/ab67616d0000b273bd1a52b3d5903ee01c216da0")</f>
        <v>https://i.scdn.co/image/ab67616d0000b273bd1a52b3d5903ee01c216da0</v>
      </c>
    </row>
    <row r="142" spans="1:25" x14ac:dyDescent="0.35">
      <c r="A142" t="s">
        <v>627</v>
      </c>
      <c r="B142" t="s">
        <v>504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 t="s">
        <v>628</v>
      </c>
      <c r="J142">
        <v>250</v>
      </c>
      <c r="K142">
        <v>121</v>
      </c>
      <c r="L142" t="s">
        <v>629</v>
      </c>
      <c r="M142">
        <v>10</v>
      </c>
      <c r="N142" t="s">
        <v>346</v>
      </c>
      <c r="O142">
        <v>125</v>
      </c>
      <c r="P142" t="s">
        <v>274</v>
      </c>
      <c r="Q142" t="s">
        <v>55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  <c r="Y142" s="2" t="str">
        <f>HYPERLINK("https://i.scdn.co/image/ab67616d0000b2735675e83f707f1d7271e5cf8a")</f>
        <v>https://i.scdn.co/image/ab67616d0000b2735675e83f707f1d7271e5cf8a</v>
      </c>
    </row>
    <row r="143" spans="1:25" x14ac:dyDescent="0.35">
      <c r="A143" t="s">
        <v>630</v>
      </c>
      <c r="B143" t="s">
        <v>631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 t="s">
        <v>632</v>
      </c>
      <c r="J143">
        <v>6</v>
      </c>
      <c r="K143">
        <v>9</v>
      </c>
      <c r="L143" t="s">
        <v>347</v>
      </c>
      <c r="M143">
        <v>1</v>
      </c>
      <c r="N143" t="s">
        <v>79</v>
      </c>
      <c r="O143">
        <v>124</v>
      </c>
      <c r="P143" t="s">
        <v>457</v>
      </c>
      <c r="Q143" t="s">
        <v>55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  <c r="Y143" s="2" t="str">
        <f>HYPERLINK("https://i.scdn.co/image/ab67616d0000b273ce0947b85c30490447dbbd91")</f>
        <v>https://i.scdn.co/image/ab67616d0000b273ce0947b85c30490447dbbd91</v>
      </c>
    </row>
    <row r="144" spans="1:25" x14ac:dyDescent="0.35">
      <c r="A144" t="s">
        <v>633</v>
      </c>
      <c r="B144" t="s">
        <v>634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 t="s">
        <v>635</v>
      </c>
      <c r="J144">
        <v>5</v>
      </c>
      <c r="K144">
        <v>2</v>
      </c>
      <c r="L144" t="s">
        <v>69</v>
      </c>
      <c r="M144">
        <v>2</v>
      </c>
      <c r="N144" t="s">
        <v>79</v>
      </c>
      <c r="O144">
        <v>133</v>
      </c>
      <c r="P144" t="s">
        <v>30</v>
      </c>
      <c r="Q144" t="s">
        <v>55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  <c r="Y144" s="2" t="str">
        <f>HYPERLINK("https://i.scdn.co/image/ab67616d0000b27319d60821e80a801506061776")</f>
        <v>https://i.scdn.co/image/ab67616d0000b27319d60821e80a801506061776</v>
      </c>
    </row>
    <row r="145" spans="1:25" x14ac:dyDescent="0.35">
      <c r="A145" t="s">
        <v>636</v>
      </c>
      <c r="B145" t="s">
        <v>485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 t="s">
        <v>637</v>
      </c>
      <c r="J145">
        <v>98</v>
      </c>
      <c r="K145">
        <v>76</v>
      </c>
      <c r="L145" t="s">
        <v>638</v>
      </c>
      <c r="M145">
        <v>5</v>
      </c>
      <c r="N145" t="s">
        <v>117</v>
      </c>
      <c r="O145">
        <v>112</v>
      </c>
      <c r="P145" t="s">
        <v>131</v>
      </c>
      <c r="Q145" t="s">
        <v>31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  <c r="Y145" s="2" t="str">
        <f>HYPERLINK("https://i.scdn.co/image/ab67616d0000b2736ca5c90113b30c3c43ffb8f4")</f>
        <v>https://i.scdn.co/image/ab67616d0000b2736ca5c90113b30c3c43ffb8f4</v>
      </c>
    </row>
    <row r="146" spans="1:25" x14ac:dyDescent="0.35">
      <c r="A146" t="s">
        <v>639</v>
      </c>
      <c r="B146" t="s">
        <v>640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 t="s">
        <v>641</v>
      </c>
      <c r="J146">
        <v>17</v>
      </c>
      <c r="K146">
        <v>29</v>
      </c>
      <c r="L146" t="s">
        <v>347</v>
      </c>
      <c r="M146">
        <v>3</v>
      </c>
      <c r="N146" t="s">
        <v>642</v>
      </c>
      <c r="O146">
        <v>97</v>
      </c>
      <c r="Q146" t="s">
        <v>31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  <c r="Y146" s="2" t="str">
        <f>HYPERLINK("https://i.scdn.co/image/ab67616d0000b273dca8e6ba1b5d33d0e69b0cfc")</f>
        <v>https://i.scdn.co/image/ab67616d0000b273dca8e6ba1b5d33d0e69b0cfc</v>
      </c>
    </row>
    <row r="147" spans="1:25" x14ac:dyDescent="0.35">
      <c r="A147" t="s">
        <v>643</v>
      </c>
      <c r="B147" t="s">
        <v>644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 t="s">
        <v>645</v>
      </c>
      <c r="J147">
        <v>13</v>
      </c>
      <c r="K147">
        <v>8</v>
      </c>
      <c r="L147" t="s">
        <v>351</v>
      </c>
      <c r="M147">
        <v>0</v>
      </c>
      <c r="N147" t="s">
        <v>609</v>
      </c>
      <c r="O147">
        <v>90</v>
      </c>
      <c r="P147" t="s">
        <v>43</v>
      </c>
      <c r="Q147" t="s">
        <v>55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  <c r="Y147" s="2" t="str">
        <f>HYPERLINK("https://i.scdn.co/image/ab67616d0000b273a048415db06a5b6fa7ec4e1a")</f>
        <v>https://i.scdn.co/image/ab67616d0000b273a048415db06a5b6fa7ec4e1a</v>
      </c>
    </row>
    <row r="148" spans="1:25" x14ac:dyDescent="0.35">
      <c r="A148" t="s">
        <v>646</v>
      </c>
      <c r="B148" t="s">
        <v>647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 t="s">
        <v>648</v>
      </c>
      <c r="J148">
        <v>71</v>
      </c>
      <c r="K148">
        <v>113</v>
      </c>
      <c r="L148" t="s">
        <v>649</v>
      </c>
      <c r="M148">
        <v>13</v>
      </c>
      <c r="N148" t="s">
        <v>650</v>
      </c>
      <c r="O148">
        <v>80</v>
      </c>
      <c r="P148" t="s">
        <v>457</v>
      </c>
      <c r="Q148" t="s">
        <v>55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  <c r="Y148" s="2" t="str">
        <f>HYPERLINK("https://i.scdn.co/image/ab67616d0000b2737669a2226cb5f0f5bd997bb7")</f>
        <v>https://i.scdn.co/image/ab67616d0000b2737669a2226cb5f0f5bd997bb7</v>
      </c>
    </row>
    <row r="149" spans="1:25" x14ac:dyDescent="0.35">
      <c r="A149" t="s">
        <v>651</v>
      </c>
      <c r="B149" t="s">
        <v>652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 t="s">
        <v>653</v>
      </c>
      <c r="J149">
        <v>107</v>
      </c>
      <c r="K149">
        <v>69</v>
      </c>
      <c r="L149" t="s">
        <v>654</v>
      </c>
      <c r="M149">
        <v>0</v>
      </c>
      <c r="N149" t="s">
        <v>655</v>
      </c>
      <c r="O149">
        <v>172</v>
      </c>
      <c r="P149" t="s">
        <v>49</v>
      </c>
      <c r="Q149" t="s">
        <v>31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  <c r="Y149" s="2" t="str">
        <f>HYPERLINK("https://i.scdn.co/image/ab67616d0000b2737d6cd95a046a3c0dacbc7d33")</f>
        <v>https://i.scdn.co/image/ab67616d0000b2737d6cd95a046a3c0dacbc7d33</v>
      </c>
    </row>
    <row r="150" spans="1:25" x14ac:dyDescent="0.35">
      <c r="A150" t="s">
        <v>656</v>
      </c>
      <c r="B150" t="s">
        <v>657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 t="s">
        <v>658</v>
      </c>
      <c r="J150">
        <v>24</v>
      </c>
      <c r="K150">
        <v>71</v>
      </c>
      <c r="L150" t="s">
        <v>551</v>
      </c>
      <c r="M150">
        <v>1</v>
      </c>
      <c r="N150" t="s">
        <v>659</v>
      </c>
      <c r="O150">
        <v>120</v>
      </c>
      <c r="P150" t="s">
        <v>195</v>
      </c>
      <c r="Q150" t="s">
        <v>31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  <c r="Y150" s="2" t="str">
        <f>HYPERLINK("https://i.scdn.co/image/ab67616d0000b273aacd27a096e6e59ff555b46c")</f>
        <v>https://i.scdn.co/image/ab67616d0000b273aacd27a096e6e59ff555b46c</v>
      </c>
    </row>
    <row r="151" spans="1:25" x14ac:dyDescent="0.35">
      <c r="A151" t="s">
        <v>660</v>
      </c>
      <c r="B151" t="s">
        <v>661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 t="s">
        <v>662</v>
      </c>
      <c r="J151">
        <v>7</v>
      </c>
      <c r="K151">
        <v>71</v>
      </c>
      <c r="L151" t="s">
        <v>322</v>
      </c>
      <c r="M151">
        <v>2</v>
      </c>
      <c r="N151" t="s">
        <v>184</v>
      </c>
      <c r="O151">
        <v>140</v>
      </c>
      <c r="P151" t="s">
        <v>131</v>
      </c>
      <c r="Q151" t="s">
        <v>55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  <c r="Y151" s="2" t="str">
        <f>HYPERLINK("https://i.scdn.co/image/ab67616d0000b273ef6655b813e1b2cd726e99d3")</f>
        <v>https://i.scdn.co/image/ab67616d0000b273ef6655b813e1b2cd726e99d3</v>
      </c>
    </row>
    <row r="152" spans="1:25" x14ac:dyDescent="0.35">
      <c r="A152" t="s">
        <v>663</v>
      </c>
      <c r="B152" t="s">
        <v>664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 t="s">
        <v>665</v>
      </c>
      <c r="J152">
        <v>7</v>
      </c>
      <c r="K152">
        <v>76</v>
      </c>
      <c r="L152" t="s">
        <v>575</v>
      </c>
      <c r="M152">
        <v>1</v>
      </c>
      <c r="N152" t="s">
        <v>393</v>
      </c>
      <c r="O152">
        <v>128</v>
      </c>
      <c r="P152" t="s">
        <v>49</v>
      </c>
      <c r="Q152" t="s">
        <v>55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  <c r="Y152" s="2" t="str">
        <f>HYPERLINK("https://i.scdn.co/image/ab67616d0000b273e2e093427065eaca9e2f2970")</f>
        <v>https://i.scdn.co/image/ab67616d0000b273e2e093427065eaca9e2f2970</v>
      </c>
    </row>
    <row r="153" spans="1:25" x14ac:dyDescent="0.35">
      <c r="A153" t="s">
        <v>666</v>
      </c>
      <c r="B153" t="s">
        <v>568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 t="s">
        <v>667</v>
      </c>
      <c r="J153">
        <v>13</v>
      </c>
      <c r="K153">
        <v>110</v>
      </c>
      <c r="L153" t="s">
        <v>350</v>
      </c>
      <c r="M153">
        <v>2</v>
      </c>
      <c r="N153" t="s">
        <v>668</v>
      </c>
      <c r="O153">
        <v>122</v>
      </c>
      <c r="Q153" t="s">
        <v>31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  <c r="Y153" s="2" t="str">
        <f>HYPERLINK("https://i.scdn.co/image/ab67616d0000b2732fb583ed96f8f35cbf2897ba")</f>
        <v>https://i.scdn.co/image/ab67616d0000b2732fb583ed96f8f35cbf2897ba</v>
      </c>
    </row>
    <row r="154" spans="1:25" x14ac:dyDescent="0.35">
      <c r="A154" t="s">
        <v>669</v>
      </c>
      <c r="B154" t="s">
        <v>670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 t="s">
        <v>671</v>
      </c>
      <c r="J154">
        <v>119</v>
      </c>
      <c r="K154">
        <v>81</v>
      </c>
      <c r="L154" t="s">
        <v>672</v>
      </c>
      <c r="M154">
        <v>1</v>
      </c>
      <c r="N154" t="s">
        <v>673</v>
      </c>
      <c r="O154">
        <v>130</v>
      </c>
      <c r="Q154" t="s">
        <v>31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  <c r="Y154" s="2" t="str">
        <f>HYPERLINK("https://i.scdn.co/image/ab67616d0000b273d4c273fe23a0950d7ac9fce2")</f>
        <v>https://i.scdn.co/image/ab67616d0000b273d4c273fe23a0950d7ac9fce2</v>
      </c>
    </row>
    <row r="155" spans="1:25" x14ac:dyDescent="0.35">
      <c r="A155" t="s">
        <v>674</v>
      </c>
      <c r="B155" t="s">
        <v>675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 t="s">
        <v>676</v>
      </c>
      <c r="J155">
        <v>14</v>
      </c>
      <c r="K155">
        <v>88</v>
      </c>
      <c r="L155" t="s">
        <v>79</v>
      </c>
      <c r="M155">
        <v>3</v>
      </c>
      <c r="N155" t="s">
        <v>407</v>
      </c>
      <c r="O155">
        <v>160</v>
      </c>
      <c r="P155" t="s">
        <v>49</v>
      </c>
      <c r="Q155" t="s">
        <v>31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  <c r="Y155" s="2" t="str">
        <f>HYPERLINK("https://i.scdn.co/image/ab67616d0000b27387958b394a8a7bd193d1da49")</f>
        <v>https://i.scdn.co/image/ab67616d0000b27387958b394a8a7bd193d1da49</v>
      </c>
    </row>
    <row r="156" spans="1:25" x14ac:dyDescent="0.35">
      <c r="A156" t="s">
        <v>677</v>
      </c>
      <c r="B156" t="s">
        <v>678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 t="s">
        <v>679</v>
      </c>
      <c r="J156">
        <v>0</v>
      </c>
      <c r="K156">
        <v>0</v>
      </c>
      <c r="L156" t="s">
        <v>680</v>
      </c>
      <c r="M156">
        <v>0</v>
      </c>
      <c r="N156" t="s">
        <v>117</v>
      </c>
      <c r="O156">
        <v>144</v>
      </c>
      <c r="P156" t="s">
        <v>43</v>
      </c>
      <c r="Q156" t="s">
        <v>31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  <c r="Y156" s="2" t="str">
        <f>HYPERLINK("https://i.scdn.co/image/ab67616d0000b273926f43e7cce571e62720fd46")</f>
        <v>https://i.scdn.co/image/ab67616d0000b273926f43e7cce571e62720fd46</v>
      </c>
    </row>
    <row r="157" spans="1:25" x14ac:dyDescent="0.35">
      <c r="A157" t="s">
        <v>681</v>
      </c>
      <c r="B157" t="s">
        <v>682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 t="s">
        <v>683</v>
      </c>
      <c r="J157">
        <v>4</v>
      </c>
      <c r="K157">
        <v>14</v>
      </c>
      <c r="L157" t="s">
        <v>684</v>
      </c>
      <c r="M157">
        <v>5</v>
      </c>
      <c r="N157" t="s">
        <v>685</v>
      </c>
      <c r="O157">
        <v>192</v>
      </c>
      <c r="P157" t="s">
        <v>30</v>
      </c>
      <c r="Q157" t="s">
        <v>31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  <c r="Y157" s="2" t="str">
        <f>HYPERLINK("https://i.scdn.co/image/ab67616d0000b273fc9ce77ab8fcd9eadda3acd3")</f>
        <v>https://i.scdn.co/image/ab67616d0000b273fc9ce77ab8fcd9eadda3acd3</v>
      </c>
    </row>
    <row r="158" spans="1:25" x14ac:dyDescent="0.35">
      <c r="A158" t="s">
        <v>686</v>
      </c>
      <c r="B158" t="s">
        <v>687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 t="s">
        <v>688</v>
      </c>
      <c r="J158">
        <v>81</v>
      </c>
      <c r="K158">
        <v>121</v>
      </c>
      <c r="L158" t="s">
        <v>35</v>
      </c>
      <c r="M158">
        <v>1</v>
      </c>
      <c r="N158" t="s">
        <v>204</v>
      </c>
      <c r="O158">
        <v>163</v>
      </c>
      <c r="Q158" t="s">
        <v>31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  <c r="Y158" s="2" t="str">
        <f>HYPERLINK("https://i.scdn.co/image/ab67616d0000b2738dc0d801766a5aa6a33cbe37")</f>
        <v>https://i.scdn.co/image/ab67616d0000b2738dc0d801766a5aa6a33cbe37</v>
      </c>
    </row>
    <row r="159" spans="1:25" x14ac:dyDescent="0.35">
      <c r="A159" t="s">
        <v>689</v>
      </c>
      <c r="B159" t="s">
        <v>251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 t="s">
        <v>690</v>
      </c>
      <c r="J159">
        <v>179</v>
      </c>
      <c r="K159">
        <v>97</v>
      </c>
      <c r="L159" t="s">
        <v>291</v>
      </c>
      <c r="M159">
        <v>11</v>
      </c>
      <c r="N159" t="s">
        <v>507</v>
      </c>
      <c r="O159">
        <v>122</v>
      </c>
      <c r="P159" t="s">
        <v>37</v>
      </c>
      <c r="Q159" t="s">
        <v>55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  <c r="Y159" s="2" t="str">
        <f>HYPERLINK("https://i.scdn.co/image/ab67616d0000b2739e2f95ae77cf436017ada9cb")</f>
        <v>https://i.scdn.co/image/ab67616d0000b2739e2f95ae77cf436017ada9cb</v>
      </c>
    </row>
    <row r="160" spans="1:25" x14ac:dyDescent="0.35">
      <c r="A160" t="s">
        <v>691</v>
      </c>
      <c r="B160" t="s">
        <v>692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 t="s">
        <v>693</v>
      </c>
      <c r="J160">
        <v>107</v>
      </c>
      <c r="K160">
        <v>38</v>
      </c>
      <c r="L160" t="s">
        <v>121</v>
      </c>
      <c r="M160">
        <v>0</v>
      </c>
      <c r="O160">
        <v>154</v>
      </c>
      <c r="P160" t="s">
        <v>81</v>
      </c>
      <c r="Q160" t="s">
        <v>31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  <c r="Y160" s="2" t="str">
        <f>HYPERLINK("https://i.scdn.co/image/ab67616d0000b273e6f407c7f3a0ec98845e4431")</f>
        <v>https://i.scdn.co/image/ab67616d0000b273e6f407c7f3a0ec98845e4431</v>
      </c>
    </row>
    <row r="161" spans="1:25" x14ac:dyDescent="0.35">
      <c r="A161" t="s">
        <v>694</v>
      </c>
      <c r="B161" t="s">
        <v>695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 t="s">
        <v>696</v>
      </c>
      <c r="J161">
        <v>133</v>
      </c>
      <c r="K161">
        <v>181</v>
      </c>
      <c r="L161" t="s">
        <v>575</v>
      </c>
      <c r="M161">
        <v>0</v>
      </c>
      <c r="O161">
        <v>117</v>
      </c>
      <c r="P161" t="s">
        <v>49</v>
      </c>
      <c r="Q161" t="s">
        <v>55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  <c r="Y161" s="2" t="str">
        <f>HYPERLINK("https://i.scdn.co/image/ab67616d0000b2739a494f7d8909a6cc4ceb74ac")</f>
        <v>https://i.scdn.co/image/ab67616d0000b2739a494f7d8909a6cc4ceb74ac</v>
      </c>
    </row>
    <row r="162" spans="1:25" x14ac:dyDescent="0.35">
      <c r="A162" t="s">
        <v>697</v>
      </c>
      <c r="B162" t="s">
        <v>698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 t="s">
        <v>699</v>
      </c>
      <c r="J162">
        <v>19</v>
      </c>
      <c r="K162">
        <v>143</v>
      </c>
      <c r="L162" t="s">
        <v>135</v>
      </c>
      <c r="M162">
        <v>6</v>
      </c>
      <c r="N162" t="s">
        <v>170</v>
      </c>
      <c r="O162">
        <v>138</v>
      </c>
      <c r="P162" t="s">
        <v>131</v>
      </c>
      <c r="Q162" t="s">
        <v>55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  <c r="Y162" s="2" t="str">
        <f>HYPERLINK("https://i.scdn.co/image/ab67616d0000b2737be314e2f66a9f7ee732395e")</f>
        <v>https://i.scdn.co/image/ab67616d0000b2737be314e2f66a9f7ee732395e</v>
      </c>
    </row>
    <row r="163" spans="1:25" x14ac:dyDescent="0.35">
      <c r="A163" t="s">
        <v>700</v>
      </c>
      <c r="B163" t="s">
        <v>701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 t="s">
        <v>702</v>
      </c>
      <c r="J163">
        <v>98</v>
      </c>
      <c r="K163">
        <v>95</v>
      </c>
      <c r="L163" t="s">
        <v>703</v>
      </c>
      <c r="M163">
        <v>0</v>
      </c>
      <c r="N163" t="s">
        <v>704</v>
      </c>
      <c r="O163">
        <v>96</v>
      </c>
      <c r="Q163" t="s">
        <v>31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  <c r="Y163" s="2" t="str">
        <f>HYPERLINK("https://i.scdn.co/image/ab67616d0000b27311b9999b620ef9bc0e957623")</f>
        <v>https://i.scdn.co/image/ab67616d0000b27311b9999b620ef9bc0e957623</v>
      </c>
    </row>
    <row r="164" spans="1:25" x14ac:dyDescent="0.35">
      <c r="A164" t="s">
        <v>705</v>
      </c>
      <c r="B164" t="s">
        <v>706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 t="s">
        <v>707</v>
      </c>
      <c r="J164">
        <v>433</v>
      </c>
      <c r="K164">
        <v>107</v>
      </c>
      <c r="L164" t="s">
        <v>708</v>
      </c>
      <c r="M164">
        <v>0</v>
      </c>
      <c r="N164" t="s">
        <v>347</v>
      </c>
      <c r="O164">
        <v>104</v>
      </c>
      <c r="P164" t="s">
        <v>37</v>
      </c>
      <c r="Q164" t="s">
        <v>31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  <c r="Y164" s="2" t="str">
        <f>HYPERLINK("https://i.scdn.co/image/ab67616d0000b2739416ed64daf84936d89e671c")</f>
        <v>https://i.scdn.co/image/ab67616d0000b2739416ed64daf84936d89e671c</v>
      </c>
    </row>
    <row r="165" spans="1:25" x14ac:dyDescent="0.35">
      <c r="A165" t="s">
        <v>709</v>
      </c>
      <c r="B165" t="s">
        <v>45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 t="s">
        <v>710</v>
      </c>
      <c r="J165">
        <v>24</v>
      </c>
      <c r="K165">
        <v>101</v>
      </c>
      <c r="L165" t="s">
        <v>711</v>
      </c>
      <c r="M165">
        <v>0</v>
      </c>
      <c r="N165" t="s">
        <v>712</v>
      </c>
      <c r="O165">
        <v>164</v>
      </c>
      <c r="P165" t="s">
        <v>112</v>
      </c>
      <c r="Q165" t="s">
        <v>31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  <c r="Y165" s="2" t="str">
        <f>HYPERLINK("https://i.scdn.co/image/ab67616d0000b2730b04da4f224b51ff86e0a481")</f>
        <v>https://i.scdn.co/image/ab67616d0000b2730b04da4f224b51ff86e0a481</v>
      </c>
    </row>
    <row r="166" spans="1:25" x14ac:dyDescent="0.35">
      <c r="A166" t="s">
        <v>713</v>
      </c>
      <c r="B166" t="s">
        <v>256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 t="s">
        <v>714</v>
      </c>
      <c r="J166">
        <v>197</v>
      </c>
      <c r="K166">
        <v>115</v>
      </c>
      <c r="L166" t="s">
        <v>715</v>
      </c>
      <c r="M166">
        <v>0</v>
      </c>
      <c r="N166" t="s">
        <v>468</v>
      </c>
      <c r="O166">
        <v>118</v>
      </c>
      <c r="Q166" t="s">
        <v>31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  <c r="Y166" s="2" t="str">
        <f>HYPERLINK("https://i.scdn.co/image/ab67616d0000b2738863bc11d2aa12b54f5aeb36")</f>
        <v>https://i.scdn.co/image/ab67616d0000b2738863bc11d2aa12b54f5aeb36</v>
      </c>
    </row>
    <row r="167" spans="1:25" x14ac:dyDescent="0.35">
      <c r="A167" t="s">
        <v>716</v>
      </c>
      <c r="B167" t="s">
        <v>717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 t="s">
        <v>718</v>
      </c>
      <c r="J167">
        <v>137</v>
      </c>
      <c r="K167">
        <v>125</v>
      </c>
      <c r="L167" t="s">
        <v>719</v>
      </c>
      <c r="M167">
        <v>6</v>
      </c>
      <c r="N167" t="s">
        <v>720</v>
      </c>
      <c r="O167">
        <v>81</v>
      </c>
      <c r="P167" t="s">
        <v>30</v>
      </c>
      <c r="Q167" t="s">
        <v>55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  <c r="Y167" s="2" t="str">
        <f>HYPERLINK("https://i.scdn.co/image/ab67616d0000b273d5a8395b0d80b8c48a5d851c")</f>
        <v>https://i.scdn.co/image/ab67616d0000b273d5a8395b0d80b8c48a5d851c</v>
      </c>
    </row>
    <row r="168" spans="1:25" x14ac:dyDescent="0.35">
      <c r="A168" t="s">
        <v>721</v>
      </c>
      <c r="B168" t="s">
        <v>722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 t="s">
        <v>723</v>
      </c>
      <c r="J168">
        <v>211</v>
      </c>
      <c r="K168">
        <v>74</v>
      </c>
      <c r="L168" t="s">
        <v>724</v>
      </c>
      <c r="M168">
        <v>0</v>
      </c>
      <c r="N168" t="s">
        <v>725</v>
      </c>
      <c r="O168">
        <v>117</v>
      </c>
      <c r="P168" t="s">
        <v>37</v>
      </c>
      <c r="Q168" t="s">
        <v>31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  <c r="Y168" s="2" t="str">
        <f>HYPERLINK("https://i.scdn.co/image/ab67616d0000b273c8e97cafeb2acb85b21a777e")</f>
        <v>https://i.scdn.co/image/ab67616d0000b273c8e97cafeb2acb85b21a777e</v>
      </c>
    </row>
    <row r="169" spans="1:25" x14ac:dyDescent="0.35">
      <c r="A169" t="s">
        <v>726</v>
      </c>
      <c r="B169" t="s">
        <v>727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 t="s">
        <v>728</v>
      </c>
      <c r="J169">
        <v>70</v>
      </c>
      <c r="K169">
        <v>82</v>
      </c>
      <c r="L169" t="s">
        <v>729</v>
      </c>
      <c r="M169">
        <v>1</v>
      </c>
      <c r="N169" t="s">
        <v>444</v>
      </c>
      <c r="O169">
        <v>174</v>
      </c>
      <c r="P169" t="s">
        <v>81</v>
      </c>
      <c r="Q169" t="s">
        <v>31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  <c r="Y169" s="2" t="str">
        <f>HYPERLINK("https://i.scdn.co/image/ab67616d0000b27317875a0610c23d8946454583")</f>
        <v>https://i.scdn.co/image/ab67616d0000b27317875a0610c23d8946454583</v>
      </c>
    </row>
    <row r="170" spans="1:25" x14ac:dyDescent="0.35">
      <c r="A170" t="s">
        <v>730</v>
      </c>
      <c r="B170" t="s">
        <v>731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 t="s">
        <v>732</v>
      </c>
      <c r="J170">
        <v>321</v>
      </c>
      <c r="K170">
        <v>91</v>
      </c>
      <c r="L170" t="s">
        <v>733</v>
      </c>
      <c r="M170">
        <v>1</v>
      </c>
      <c r="N170" t="s">
        <v>35</v>
      </c>
      <c r="O170">
        <v>128</v>
      </c>
      <c r="P170" t="s">
        <v>37</v>
      </c>
      <c r="Q170" t="s">
        <v>31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  <c r="Y170" s="2" t="str">
        <f>HYPERLINK("https://i.scdn.co/image/ab67616d0000b2731c5eacf6965d328c2c795cef")</f>
        <v>https://i.scdn.co/image/ab67616d0000b2731c5eacf6965d328c2c795cef</v>
      </c>
    </row>
    <row r="171" spans="1:25" x14ac:dyDescent="0.35">
      <c r="A171" t="s">
        <v>734</v>
      </c>
      <c r="B171" t="s">
        <v>678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 t="s">
        <v>735</v>
      </c>
      <c r="J171">
        <v>0</v>
      </c>
      <c r="K171">
        <v>0</v>
      </c>
      <c r="L171" t="s">
        <v>736</v>
      </c>
      <c r="M171">
        <v>0</v>
      </c>
      <c r="N171" t="s">
        <v>117</v>
      </c>
      <c r="O171">
        <v>145</v>
      </c>
      <c r="Q171" t="s">
        <v>31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  <c r="Y171" s="2" t="str">
        <f>HYPERLINK("https://i.scdn.co/image/ab67616d0000b273926f43e7cce571e62720fd46")</f>
        <v>https://i.scdn.co/image/ab67616d0000b273926f43e7cce571e62720fd46</v>
      </c>
    </row>
    <row r="172" spans="1:25" x14ac:dyDescent="0.35">
      <c r="A172" t="s">
        <v>737</v>
      </c>
      <c r="B172" t="s">
        <v>738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 t="s">
        <v>739</v>
      </c>
      <c r="J172">
        <v>0</v>
      </c>
      <c r="K172">
        <v>0</v>
      </c>
      <c r="L172" t="s">
        <v>740</v>
      </c>
      <c r="M172">
        <v>0</v>
      </c>
      <c r="N172" t="s">
        <v>117</v>
      </c>
      <c r="O172">
        <v>150</v>
      </c>
      <c r="P172" t="s">
        <v>37</v>
      </c>
      <c r="Q172" t="s">
        <v>55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  <c r="Y172" s="2" t="str">
        <f>HYPERLINK("https://i.scdn.co/image/ab67616d0000b273459d675aa0b6f3b211357370")</f>
        <v>https://i.scdn.co/image/ab67616d0000b273459d675aa0b6f3b211357370</v>
      </c>
    </row>
    <row r="173" spans="1:25" x14ac:dyDescent="0.35">
      <c r="A173" t="s">
        <v>741</v>
      </c>
      <c r="B173" t="s">
        <v>742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 t="s">
        <v>743</v>
      </c>
      <c r="J173">
        <v>17</v>
      </c>
      <c r="K173">
        <v>60</v>
      </c>
      <c r="L173" t="s">
        <v>650</v>
      </c>
      <c r="M173">
        <v>1</v>
      </c>
      <c r="N173" t="s">
        <v>551</v>
      </c>
      <c r="O173">
        <v>90</v>
      </c>
      <c r="P173" t="s">
        <v>49</v>
      </c>
      <c r="Q173" t="s">
        <v>55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  <c r="Y173" s="2" t="str">
        <f>HYPERLINK("https://i.scdn.co/image/ab67616d0000b2736ed9aef791159496b286179f")</f>
        <v>https://i.scdn.co/image/ab67616d0000b2736ed9aef791159496b286179f</v>
      </c>
    </row>
    <row r="174" spans="1:25" x14ac:dyDescent="0.35">
      <c r="A174" t="s">
        <v>744</v>
      </c>
      <c r="B174" t="s">
        <v>141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 t="s">
        <v>745</v>
      </c>
      <c r="J174">
        <v>133</v>
      </c>
      <c r="K174">
        <v>92</v>
      </c>
      <c r="L174" t="s">
        <v>746</v>
      </c>
      <c r="M174">
        <v>1</v>
      </c>
      <c r="N174" t="s">
        <v>347</v>
      </c>
      <c r="O174">
        <v>85</v>
      </c>
      <c r="P174" t="s">
        <v>43</v>
      </c>
      <c r="Q174" t="s">
        <v>31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  <c r="Y174" s="2" t="str">
        <f>HYPERLINK("https://i.scdn.co/image/ab67616d0000b2734ae1c4c5c45aabe565499163")</f>
        <v>https://i.scdn.co/image/ab67616d0000b2734ae1c4c5c45aabe565499163</v>
      </c>
    </row>
    <row r="175" spans="1:25" x14ac:dyDescent="0.35">
      <c r="A175" t="s">
        <v>747</v>
      </c>
      <c r="B175" t="s">
        <v>504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 t="s">
        <v>748</v>
      </c>
      <c r="J175">
        <v>65</v>
      </c>
      <c r="K175">
        <v>82</v>
      </c>
      <c r="L175" t="s">
        <v>749</v>
      </c>
      <c r="M175">
        <v>4</v>
      </c>
      <c r="N175" t="s">
        <v>184</v>
      </c>
      <c r="O175">
        <v>180</v>
      </c>
      <c r="P175" t="s">
        <v>457</v>
      </c>
      <c r="Q175" t="s">
        <v>31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  <c r="Y175" s="2" t="str">
        <f>HYPERLINK("https://i.scdn.co/image/ab67616d0000b273407bd04707c463bbb3410737")</f>
        <v>https://i.scdn.co/image/ab67616d0000b273407bd04707c463bbb3410737</v>
      </c>
    </row>
    <row r="176" spans="1:25" x14ac:dyDescent="0.35">
      <c r="A176" t="s">
        <v>750</v>
      </c>
      <c r="B176" t="s">
        <v>751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 t="s">
        <v>752</v>
      </c>
      <c r="J176">
        <v>35</v>
      </c>
      <c r="K176">
        <v>102</v>
      </c>
      <c r="L176" t="s">
        <v>350</v>
      </c>
      <c r="M176">
        <v>1</v>
      </c>
      <c r="N176" t="s">
        <v>753</v>
      </c>
      <c r="O176">
        <v>166</v>
      </c>
      <c r="P176" t="s">
        <v>37</v>
      </c>
      <c r="Q176" t="s">
        <v>31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  <c r="Y176" s="2" t="str">
        <f>HYPERLINK("https://i.scdn.co/image/ab67616d0000b27359a61a5d90573f99f3de1551")</f>
        <v>https://i.scdn.co/image/ab67616d0000b27359a61a5d90573f99f3de1551</v>
      </c>
    </row>
    <row r="177" spans="1:25" x14ac:dyDescent="0.35">
      <c r="A177" t="s">
        <v>754</v>
      </c>
      <c r="B177" t="s">
        <v>256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 t="s">
        <v>755</v>
      </c>
      <c r="J177">
        <v>45</v>
      </c>
      <c r="K177">
        <v>85</v>
      </c>
      <c r="L177" t="s">
        <v>756</v>
      </c>
      <c r="M177">
        <v>1</v>
      </c>
      <c r="N177" t="s">
        <v>546</v>
      </c>
      <c r="O177">
        <v>160</v>
      </c>
      <c r="P177" t="s">
        <v>112</v>
      </c>
      <c r="Q177" t="s">
        <v>31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  <c r="Y177" s="2" t="str">
        <f>HYPERLINK("https://i.scdn.co/image/ab67616d0000b2734718e2b124f79258be7bc452")</f>
        <v>https://i.scdn.co/image/ab67616d0000b2734718e2b124f79258be7bc452</v>
      </c>
    </row>
    <row r="178" spans="1:25" x14ac:dyDescent="0.35">
      <c r="A178" t="s">
        <v>757</v>
      </c>
      <c r="B178" t="s">
        <v>45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 t="s">
        <v>758</v>
      </c>
      <c r="J178">
        <v>328</v>
      </c>
      <c r="K178">
        <v>70</v>
      </c>
      <c r="L178" t="s">
        <v>759</v>
      </c>
      <c r="M178">
        <v>9</v>
      </c>
      <c r="N178" t="s">
        <v>760</v>
      </c>
      <c r="O178">
        <v>160</v>
      </c>
      <c r="P178" t="s">
        <v>131</v>
      </c>
      <c r="Q178" t="s">
        <v>31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  <c r="Y178" s="2" t="str">
        <f>HYPERLINK("https://i.scdn.co/image/ab67616d0000b27352b2a3824413eefe9e33817a")</f>
        <v>https://i.scdn.co/image/ab67616d0000b27352b2a3824413eefe9e33817a</v>
      </c>
    </row>
    <row r="179" spans="1:25" x14ac:dyDescent="0.35">
      <c r="A179" t="s">
        <v>761</v>
      </c>
      <c r="B179" t="s">
        <v>141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 t="s">
        <v>762</v>
      </c>
      <c r="J179">
        <v>54</v>
      </c>
      <c r="K179">
        <v>70</v>
      </c>
      <c r="L179" t="s">
        <v>763</v>
      </c>
      <c r="M179">
        <v>2</v>
      </c>
      <c r="N179" t="s">
        <v>609</v>
      </c>
      <c r="O179">
        <v>92</v>
      </c>
      <c r="P179" t="s">
        <v>81</v>
      </c>
      <c r="Q179" t="s">
        <v>31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  <c r="Y179" s="2" t="str">
        <f>HYPERLINK("https://i.scdn.co/image/ab67616d0000b2734ae1c4c5c45aabe565499163")</f>
        <v>https://i.scdn.co/image/ab67616d0000b2734ae1c4c5c45aabe565499163</v>
      </c>
    </row>
    <row r="180" spans="1:25" x14ac:dyDescent="0.35">
      <c r="A180" t="s">
        <v>764</v>
      </c>
      <c r="B180" t="s">
        <v>765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 t="s">
        <v>766</v>
      </c>
      <c r="J180">
        <v>148</v>
      </c>
      <c r="K180">
        <v>80</v>
      </c>
      <c r="L180" t="s">
        <v>767</v>
      </c>
      <c r="M180">
        <v>24</v>
      </c>
      <c r="N180" t="s">
        <v>117</v>
      </c>
      <c r="O180">
        <v>170</v>
      </c>
      <c r="Q180" t="s">
        <v>31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  <c r="Y180" s="2" t="str">
        <f>HYPERLINK("https://i.scdn.co/image/ab67616d0000b273927f72f3739f256fb01d1470")</f>
        <v>https://i.scdn.co/image/ab67616d0000b273927f72f3739f256fb01d1470</v>
      </c>
    </row>
    <row r="181" spans="1:25" x14ac:dyDescent="0.35">
      <c r="A181" t="s">
        <v>768</v>
      </c>
      <c r="B181" t="s">
        <v>621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 t="s">
        <v>769</v>
      </c>
      <c r="J181">
        <v>33</v>
      </c>
      <c r="K181">
        <v>0</v>
      </c>
      <c r="L181" t="s">
        <v>770</v>
      </c>
      <c r="M181">
        <v>7</v>
      </c>
      <c r="N181" t="s">
        <v>117</v>
      </c>
      <c r="O181">
        <v>96</v>
      </c>
      <c r="P181" t="s">
        <v>37</v>
      </c>
      <c r="Q181" t="s">
        <v>55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  <c r="Y181" s="2" t="str">
        <f>HYPERLINK("https://i.scdn.co/image/ab67616d0000b273ba5db46f4b838ef6027e6f96")</f>
        <v>https://i.scdn.co/image/ab67616d0000b273ba5db46f4b838ef6027e6f96</v>
      </c>
    </row>
    <row r="182" spans="1:25" x14ac:dyDescent="0.35">
      <c r="A182" t="s">
        <v>771</v>
      </c>
      <c r="B182" t="s">
        <v>772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 t="s">
        <v>773</v>
      </c>
      <c r="J182">
        <v>60</v>
      </c>
      <c r="K182">
        <v>20</v>
      </c>
      <c r="L182" t="s">
        <v>570</v>
      </c>
      <c r="M182">
        <v>0</v>
      </c>
      <c r="O182">
        <v>120</v>
      </c>
      <c r="P182" t="s">
        <v>112</v>
      </c>
      <c r="Q182" t="s">
        <v>31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  <c r="Y182" s="2" t="str">
        <f>HYPERLINK("https://i.scdn.co/image/ab67616d0000b273d304ba2d71de306812eebaf4")</f>
        <v>https://i.scdn.co/image/ab67616d0000b273d304ba2d71de306812eebaf4</v>
      </c>
    </row>
    <row r="183" spans="1:25" x14ac:dyDescent="0.35">
      <c r="A183" t="s">
        <v>774</v>
      </c>
      <c r="B183" t="s">
        <v>775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 t="s">
        <v>776</v>
      </c>
      <c r="J183">
        <v>11</v>
      </c>
      <c r="K183">
        <v>84</v>
      </c>
      <c r="L183" t="s">
        <v>224</v>
      </c>
      <c r="M183">
        <v>1</v>
      </c>
      <c r="N183" t="s">
        <v>69</v>
      </c>
      <c r="O183">
        <v>98</v>
      </c>
      <c r="Q183" t="s">
        <v>31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  <c r="Y183" s="2" t="str">
        <f>HYPERLINK("https://i.scdn.co/image/ab67616d0000b2739b7e1ea3815a172019bc5e56")</f>
        <v>https://i.scdn.co/image/ab67616d0000b2739b7e1ea3815a172019bc5e56</v>
      </c>
    </row>
    <row r="184" spans="1:25" x14ac:dyDescent="0.35">
      <c r="A184" t="s">
        <v>777</v>
      </c>
      <c r="B184" t="s">
        <v>778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 t="s">
        <v>779</v>
      </c>
      <c r="J184">
        <v>146</v>
      </c>
      <c r="K184">
        <v>72</v>
      </c>
      <c r="L184" t="s">
        <v>780</v>
      </c>
      <c r="M184">
        <v>5</v>
      </c>
      <c r="N184" t="s">
        <v>388</v>
      </c>
      <c r="O184">
        <v>92</v>
      </c>
      <c r="P184" t="s">
        <v>131</v>
      </c>
      <c r="Q184" t="s">
        <v>31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  <c r="Y184" s="2" t="str">
        <f>HYPERLINK("https://i.scdn.co/image/ab67616d0000b273ec548c00d3ac2f10be73366d")</f>
        <v>https://i.scdn.co/image/ab67616d0000b273ec548c00d3ac2f10be73366d</v>
      </c>
    </row>
    <row r="185" spans="1:25" x14ac:dyDescent="0.35">
      <c r="A185" t="s">
        <v>781</v>
      </c>
      <c r="B185" t="s">
        <v>782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 t="s">
        <v>783</v>
      </c>
      <c r="J185">
        <v>38</v>
      </c>
      <c r="K185">
        <v>25</v>
      </c>
      <c r="L185" t="s">
        <v>550</v>
      </c>
      <c r="M185">
        <v>0</v>
      </c>
      <c r="N185" t="s">
        <v>784</v>
      </c>
      <c r="O185">
        <v>150</v>
      </c>
      <c r="P185" t="s">
        <v>49</v>
      </c>
      <c r="Q185" t="s">
        <v>31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  <c r="Y185" s="2" t="str">
        <f>HYPERLINK("https://i.scdn.co/image/ab67616d0000b273dc16d839ab77c64bdbeb3660")</f>
        <v>https://i.scdn.co/image/ab67616d0000b273dc16d839ab77c64bdbeb3660</v>
      </c>
    </row>
    <row r="186" spans="1:25" x14ac:dyDescent="0.35">
      <c r="A186" t="s">
        <v>785</v>
      </c>
      <c r="B186" t="s">
        <v>786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 t="s">
        <v>787</v>
      </c>
      <c r="J186">
        <v>61</v>
      </c>
      <c r="K186">
        <v>96</v>
      </c>
      <c r="L186" t="s">
        <v>788</v>
      </c>
      <c r="M186">
        <v>2</v>
      </c>
      <c r="N186" t="s">
        <v>789</v>
      </c>
      <c r="O186">
        <v>94</v>
      </c>
      <c r="P186" t="s">
        <v>43</v>
      </c>
      <c r="Q186" t="s">
        <v>31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  <c r="Y186" s="2" t="str">
        <f>HYPERLINK("https://i.scdn.co/image/ab67616d0000b273dfed999f959177dfc4f33cdc")</f>
        <v>https://i.scdn.co/image/ab67616d0000b273dfed999f959177dfc4f33cdc</v>
      </c>
    </row>
    <row r="187" spans="1:25" x14ac:dyDescent="0.35">
      <c r="A187" t="s">
        <v>790</v>
      </c>
      <c r="B187" t="s">
        <v>791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 t="s">
        <v>792</v>
      </c>
      <c r="J187">
        <v>7</v>
      </c>
      <c r="K187">
        <v>10</v>
      </c>
      <c r="L187" t="s">
        <v>117</v>
      </c>
      <c r="M187">
        <v>0</v>
      </c>
      <c r="N187" t="s">
        <v>272</v>
      </c>
      <c r="O187">
        <v>90</v>
      </c>
      <c r="P187" t="s">
        <v>195</v>
      </c>
      <c r="Q187" t="s">
        <v>55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  <c r="Y187" s="2" t="str">
        <f>HYPERLINK("https://i.scdn.co/image/ab67616d0000b2731a8c4618eda885a406958dd0")</f>
        <v>https://i.scdn.co/image/ab67616d0000b2731a8c4618eda885a406958dd0</v>
      </c>
    </row>
    <row r="188" spans="1:25" x14ac:dyDescent="0.35">
      <c r="A188" t="s">
        <v>793</v>
      </c>
      <c r="B188" t="s">
        <v>794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 t="s">
        <v>795</v>
      </c>
      <c r="J188">
        <v>112</v>
      </c>
      <c r="K188">
        <v>68</v>
      </c>
      <c r="L188" t="s">
        <v>479</v>
      </c>
      <c r="M188">
        <v>1</v>
      </c>
      <c r="N188" t="s">
        <v>305</v>
      </c>
      <c r="O188">
        <v>160</v>
      </c>
      <c r="P188" t="s">
        <v>49</v>
      </c>
      <c r="Q188" t="s">
        <v>31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  <c r="Y188" s="2" t="str">
        <f>HYPERLINK("https://i.scdn.co/image/ab67616d0000b273c5649add07ed3720be9d5526")</f>
        <v>https://i.scdn.co/image/ab67616d0000b273c5649add07ed3720be9d5526</v>
      </c>
    </row>
    <row r="189" spans="1:25" x14ac:dyDescent="0.35">
      <c r="A189" t="s">
        <v>796</v>
      </c>
      <c r="B189" t="s">
        <v>344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 t="s">
        <v>797</v>
      </c>
      <c r="J189">
        <v>391</v>
      </c>
      <c r="K189">
        <v>73</v>
      </c>
      <c r="L189" t="s">
        <v>798</v>
      </c>
      <c r="M189">
        <v>3</v>
      </c>
      <c r="N189" t="s">
        <v>318</v>
      </c>
      <c r="O189">
        <v>120</v>
      </c>
      <c r="Q189" t="s">
        <v>31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  <c r="Y189" s="2" t="str">
        <f>HYPERLINK("https://i.scdn.co/image/ab67616d0000b2739478c87599550dd73bfa7e02")</f>
        <v>https://i.scdn.co/image/ab67616d0000b2739478c87599550dd73bfa7e02</v>
      </c>
    </row>
    <row r="190" spans="1:25" x14ac:dyDescent="0.35">
      <c r="A190" t="s">
        <v>799</v>
      </c>
      <c r="B190" t="s">
        <v>678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 t="s">
        <v>800</v>
      </c>
      <c r="J190">
        <v>82</v>
      </c>
      <c r="K190">
        <v>0</v>
      </c>
      <c r="L190" t="s">
        <v>801</v>
      </c>
      <c r="M190">
        <v>0</v>
      </c>
      <c r="N190" t="s">
        <v>117</v>
      </c>
      <c r="O190">
        <v>109</v>
      </c>
      <c r="P190" t="s">
        <v>43</v>
      </c>
      <c r="Q190" t="s">
        <v>31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  <c r="Y190" s="2" t="str">
        <f>HYPERLINK("https://i.scdn.co/image/ab67616d0000b273f60070dce96a2c1b70cf6ff0")</f>
        <v>https://i.scdn.co/image/ab67616d0000b273f60070dce96a2c1b70cf6ff0</v>
      </c>
    </row>
    <row r="191" spans="1:25" x14ac:dyDescent="0.35">
      <c r="A191" t="s">
        <v>802</v>
      </c>
      <c r="B191" t="s">
        <v>803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 t="s">
        <v>804</v>
      </c>
      <c r="J191">
        <v>187</v>
      </c>
      <c r="K191">
        <v>99</v>
      </c>
      <c r="L191" t="s">
        <v>805</v>
      </c>
      <c r="M191">
        <v>1</v>
      </c>
      <c r="N191" t="s">
        <v>117</v>
      </c>
      <c r="O191">
        <v>129</v>
      </c>
      <c r="P191" t="s">
        <v>195</v>
      </c>
      <c r="Q191" t="s">
        <v>55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  <c r="Y191" s="2" t="str">
        <f>HYPERLINK("https://i.scdn.co/image/ab67616d0000b2737a9bf5f82e32d33d4503fe7b")</f>
        <v>https://i.scdn.co/image/ab67616d0000b2737a9bf5f82e32d33d4503fe7b</v>
      </c>
    </row>
    <row r="192" spans="1:25" x14ac:dyDescent="0.35">
      <c r="A192" t="s">
        <v>806</v>
      </c>
      <c r="B192" t="s">
        <v>807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 t="s">
        <v>808</v>
      </c>
      <c r="J192">
        <v>27</v>
      </c>
      <c r="K192">
        <v>129</v>
      </c>
      <c r="L192" t="s">
        <v>91</v>
      </c>
      <c r="M192">
        <v>7</v>
      </c>
      <c r="N192" t="s">
        <v>809</v>
      </c>
      <c r="O192">
        <v>157</v>
      </c>
      <c r="P192" t="s">
        <v>131</v>
      </c>
      <c r="Q192" t="s">
        <v>31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  <c r="Y192" s="2" t="str">
        <f>HYPERLINK("https://i.scdn.co/image/ab67616d0000b2735f3aef5159749e4b61686670")</f>
        <v>https://i.scdn.co/image/ab67616d0000b2735f3aef5159749e4b61686670</v>
      </c>
    </row>
    <row r="193" spans="1:25" x14ac:dyDescent="0.35">
      <c r="A193" t="s">
        <v>810</v>
      </c>
      <c r="B193" t="s">
        <v>45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 t="s">
        <v>811</v>
      </c>
      <c r="J193">
        <v>47</v>
      </c>
      <c r="K193">
        <v>90</v>
      </c>
      <c r="L193" t="s">
        <v>609</v>
      </c>
      <c r="M193">
        <v>0</v>
      </c>
      <c r="N193" t="s">
        <v>593</v>
      </c>
      <c r="O193">
        <v>130</v>
      </c>
      <c r="P193" t="s">
        <v>87</v>
      </c>
      <c r="Q193" t="s">
        <v>31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  <c r="Y193" s="2" t="str">
        <f>HYPERLINK("https://i.scdn.co/image/ab67616d0000b2732ced5825a3c2ace0fb7a84fd")</f>
        <v>https://i.scdn.co/image/ab67616d0000b2732ced5825a3c2ace0fb7a84fd</v>
      </c>
    </row>
    <row r="194" spans="1:25" x14ac:dyDescent="0.35">
      <c r="A194" t="s">
        <v>812</v>
      </c>
      <c r="B194" t="s">
        <v>51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 t="s">
        <v>813</v>
      </c>
      <c r="J194">
        <v>124</v>
      </c>
      <c r="K194">
        <v>133</v>
      </c>
      <c r="L194" t="s">
        <v>149</v>
      </c>
      <c r="M194">
        <v>14</v>
      </c>
      <c r="N194" t="s">
        <v>814</v>
      </c>
      <c r="O194">
        <v>107</v>
      </c>
      <c r="P194" t="s">
        <v>43</v>
      </c>
      <c r="Q194" t="s">
        <v>55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  <c r="Y194" s="2" t="str">
        <f>HYPERLINK("https://i.scdn.co/image/ab67616d0000b273bbd45c8d36e0e045ef640411")</f>
        <v>https://i.scdn.co/image/ab67616d0000b273bbd45c8d36e0e045ef640411</v>
      </c>
    </row>
    <row r="195" spans="1:25" x14ac:dyDescent="0.35">
      <c r="A195" t="s">
        <v>815</v>
      </c>
      <c r="B195" t="s">
        <v>45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 t="s">
        <v>816</v>
      </c>
      <c r="J195">
        <v>3</v>
      </c>
      <c r="K195">
        <v>33</v>
      </c>
      <c r="L195" t="s">
        <v>575</v>
      </c>
      <c r="M195">
        <v>0</v>
      </c>
      <c r="N195" t="s">
        <v>609</v>
      </c>
      <c r="O195">
        <v>146</v>
      </c>
      <c r="P195" t="s">
        <v>30</v>
      </c>
      <c r="Q195" t="s">
        <v>55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  <c r="Y195" s="2" t="str">
        <f>HYPERLINK("https://i.scdn.co/image/ab67616d0000b2730b04da4f224b51ff86e0a481")</f>
        <v>https://i.scdn.co/image/ab67616d0000b2730b04da4f224b51ff86e0a481</v>
      </c>
    </row>
    <row r="196" spans="1:25" x14ac:dyDescent="0.35">
      <c r="A196" t="s">
        <v>817</v>
      </c>
      <c r="B196" t="s">
        <v>818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 t="s">
        <v>819</v>
      </c>
      <c r="J196">
        <v>1</v>
      </c>
      <c r="K196">
        <v>50</v>
      </c>
      <c r="L196" t="s">
        <v>478</v>
      </c>
      <c r="M196">
        <v>0</v>
      </c>
      <c r="N196" t="s">
        <v>478</v>
      </c>
      <c r="O196">
        <v>139</v>
      </c>
      <c r="P196" t="s">
        <v>49</v>
      </c>
      <c r="Q196" t="s">
        <v>55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  <c r="Y196" s="2" t="str">
        <f>HYPERLINK("https://i.scdn.co/image/ab67616d0000b273350ab7a839c04bfd5225a9f5")</f>
        <v>https://i.scdn.co/image/ab67616d0000b273350ab7a839c04bfd5225a9f5</v>
      </c>
    </row>
    <row r="197" spans="1:25" x14ac:dyDescent="0.35">
      <c r="A197" t="s">
        <v>820</v>
      </c>
      <c r="B197" t="s">
        <v>821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 t="s">
        <v>822</v>
      </c>
      <c r="J197">
        <v>71</v>
      </c>
      <c r="K197">
        <v>37</v>
      </c>
      <c r="L197" t="s">
        <v>823</v>
      </c>
      <c r="M197">
        <v>0</v>
      </c>
      <c r="N197" t="s">
        <v>314</v>
      </c>
      <c r="O197">
        <v>116</v>
      </c>
      <c r="Q197" t="s">
        <v>31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  <c r="Y197" s="2" t="str">
        <f>HYPERLINK("https://i.scdn.co/image/ab67616d0000b27351f311c2fb06ad2789e3ff91")</f>
        <v>https://i.scdn.co/image/ab67616d0000b27351f311c2fb06ad2789e3ff91</v>
      </c>
    </row>
    <row r="198" spans="1:25" x14ac:dyDescent="0.35">
      <c r="A198" t="s">
        <v>824</v>
      </c>
      <c r="B198" t="s">
        <v>825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 t="s">
        <v>826</v>
      </c>
      <c r="J198">
        <v>4</v>
      </c>
      <c r="K198">
        <v>3</v>
      </c>
      <c r="L198" t="s">
        <v>478</v>
      </c>
      <c r="M198">
        <v>0</v>
      </c>
      <c r="N198" t="s">
        <v>117</v>
      </c>
      <c r="O198">
        <v>95</v>
      </c>
      <c r="P198" t="s">
        <v>87</v>
      </c>
      <c r="Q198" t="s">
        <v>55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  <c r="Y198" s="2" t="str">
        <f>HYPERLINK("https://i.scdn.co/image/ab67616d0000b2732bf273f977582e8f890192fe")</f>
        <v>https://i.scdn.co/image/ab67616d0000b2732bf273f977582e8f890192fe</v>
      </c>
    </row>
    <row r="199" spans="1:25" x14ac:dyDescent="0.35">
      <c r="A199" t="s">
        <v>827</v>
      </c>
      <c r="B199" t="s">
        <v>828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 t="s">
        <v>829</v>
      </c>
      <c r="J199">
        <v>20</v>
      </c>
      <c r="K199">
        <v>46</v>
      </c>
      <c r="L199" t="s">
        <v>91</v>
      </c>
      <c r="M199">
        <v>8</v>
      </c>
      <c r="N199" t="s">
        <v>649</v>
      </c>
      <c r="O199">
        <v>170</v>
      </c>
      <c r="P199" t="s">
        <v>112</v>
      </c>
      <c r="Q199" t="s">
        <v>55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  <c r="Y199" s="2" t="str">
        <f>HYPERLINK("https://i.scdn.co/image/ab67616d0000b2738f4a278cd5b5b2f65a0f87fd")</f>
        <v>https://i.scdn.co/image/ab67616d0000b2738f4a278cd5b5b2f65a0f87fd</v>
      </c>
    </row>
    <row r="200" spans="1:25" x14ac:dyDescent="0.35">
      <c r="A200" t="s">
        <v>830</v>
      </c>
      <c r="B200" t="s">
        <v>89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 t="s">
        <v>831</v>
      </c>
      <c r="J200">
        <v>28</v>
      </c>
      <c r="K200">
        <v>125</v>
      </c>
      <c r="L200" t="s">
        <v>832</v>
      </c>
      <c r="M200">
        <v>1</v>
      </c>
      <c r="N200" t="s">
        <v>833</v>
      </c>
      <c r="O200">
        <v>134</v>
      </c>
      <c r="P200" t="s">
        <v>87</v>
      </c>
      <c r="Q200" t="s">
        <v>55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  <c r="Y200" s="2" t="str">
        <f>HYPERLINK("https://i.scdn.co/image/ab67616d0000b273edf5b257be1d6593e81bb45f")</f>
        <v>https://i.scdn.co/image/ab67616d0000b273edf5b257be1d6593e81bb45f</v>
      </c>
    </row>
    <row r="201" spans="1:25" x14ac:dyDescent="0.35">
      <c r="A201" t="s">
        <v>834</v>
      </c>
      <c r="B201" t="s">
        <v>835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 t="s">
        <v>836</v>
      </c>
      <c r="J201">
        <v>34</v>
      </c>
      <c r="K201">
        <v>0</v>
      </c>
      <c r="L201" t="s">
        <v>837</v>
      </c>
      <c r="M201">
        <v>6</v>
      </c>
      <c r="N201" t="s">
        <v>117</v>
      </c>
      <c r="O201">
        <v>84</v>
      </c>
      <c r="P201" t="s">
        <v>87</v>
      </c>
      <c r="Q201" t="s">
        <v>55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  <c r="Y201" s="2" t="str">
        <f>HYPERLINK("https://i.scdn.co/image/ab67616d0000b273e8dd4db47e7177c63b0b7d53")</f>
        <v>https://i.scdn.co/image/ab67616d0000b273e8dd4db47e7177c63b0b7d53</v>
      </c>
    </row>
    <row r="202" spans="1:25" x14ac:dyDescent="0.35">
      <c r="A202" t="s">
        <v>838</v>
      </c>
      <c r="B202" t="s">
        <v>839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 t="s">
        <v>840</v>
      </c>
      <c r="J202">
        <v>13</v>
      </c>
      <c r="K202">
        <v>46</v>
      </c>
      <c r="L202" t="s">
        <v>760</v>
      </c>
      <c r="M202">
        <v>1</v>
      </c>
      <c r="N202" t="s">
        <v>135</v>
      </c>
      <c r="O202">
        <v>146</v>
      </c>
      <c r="P202" t="s">
        <v>30</v>
      </c>
      <c r="Q202" t="s">
        <v>55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  <c r="Y202" s="2" t="str">
        <f>HYPERLINK("https://i.scdn.co/image/ab67616d0000b2736ed9aef791159496b286179f")</f>
        <v>https://i.scdn.co/image/ab67616d0000b2736ed9aef791159496b286179f</v>
      </c>
    </row>
    <row r="203" spans="1:25" x14ac:dyDescent="0.35">
      <c r="A203" t="s">
        <v>841</v>
      </c>
      <c r="B203" t="s">
        <v>842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 t="s">
        <v>843</v>
      </c>
      <c r="J203">
        <v>22</v>
      </c>
      <c r="K203">
        <v>18</v>
      </c>
      <c r="L203" t="s">
        <v>170</v>
      </c>
      <c r="M203">
        <v>1</v>
      </c>
      <c r="N203" t="s">
        <v>117</v>
      </c>
      <c r="O203">
        <v>74</v>
      </c>
      <c r="P203" t="s">
        <v>274</v>
      </c>
      <c r="Q203" t="s">
        <v>55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  <c r="Y203" s="2" t="str">
        <f>HYPERLINK("https://i.scdn.co/image/ab67616d0000b273445afb6341d2685b959251cc")</f>
        <v>https://i.scdn.co/image/ab67616d0000b273445afb6341d2685b959251cc</v>
      </c>
    </row>
    <row r="204" spans="1:25" x14ac:dyDescent="0.35">
      <c r="A204" t="s">
        <v>844</v>
      </c>
      <c r="B204" t="s">
        <v>845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 t="s">
        <v>846</v>
      </c>
      <c r="J204">
        <v>37</v>
      </c>
      <c r="K204">
        <v>50</v>
      </c>
      <c r="L204" t="s">
        <v>847</v>
      </c>
      <c r="M204">
        <v>11</v>
      </c>
      <c r="N204" t="s">
        <v>346</v>
      </c>
      <c r="O204">
        <v>144</v>
      </c>
      <c r="P204" t="s">
        <v>30</v>
      </c>
      <c r="Q204" t="s">
        <v>31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  <c r="Y204" s="2" t="str">
        <f>HYPERLINK("https://i.scdn.co/image/ab67616d0000b2732ced5825a3c2ace0fb7a84fd")</f>
        <v>https://i.scdn.co/image/ab67616d0000b2732ced5825a3c2ace0fb7a84fd</v>
      </c>
    </row>
    <row r="205" spans="1:25" x14ac:dyDescent="0.35">
      <c r="A205" t="s">
        <v>848</v>
      </c>
      <c r="B205" t="s">
        <v>849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 t="s">
        <v>850</v>
      </c>
      <c r="J205">
        <v>12</v>
      </c>
      <c r="K205">
        <v>117</v>
      </c>
      <c r="L205" t="s">
        <v>626</v>
      </c>
      <c r="M205">
        <v>5</v>
      </c>
      <c r="N205" t="s">
        <v>575</v>
      </c>
      <c r="O205">
        <v>136</v>
      </c>
      <c r="P205" t="s">
        <v>30</v>
      </c>
      <c r="Q205" t="s">
        <v>55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  <c r="Y205" s="2" t="str">
        <f>HYPERLINK("https://i.scdn.co/image/ab67616d0000b273fbf10e7799f39fbcd301e55a")</f>
        <v>https://i.scdn.co/image/ab67616d0000b273fbf10e7799f39fbcd301e55a</v>
      </c>
    </row>
    <row r="206" spans="1:25" x14ac:dyDescent="0.35">
      <c r="A206" t="s">
        <v>851</v>
      </c>
      <c r="B206" t="s">
        <v>852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 t="s">
        <v>853</v>
      </c>
      <c r="J206">
        <v>6</v>
      </c>
      <c r="K206">
        <v>71</v>
      </c>
      <c r="L206" t="s">
        <v>609</v>
      </c>
      <c r="M206">
        <v>0</v>
      </c>
      <c r="N206" t="s">
        <v>346</v>
      </c>
      <c r="O206">
        <v>100</v>
      </c>
      <c r="P206" t="s">
        <v>195</v>
      </c>
      <c r="Q206" t="s">
        <v>31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  <c r="Y206" s="2" t="str">
        <f>HYPERLINK("https://i.scdn.co/image/ab67616d0000b2735a5d10c4aaf47bd743df4ed9")</f>
        <v>https://i.scdn.co/image/ab67616d0000b2735a5d10c4aaf47bd743df4ed9</v>
      </c>
    </row>
    <row r="207" spans="1:25" x14ac:dyDescent="0.35">
      <c r="A207" t="s">
        <v>854</v>
      </c>
      <c r="B207" t="s">
        <v>855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 t="s">
        <v>856</v>
      </c>
      <c r="J207">
        <v>9</v>
      </c>
      <c r="K207">
        <v>101</v>
      </c>
      <c r="L207" t="s">
        <v>351</v>
      </c>
      <c r="M207">
        <v>0</v>
      </c>
      <c r="N207" t="s">
        <v>144</v>
      </c>
      <c r="O207">
        <v>105</v>
      </c>
      <c r="P207" t="s">
        <v>43</v>
      </c>
      <c r="Q207" t="s">
        <v>55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  <c r="Y207" s="2" t="str">
        <f>HYPERLINK("https://i.scdn.co/image/ab67616d0000b273e27ba26bc14a563bf3d09882")</f>
        <v>https://i.scdn.co/image/ab67616d0000b273e27ba26bc14a563bf3d09882</v>
      </c>
    </row>
    <row r="208" spans="1:25" x14ac:dyDescent="0.35">
      <c r="A208" t="s">
        <v>857</v>
      </c>
      <c r="B208" t="s">
        <v>45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 t="s">
        <v>858</v>
      </c>
      <c r="J208">
        <v>15</v>
      </c>
      <c r="K208">
        <v>15</v>
      </c>
      <c r="L208" t="s">
        <v>224</v>
      </c>
      <c r="M208">
        <v>0</v>
      </c>
      <c r="N208" t="s">
        <v>117</v>
      </c>
      <c r="O208">
        <v>106</v>
      </c>
      <c r="P208" t="s">
        <v>43</v>
      </c>
      <c r="Q208" t="s">
        <v>31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  <c r="Y208" s="2" t="str">
        <f>HYPERLINK("https://i.scdn.co/image/ab67616d0000b273fa747621a53c8e2cc436dee0")</f>
        <v>https://i.scdn.co/image/ab67616d0000b273fa747621a53c8e2cc436dee0</v>
      </c>
    </row>
    <row r="209" spans="1:25" x14ac:dyDescent="0.35">
      <c r="A209" t="s">
        <v>859</v>
      </c>
      <c r="B209" t="s">
        <v>860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 t="s">
        <v>861</v>
      </c>
      <c r="J209">
        <v>15</v>
      </c>
      <c r="K209">
        <v>92</v>
      </c>
      <c r="L209" t="s">
        <v>91</v>
      </c>
      <c r="M209">
        <v>2</v>
      </c>
      <c r="N209" t="s">
        <v>347</v>
      </c>
      <c r="O209">
        <v>132</v>
      </c>
      <c r="P209" t="s">
        <v>81</v>
      </c>
      <c r="Q209" t="s">
        <v>31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  <c r="Y209" s="2" t="str">
        <f>HYPERLINK("https://i.scdn.co/image/ab67616d0000b273c3bb167f0e78b15e5588c296")</f>
        <v>https://i.scdn.co/image/ab67616d0000b273c3bb167f0e78b15e5588c296</v>
      </c>
    </row>
    <row r="210" spans="1:25" x14ac:dyDescent="0.35">
      <c r="A210" t="s">
        <v>862</v>
      </c>
      <c r="B210" t="s">
        <v>863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 t="s">
        <v>864</v>
      </c>
      <c r="J210">
        <v>18</v>
      </c>
      <c r="K210">
        <v>41</v>
      </c>
      <c r="L210" t="s">
        <v>351</v>
      </c>
      <c r="M210">
        <v>0</v>
      </c>
      <c r="N210" t="s">
        <v>478</v>
      </c>
      <c r="O210">
        <v>120</v>
      </c>
      <c r="P210" t="s">
        <v>49</v>
      </c>
      <c r="Q210" t="s">
        <v>31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  <c r="Y210" s="2" t="str">
        <f>HYPERLINK("https://i.scdn.co/image/ab67616d0000b2736ed9aef791159496b286179f")</f>
        <v>https://i.scdn.co/image/ab67616d0000b2736ed9aef791159496b286179f</v>
      </c>
    </row>
    <row r="211" spans="1:25" x14ac:dyDescent="0.35">
      <c r="A211" t="s">
        <v>865</v>
      </c>
      <c r="B211" t="s">
        <v>866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 t="s">
        <v>867</v>
      </c>
      <c r="J211">
        <v>44</v>
      </c>
      <c r="K211">
        <v>34</v>
      </c>
      <c r="L211" t="s">
        <v>406</v>
      </c>
      <c r="M211">
        <v>1</v>
      </c>
      <c r="N211" t="s">
        <v>326</v>
      </c>
      <c r="O211">
        <v>155</v>
      </c>
      <c r="P211" t="s">
        <v>37</v>
      </c>
      <c r="Q211" t="s">
        <v>31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  <c r="Y211" s="2" t="str">
        <f>HYPERLINK("https://i.scdn.co/image/ab67616d0000b2733eecc265c134153c14794aab")</f>
        <v>https://i.scdn.co/image/ab67616d0000b2733eecc265c134153c14794aab</v>
      </c>
    </row>
    <row r="212" spans="1:25" x14ac:dyDescent="0.35">
      <c r="A212" t="s">
        <v>868</v>
      </c>
      <c r="B212" t="s">
        <v>869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 t="s">
        <v>870</v>
      </c>
      <c r="J212">
        <v>8</v>
      </c>
      <c r="K212">
        <v>60</v>
      </c>
      <c r="L212" t="s">
        <v>322</v>
      </c>
      <c r="M212">
        <v>1</v>
      </c>
      <c r="N212" t="s">
        <v>287</v>
      </c>
      <c r="O212">
        <v>129</v>
      </c>
      <c r="P212" t="s">
        <v>112</v>
      </c>
      <c r="Q212" t="s">
        <v>31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  <c r="Y212" s="2" t="str">
        <f>HYPERLINK("https://i.scdn.co/image/ab67616d0000b273a4185fe75fdc92c5749ca08f")</f>
        <v>https://i.scdn.co/image/ab67616d0000b273a4185fe75fdc92c5749ca08f</v>
      </c>
    </row>
    <row r="213" spans="1:25" x14ac:dyDescent="0.35">
      <c r="A213" t="s">
        <v>871</v>
      </c>
      <c r="B213" t="s">
        <v>872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 t="s">
        <v>873</v>
      </c>
      <c r="J213">
        <v>10</v>
      </c>
      <c r="K213">
        <v>79</v>
      </c>
      <c r="L213" t="s">
        <v>570</v>
      </c>
      <c r="M213">
        <v>0</v>
      </c>
      <c r="N213" t="s">
        <v>138</v>
      </c>
      <c r="O213">
        <v>135</v>
      </c>
      <c r="P213" t="s">
        <v>43</v>
      </c>
      <c r="Q213" t="s">
        <v>55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  <c r="Y213" s="2" t="str">
        <f>HYPERLINK("https://i.scdn.co/image/ab67616d0000b273a90a3cbabaee190af2f972bf")</f>
        <v>https://i.scdn.co/image/ab67616d0000b273a90a3cbabaee190af2f972bf</v>
      </c>
    </row>
    <row r="214" spans="1:25" x14ac:dyDescent="0.35">
      <c r="A214" t="s">
        <v>874</v>
      </c>
      <c r="B214" t="s">
        <v>875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 t="s">
        <v>876</v>
      </c>
      <c r="J214">
        <v>5</v>
      </c>
      <c r="K214">
        <v>6</v>
      </c>
      <c r="L214" t="s">
        <v>322</v>
      </c>
      <c r="M214">
        <v>1</v>
      </c>
      <c r="N214" t="s">
        <v>877</v>
      </c>
      <c r="O214">
        <v>98</v>
      </c>
      <c r="P214" t="s">
        <v>274</v>
      </c>
      <c r="Q214" t="s">
        <v>55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  <c r="Y214" s="2" t="str">
        <f>HYPERLINK("https://i.scdn.co/image/ab67616d0000b273f1a4aa2a6fefa0634a05ee8d")</f>
        <v>https://i.scdn.co/image/ab67616d0000b273f1a4aa2a6fefa0634a05ee8d</v>
      </c>
    </row>
    <row r="215" spans="1:25" x14ac:dyDescent="0.35">
      <c r="A215" t="s">
        <v>878</v>
      </c>
      <c r="B215" t="s">
        <v>879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 t="s">
        <v>880</v>
      </c>
      <c r="J215">
        <v>20</v>
      </c>
      <c r="K215">
        <v>110</v>
      </c>
      <c r="L215" t="s">
        <v>760</v>
      </c>
      <c r="M215">
        <v>0</v>
      </c>
      <c r="N215" t="s">
        <v>230</v>
      </c>
      <c r="O215">
        <v>124</v>
      </c>
      <c r="P215" t="s">
        <v>49</v>
      </c>
      <c r="Q215" t="s">
        <v>55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  <c r="Y215" s="2" t="str">
        <f>HYPERLINK("https://i.scdn.co/image/ab67616d0000b273b0bc4161fffa156cacafc128")</f>
        <v>https://i.scdn.co/image/ab67616d0000b273b0bc4161fffa156cacafc128</v>
      </c>
    </row>
    <row r="216" spans="1:25" x14ac:dyDescent="0.35">
      <c r="A216" t="s">
        <v>881</v>
      </c>
      <c r="B216" t="s">
        <v>882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 t="s">
        <v>883</v>
      </c>
      <c r="J216">
        <v>5</v>
      </c>
      <c r="K216">
        <v>17</v>
      </c>
      <c r="L216" t="s">
        <v>351</v>
      </c>
      <c r="M216">
        <v>0</v>
      </c>
      <c r="N216" t="s">
        <v>117</v>
      </c>
      <c r="O216">
        <v>135</v>
      </c>
      <c r="P216" t="s">
        <v>49</v>
      </c>
      <c r="Q216" t="s">
        <v>55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  <c r="Y216" s="2" t="str">
        <f>HYPERLINK("https://i.scdn.co/image/ab67616d0000b2736ed9aef791159496b286179f")</f>
        <v>https://i.scdn.co/image/ab67616d0000b2736ed9aef791159496b286179f</v>
      </c>
    </row>
    <row r="217" spans="1:25" x14ac:dyDescent="0.35">
      <c r="A217" t="s">
        <v>884</v>
      </c>
      <c r="B217" t="s">
        <v>621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 t="s">
        <v>885</v>
      </c>
      <c r="J217">
        <v>116</v>
      </c>
      <c r="K217">
        <v>69</v>
      </c>
      <c r="L217" t="s">
        <v>886</v>
      </c>
      <c r="M217">
        <v>3</v>
      </c>
      <c r="N217" t="s">
        <v>887</v>
      </c>
      <c r="O217">
        <v>107</v>
      </c>
      <c r="P217" t="s">
        <v>81</v>
      </c>
      <c r="Q217" t="s">
        <v>31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  <c r="Y217" s="2" t="str">
        <f>HYPERLINK("https://i.scdn.co/image/ab67616d0000b27382c42f6204ad9816a2a2bd63")</f>
        <v>https://i.scdn.co/image/ab67616d0000b27382c42f6204ad9816a2a2bd63</v>
      </c>
    </row>
    <row r="218" spans="1:25" x14ac:dyDescent="0.35">
      <c r="A218" t="s">
        <v>888</v>
      </c>
      <c r="B218" t="s">
        <v>889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 t="s">
        <v>890</v>
      </c>
      <c r="J218">
        <v>116</v>
      </c>
      <c r="K218">
        <v>84</v>
      </c>
      <c r="L218" t="s">
        <v>891</v>
      </c>
      <c r="M218">
        <v>18</v>
      </c>
      <c r="N218" t="s">
        <v>892</v>
      </c>
      <c r="O218">
        <v>96</v>
      </c>
      <c r="P218" t="s">
        <v>81</v>
      </c>
      <c r="Q218" t="s">
        <v>31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  <c r="Y218" s="2" t="str">
        <f>HYPERLINK("https://i.scdn.co/image/ab67616d0000b27394e5237ce925531dbb38e75f")</f>
        <v>https://i.scdn.co/image/ab67616d0000b27394e5237ce925531dbb38e75f</v>
      </c>
    </row>
    <row r="219" spans="1:25" x14ac:dyDescent="0.35">
      <c r="A219" t="s">
        <v>893</v>
      </c>
      <c r="B219" t="s">
        <v>894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 t="s">
        <v>895</v>
      </c>
      <c r="J219">
        <v>47</v>
      </c>
      <c r="K219">
        <v>77</v>
      </c>
      <c r="L219" t="s">
        <v>896</v>
      </c>
      <c r="M219">
        <v>10</v>
      </c>
      <c r="N219" t="s">
        <v>350</v>
      </c>
      <c r="O219">
        <v>123</v>
      </c>
      <c r="P219" t="s">
        <v>112</v>
      </c>
      <c r="Q219" t="s">
        <v>31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  <c r="Y219" s="2" t="str">
        <f>HYPERLINK("https://i.scdn.co/image/ab67616d0000b2731e0950bcdb5495e2038e0d14")</f>
        <v>https://i.scdn.co/image/ab67616d0000b2731e0950bcdb5495e2038e0d14</v>
      </c>
    </row>
    <row r="220" spans="1:25" x14ac:dyDescent="0.35">
      <c r="A220" t="s">
        <v>897</v>
      </c>
      <c r="B220" t="s">
        <v>898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 t="s">
        <v>899</v>
      </c>
      <c r="J220">
        <v>23</v>
      </c>
      <c r="K220">
        <v>21</v>
      </c>
      <c r="L220" t="s">
        <v>346</v>
      </c>
      <c r="M220">
        <v>0</v>
      </c>
      <c r="N220" t="s">
        <v>117</v>
      </c>
      <c r="O220">
        <v>90</v>
      </c>
      <c r="P220" t="s">
        <v>112</v>
      </c>
      <c r="Q220" t="s">
        <v>31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  <c r="Y220" s="2" t="str">
        <f>HYPERLINK("https://i.scdn.co/image/ab67616d0000b273fa747621a53c8e2cc436dee0")</f>
        <v>https://i.scdn.co/image/ab67616d0000b273fa747621a53c8e2cc436dee0</v>
      </c>
    </row>
    <row r="221" spans="1:25" x14ac:dyDescent="0.35">
      <c r="A221" t="s">
        <v>900</v>
      </c>
      <c r="B221" t="s">
        <v>901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 t="s">
        <v>902</v>
      </c>
      <c r="J221">
        <v>41</v>
      </c>
      <c r="K221">
        <v>69</v>
      </c>
      <c r="L221" t="s">
        <v>562</v>
      </c>
      <c r="M221">
        <v>0</v>
      </c>
      <c r="N221" t="s">
        <v>903</v>
      </c>
      <c r="O221">
        <v>117</v>
      </c>
      <c r="P221" t="s">
        <v>43</v>
      </c>
      <c r="Q221" t="s">
        <v>55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  <c r="Y221" s="2" t="str">
        <f>HYPERLINK("https://i.scdn.co/image/ab67616d0000b273c4fee55d7b51479627c31f89")</f>
        <v>https://i.scdn.co/image/ab67616d0000b273c4fee55d7b51479627c31f89</v>
      </c>
    </row>
    <row r="222" spans="1:25" x14ac:dyDescent="0.35">
      <c r="A222" t="s">
        <v>904</v>
      </c>
      <c r="B222" t="s">
        <v>905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 t="s">
        <v>906</v>
      </c>
      <c r="J222">
        <v>8</v>
      </c>
      <c r="K222">
        <v>78</v>
      </c>
      <c r="L222" t="s">
        <v>322</v>
      </c>
      <c r="M222">
        <v>1</v>
      </c>
      <c r="N222" t="s">
        <v>609</v>
      </c>
      <c r="O222">
        <v>133</v>
      </c>
      <c r="P222" t="s">
        <v>49</v>
      </c>
      <c r="Q222" t="s">
        <v>55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  <c r="Y222" s="2" t="str">
        <f>HYPERLINK("https://i.scdn.co/image/ab67616d0000b2732fb583ed96f8f35cbf2897ba")</f>
        <v>https://i.scdn.co/image/ab67616d0000b2732fb583ed96f8f35cbf2897ba</v>
      </c>
    </row>
    <row r="223" spans="1:25" x14ac:dyDescent="0.35">
      <c r="A223" t="s">
        <v>907</v>
      </c>
      <c r="B223" t="s">
        <v>572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 t="s">
        <v>908</v>
      </c>
      <c r="J223">
        <v>29</v>
      </c>
      <c r="K223">
        <v>65</v>
      </c>
      <c r="L223" t="s">
        <v>204</v>
      </c>
      <c r="M223">
        <v>5</v>
      </c>
      <c r="N223" t="s">
        <v>575</v>
      </c>
      <c r="O223">
        <v>96</v>
      </c>
      <c r="P223" t="s">
        <v>112</v>
      </c>
      <c r="Q223" t="s">
        <v>55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  <c r="Y223" s="2" t="str">
        <f>HYPERLINK("https://i.scdn.co/image/ab67616d0000b2737cc7b0d6a82846cd8b158f99")</f>
        <v>https://i.scdn.co/image/ab67616d0000b2737cc7b0d6a82846cd8b158f99</v>
      </c>
    </row>
    <row r="224" spans="1:25" x14ac:dyDescent="0.35">
      <c r="A224" t="s">
        <v>909</v>
      </c>
      <c r="B224" t="s">
        <v>910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 t="s">
        <v>911</v>
      </c>
      <c r="J224">
        <v>10</v>
      </c>
      <c r="K224">
        <v>72</v>
      </c>
      <c r="L224" t="s">
        <v>350</v>
      </c>
      <c r="M224">
        <v>3</v>
      </c>
      <c r="N224" t="s">
        <v>534</v>
      </c>
      <c r="O224">
        <v>149</v>
      </c>
      <c r="P224" t="s">
        <v>112</v>
      </c>
      <c r="Q224" t="s">
        <v>31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  <c r="Y224" s="2" t="str">
        <f>HYPERLINK("https://i.scdn.co/image/ab67616d0000b273cdbbe3160616f7c85e2eb2c8")</f>
        <v>https://i.scdn.co/image/ab67616d0000b273cdbbe3160616f7c85e2eb2c8</v>
      </c>
    </row>
    <row r="225" spans="1:25" x14ac:dyDescent="0.35">
      <c r="A225" t="s">
        <v>912</v>
      </c>
      <c r="B225" t="s">
        <v>913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 t="s">
        <v>914</v>
      </c>
      <c r="J225">
        <v>1</v>
      </c>
      <c r="K225">
        <v>0</v>
      </c>
      <c r="L225" t="s">
        <v>626</v>
      </c>
      <c r="M225">
        <v>0</v>
      </c>
      <c r="N225" t="s">
        <v>117</v>
      </c>
      <c r="O225">
        <v>110</v>
      </c>
      <c r="P225" t="s">
        <v>87</v>
      </c>
      <c r="Q225" t="s">
        <v>55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  <c r="Y225" s="2" t="str">
        <f>HYPERLINK("https://i.scdn.co/image/ab67616d0000b273fa747621a53c8e2cc436dee0")</f>
        <v>https://i.scdn.co/image/ab67616d0000b273fa747621a53c8e2cc436dee0</v>
      </c>
    </row>
    <row r="226" spans="1:25" x14ac:dyDescent="0.35">
      <c r="A226" t="s">
        <v>915</v>
      </c>
      <c r="B226" t="s">
        <v>916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 t="s">
        <v>917</v>
      </c>
      <c r="J226">
        <v>118</v>
      </c>
      <c r="K226">
        <v>48</v>
      </c>
      <c r="L226" t="s">
        <v>175</v>
      </c>
      <c r="M226">
        <v>0</v>
      </c>
      <c r="N226" t="s">
        <v>918</v>
      </c>
      <c r="O226">
        <v>105</v>
      </c>
      <c r="P226" t="s">
        <v>87</v>
      </c>
      <c r="Q226" t="s">
        <v>31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  <c r="Y226" s="2" t="str">
        <f>HYPERLINK("https://i.scdn.co/image/ab67616d0000b2735626453d29a0124dea22fb1b")</f>
        <v>https://i.scdn.co/image/ab67616d0000b2735626453d29a0124dea22fb1b</v>
      </c>
    </row>
    <row r="227" spans="1:25" x14ac:dyDescent="0.35">
      <c r="A227" t="s">
        <v>919</v>
      </c>
      <c r="B227" t="s">
        <v>920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 t="s">
        <v>921</v>
      </c>
      <c r="J227">
        <v>8</v>
      </c>
      <c r="K227">
        <v>96</v>
      </c>
      <c r="L227" t="s">
        <v>351</v>
      </c>
      <c r="M227">
        <v>0</v>
      </c>
      <c r="N227" t="s">
        <v>685</v>
      </c>
      <c r="O227">
        <v>105</v>
      </c>
      <c r="P227" t="s">
        <v>37</v>
      </c>
      <c r="Q227" t="s">
        <v>31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  <c r="Y227" s="2" t="str">
        <f>HYPERLINK("https://i.scdn.co/image/ab67616d0000b2731d03b5e88cee6870778a4d27")</f>
        <v>https://i.scdn.co/image/ab67616d0000b2731d03b5e88cee6870778a4d27</v>
      </c>
    </row>
    <row r="228" spans="1:25" x14ac:dyDescent="0.35">
      <c r="A228" t="s">
        <v>922</v>
      </c>
      <c r="B228" t="s">
        <v>923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 t="s">
        <v>924</v>
      </c>
      <c r="J228">
        <v>23</v>
      </c>
      <c r="K228">
        <v>82</v>
      </c>
      <c r="L228" t="s">
        <v>224</v>
      </c>
      <c r="M228">
        <v>0</v>
      </c>
      <c r="N228" t="s">
        <v>711</v>
      </c>
      <c r="O228">
        <v>134</v>
      </c>
      <c r="P228" t="s">
        <v>30</v>
      </c>
      <c r="Q228" t="s">
        <v>31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  <c r="Y228" s="2" t="str">
        <f>HYPERLINK("https://i.scdn.co/image/ab67616d0000b2736234c2c6d4bb935839ac4719")</f>
        <v>https://i.scdn.co/image/ab67616d0000b2736234c2c6d4bb935839ac4719</v>
      </c>
    </row>
    <row r="229" spans="1:25" x14ac:dyDescent="0.35">
      <c r="A229" t="s">
        <v>925</v>
      </c>
      <c r="B229" t="s">
        <v>572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 t="s">
        <v>926</v>
      </c>
      <c r="J229">
        <v>47</v>
      </c>
      <c r="K229">
        <v>66</v>
      </c>
      <c r="L229" t="s">
        <v>28</v>
      </c>
      <c r="M229">
        <v>5</v>
      </c>
      <c r="N229" t="s">
        <v>224</v>
      </c>
      <c r="O229">
        <v>170</v>
      </c>
      <c r="P229" t="s">
        <v>195</v>
      </c>
      <c r="Q229" t="s">
        <v>55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  <c r="Y229" s="2" t="str">
        <f>HYPERLINK("https://i.scdn.co/image/ab67616d0000b27373456ed697350847810e52b3")</f>
        <v>https://i.scdn.co/image/ab67616d0000b27373456ed697350847810e52b3</v>
      </c>
    </row>
    <row r="230" spans="1:25" x14ac:dyDescent="0.35">
      <c r="A230" t="s">
        <v>927</v>
      </c>
      <c r="B230" t="s">
        <v>928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 t="s">
        <v>929</v>
      </c>
      <c r="J230">
        <v>1</v>
      </c>
      <c r="K230">
        <v>20</v>
      </c>
      <c r="L230" t="s">
        <v>351</v>
      </c>
      <c r="M230">
        <v>0</v>
      </c>
      <c r="N230" t="s">
        <v>609</v>
      </c>
      <c r="O230">
        <v>81</v>
      </c>
      <c r="P230" t="s">
        <v>87</v>
      </c>
      <c r="Q230" t="s">
        <v>31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  <c r="Y230" s="2" t="str">
        <f>HYPERLINK("https://i.scdn.co/image/ab67616d0000b2736ed9aef791159496b286179f")</f>
        <v>https://i.scdn.co/image/ab67616d0000b2736ed9aef791159496b286179f</v>
      </c>
    </row>
    <row r="231" spans="1:25" x14ac:dyDescent="0.35">
      <c r="A231" t="s">
        <v>930</v>
      </c>
      <c r="B231" t="s">
        <v>931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 t="s">
        <v>932</v>
      </c>
      <c r="J231">
        <v>7</v>
      </c>
      <c r="K231">
        <v>29</v>
      </c>
      <c r="L231" t="s">
        <v>833</v>
      </c>
      <c r="M231">
        <v>1</v>
      </c>
      <c r="N231" t="s">
        <v>130</v>
      </c>
      <c r="O231">
        <v>154</v>
      </c>
      <c r="P231" t="s">
        <v>87</v>
      </c>
      <c r="Q231" t="s">
        <v>31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  <c r="Y231" s="2" t="str">
        <f>HYPERLINK("https://i.scdn.co/image/ab67616d0000b27376588f1355eede3c84db608a")</f>
        <v>https://i.scdn.co/image/ab67616d0000b27376588f1355eede3c84db608a</v>
      </c>
    </row>
    <row r="232" spans="1:25" x14ac:dyDescent="0.35">
      <c r="A232" t="s">
        <v>933</v>
      </c>
      <c r="B232" t="s">
        <v>934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 t="s">
        <v>935</v>
      </c>
      <c r="J232">
        <v>155</v>
      </c>
      <c r="K232">
        <v>72</v>
      </c>
      <c r="L232" t="s">
        <v>936</v>
      </c>
      <c r="M232">
        <v>16</v>
      </c>
      <c r="N232" t="s">
        <v>130</v>
      </c>
      <c r="O232">
        <v>169</v>
      </c>
      <c r="P232" t="s">
        <v>37</v>
      </c>
      <c r="Q232" t="s">
        <v>31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  <c r="Y232" s="2" t="str">
        <f>HYPERLINK("https://i.scdn.co/image/ab67616d0000b27368968350c2550e36d96344ee")</f>
        <v>https://i.scdn.co/image/ab67616d0000b27368968350c2550e36d96344ee</v>
      </c>
    </row>
    <row r="233" spans="1:25" x14ac:dyDescent="0.35">
      <c r="A233" t="s">
        <v>937</v>
      </c>
      <c r="B233" t="s">
        <v>938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 t="s">
        <v>939</v>
      </c>
      <c r="J233">
        <v>215</v>
      </c>
      <c r="K233">
        <v>88</v>
      </c>
      <c r="L233" t="s">
        <v>940</v>
      </c>
      <c r="M233">
        <v>26</v>
      </c>
      <c r="N233" t="s">
        <v>129</v>
      </c>
      <c r="O233">
        <v>115</v>
      </c>
      <c r="P233" t="s">
        <v>131</v>
      </c>
      <c r="Q233" t="s">
        <v>31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  <c r="Y233" s="2" t="str">
        <f>HYPERLINK("https://i.scdn.co/image/ab67616d0000b2730069ee4e37f913fb1653b389")</f>
        <v>https://i.scdn.co/image/ab67616d0000b2730069ee4e37f913fb1653b389</v>
      </c>
    </row>
    <row r="234" spans="1:25" x14ac:dyDescent="0.35">
      <c r="A234" t="s">
        <v>941</v>
      </c>
      <c r="B234" t="s">
        <v>942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 t="s">
        <v>943</v>
      </c>
      <c r="J234">
        <v>6</v>
      </c>
      <c r="K234">
        <v>14</v>
      </c>
      <c r="L234" t="s">
        <v>350</v>
      </c>
      <c r="M234">
        <v>2</v>
      </c>
      <c r="N234" t="s">
        <v>322</v>
      </c>
      <c r="O234">
        <v>84</v>
      </c>
      <c r="P234" t="s">
        <v>49</v>
      </c>
      <c r="Q234" t="s">
        <v>55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  <c r="Y234" s="2" t="str">
        <f>HYPERLINK("https://i.scdn.co/image/ab67616d0000b273f19310c007c0fad365b0542e")</f>
        <v>https://i.scdn.co/image/ab67616d0000b273f19310c007c0fad365b0542e</v>
      </c>
    </row>
    <row r="235" spans="1:25" x14ac:dyDescent="0.35">
      <c r="A235" t="s">
        <v>230</v>
      </c>
      <c r="B235" t="s">
        <v>944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 t="s">
        <v>945</v>
      </c>
      <c r="J235">
        <v>39</v>
      </c>
      <c r="K235">
        <v>14</v>
      </c>
      <c r="L235" t="s">
        <v>74</v>
      </c>
      <c r="M235">
        <v>2</v>
      </c>
      <c r="N235" t="s">
        <v>575</v>
      </c>
      <c r="O235">
        <v>93</v>
      </c>
      <c r="P235" t="s">
        <v>112</v>
      </c>
      <c r="Q235" t="s">
        <v>31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  <c r="Y235" s="2" t="str">
        <f>HYPERLINK("https://i.scdn.co/image/ab67616d0000b273ea97d86f1fa8532cd8c75188")</f>
        <v>https://i.scdn.co/image/ab67616d0000b273ea97d86f1fa8532cd8c75188</v>
      </c>
    </row>
    <row r="236" spans="1:25" x14ac:dyDescent="0.35">
      <c r="A236" t="s">
        <v>946</v>
      </c>
      <c r="B236" t="s">
        <v>947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 t="s">
        <v>948</v>
      </c>
      <c r="J236">
        <v>29</v>
      </c>
      <c r="K236">
        <v>26</v>
      </c>
      <c r="L236" t="s">
        <v>64</v>
      </c>
      <c r="M236">
        <v>5</v>
      </c>
      <c r="N236" t="s">
        <v>551</v>
      </c>
      <c r="O236">
        <v>91</v>
      </c>
      <c r="P236" t="s">
        <v>131</v>
      </c>
      <c r="Q236" t="s">
        <v>31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  <c r="Y236" s="2" t="str">
        <f>HYPERLINK("https://i.scdn.co/image/ab67616d0000b27331016af787ab8ef7513607dc")</f>
        <v>https://i.scdn.co/image/ab67616d0000b27331016af787ab8ef7513607dc</v>
      </c>
    </row>
    <row r="237" spans="1:25" x14ac:dyDescent="0.35">
      <c r="A237" t="s">
        <v>949</v>
      </c>
      <c r="B237" t="s">
        <v>950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 t="s">
        <v>951</v>
      </c>
      <c r="J237">
        <v>58</v>
      </c>
      <c r="K237">
        <v>70</v>
      </c>
      <c r="L237" t="s">
        <v>64</v>
      </c>
      <c r="M237">
        <v>0</v>
      </c>
      <c r="N237" t="s">
        <v>101</v>
      </c>
      <c r="O237">
        <v>142</v>
      </c>
      <c r="P237" t="s">
        <v>274</v>
      </c>
      <c r="Q237" t="s">
        <v>55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  <c r="Y237" s="2" t="str">
        <f>HYPERLINK("https://i.scdn.co/image/ab67616d0000b273cace8a4b2ff924c9e12e3a96")</f>
        <v>https://i.scdn.co/image/ab67616d0000b273cace8a4b2ff924c9e12e3a96</v>
      </c>
    </row>
    <row r="238" spans="1:25" x14ac:dyDescent="0.35">
      <c r="A238" t="s">
        <v>952</v>
      </c>
      <c r="B238" t="s">
        <v>953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 t="s">
        <v>954</v>
      </c>
      <c r="J238">
        <v>34</v>
      </c>
      <c r="K238">
        <v>2</v>
      </c>
      <c r="L238" t="s">
        <v>877</v>
      </c>
      <c r="M238">
        <v>0</v>
      </c>
      <c r="N238" t="s">
        <v>609</v>
      </c>
      <c r="O238">
        <v>126</v>
      </c>
      <c r="P238" t="s">
        <v>37</v>
      </c>
      <c r="Q238" t="s">
        <v>31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  <c r="Y238" s="2" t="str">
        <f>HYPERLINK("https://i.scdn.co/image/ab67616d0000b27378643be90cd7c5ec75675855")</f>
        <v>https://i.scdn.co/image/ab67616d0000b27378643be90cd7c5ec75675855</v>
      </c>
    </row>
    <row r="239" spans="1:25" x14ac:dyDescent="0.35">
      <c r="A239" t="s">
        <v>955</v>
      </c>
      <c r="B239" t="s">
        <v>45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 t="s">
        <v>956</v>
      </c>
      <c r="J239">
        <v>51</v>
      </c>
      <c r="K239">
        <v>43</v>
      </c>
      <c r="L239" t="s">
        <v>562</v>
      </c>
      <c r="M239">
        <v>10</v>
      </c>
      <c r="N239" t="s">
        <v>609</v>
      </c>
      <c r="O239">
        <v>97</v>
      </c>
      <c r="P239" t="s">
        <v>274</v>
      </c>
      <c r="Q239" t="s">
        <v>31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  <c r="Y239" s="2" t="str">
        <f>HYPERLINK("https://i.scdn.co/image/ab67616d0000b273bb54dde68cd23e2a268ae0f5")</f>
        <v>https://i.scdn.co/image/ab67616d0000b273bb54dde68cd23e2a268ae0f5</v>
      </c>
    </row>
    <row r="240" spans="1:25" x14ac:dyDescent="0.35">
      <c r="A240" t="s">
        <v>957</v>
      </c>
      <c r="B240" t="s">
        <v>958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 t="s">
        <v>959</v>
      </c>
      <c r="J240">
        <v>3</v>
      </c>
      <c r="K240">
        <v>10</v>
      </c>
      <c r="L240" t="s">
        <v>575</v>
      </c>
      <c r="M240">
        <v>0</v>
      </c>
      <c r="N240" t="s">
        <v>117</v>
      </c>
      <c r="O240">
        <v>101</v>
      </c>
      <c r="P240" t="s">
        <v>43</v>
      </c>
      <c r="Q240" t="s">
        <v>31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  <c r="Y240" s="2" t="str">
        <f>HYPERLINK("https://i.scdn.co/image/ab67616d0000b2736ed9aef791159496b286179f")</f>
        <v>https://i.scdn.co/image/ab67616d0000b2736ed9aef791159496b286179f</v>
      </c>
    </row>
    <row r="241" spans="1:25" x14ac:dyDescent="0.35">
      <c r="A241" t="s">
        <v>960</v>
      </c>
      <c r="B241" t="s">
        <v>51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 t="s">
        <v>961</v>
      </c>
      <c r="J241">
        <v>34</v>
      </c>
      <c r="K241">
        <v>65</v>
      </c>
      <c r="L241" t="s">
        <v>64</v>
      </c>
      <c r="M241">
        <v>6</v>
      </c>
      <c r="N241" t="s">
        <v>570</v>
      </c>
      <c r="O241">
        <v>98</v>
      </c>
      <c r="P241" t="s">
        <v>131</v>
      </c>
      <c r="Q241" t="s">
        <v>55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  <c r="Y241" s="2" t="str">
        <f>HYPERLINK("https://i.scdn.co/image/ab67616d0000b27349d694203245f241a1bcaa72")</f>
        <v>https://i.scdn.co/image/ab67616d0000b27349d694203245f241a1bcaa72</v>
      </c>
    </row>
    <row r="242" spans="1:25" x14ac:dyDescent="0.35">
      <c r="A242" t="s">
        <v>962</v>
      </c>
      <c r="B242" t="s">
        <v>963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 t="s">
        <v>964</v>
      </c>
      <c r="J242">
        <v>8</v>
      </c>
      <c r="K242">
        <v>57</v>
      </c>
      <c r="L242" t="s">
        <v>965</v>
      </c>
      <c r="M242">
        <v>2</v>
      </c>
      <c r="N242" t="s">
        <v>426</v>
      </c>
      <c r="O242">
        <v>154</v>
      </c>
      <c r="P242" t="s">
        <v>87</v>
      </c>
      <c r="Q242" t="s">
        <v>31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  <c r="Y242" s="2" t="str">
        <f>HYPERLINK("https://i.scdn.co/image/ab67616d0000b27312ba283ff7c22143b2172858")</f>
        <v>https://i.scdn.co/image/ab67616d0000b27312ba283ff7c22143b2172858</v>
      </c>
    </row>
    <row r="243" spans="1:25" x14ac:dyDescent="0.35">
      <c r="A243" t="s">
        <v>966</v>
      </c>
      <c r="B243" t="s">
        <v>967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 t="s">
        <v>968</v>
      </c>
      <c r="J243">
        <v>51</v>
      </c>
      <c r="K243">
        <v>29</v>
      </c>
      <c r="L243" t="s">
        <v>461</v>
      </c>
      <c r="M243">
        <v>4</v>
      </c>
      <c r="N243" t="s">
        <v>85</v>
      </c>
      <c r="O243">
        <v>120</v>
      </c>
      <c r="P243" t="s">
        <v>49</v>
      </c>
      <c r="Q243" t="s">
        <v>31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  <c r="Y243" s="2" t="str">
        <f>HYPERLINK("https://i.scdn.co/image/ab67616d0000b273f5409c637b9a7244e0c0d11d")</f>
        <v>https://i.scdn.co/image/ab67616d0000b273f5409c637b9a7244e0c0d11d</v>
      </c>
    </row>
    <row r="244" spans="1:25" x14ac:dyDescent="0.35">
      <c r="A244" t="s">
        <v>969</v>
      </c>
      <c r="B244" t="s">
        <v>970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 t="s">
        <v>971</v>
      </c>
      <c r="J244">
        <v>72</v>
      </c>
      <c r="K244">
        <v>27</v>
      </c>
      <c r="L244" t="s">
        <v>546</v>
      </c>
      <c r="M244">
        <v>0</v>
      </c>
      <c r="N244" t="s">
        <v>117</v>
      </c>
      <c r="O244">
        <v>150</v>
      </c>
      <c r="P244" t="s">
        <v>30</v>
      </c>
      <c r="Q244" t="s">
        <v>31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  <c r="Y244" s="2" t="str">
        <f>HYPERLINK("https://i.scdn.co/image/ab67616d0000b273438799bc344744c12028bb0f")</f>
        <v>https://i.scdn.co/image/ab67616d0000b273438799bc344744c12028bb0f</v>
      </c>
    </row>
    <row r="245" spans="1:25" x14ac:dyDescent="0.35">
      <c r="A245" t="s">
        <v>972</v>
      </c>
      <c r="B245" t="s">
        <v>973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 t="s">
        <v>974</v>
      </c>
      <c r="J245">
        <v>119</v>
      </c>
      <c r="K245">
        <v>66</v>
      </c>
      <c r="L245" t="s">
        <v>975</v>
      </c>
      <c r="M245">
        <v>2</v>
      </c>
      <c r="O245">
        <v>174</v>
      </c>
      <c r="P245" t="s">
        <v>49</v>
      </c>
      <c r="Q245" t="s">
        <v>31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  <c r="Y245" s="2" t="str">
        <f>HYPERLINK("https://i.scdn.co/image/ab67616d0000b273754b2fddebe7039fdb912837")</f>
        <v>https://i.scdn.co/image/ab67616d0000b273754b2fddebe7039fdb912837</v>
      </c>
    </row>
    <row r="246" spans="1:25" x14ac:dyDescent="0.35">
      <c r="A246" t="s">
        <v>976</v>
      </c>
      <c r="B246" t="s">
        <v>977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 t="s">
        <v>978</v>
      </c>
      <c r="J246">
        <v>69</v>
      </c>
      <c r="K246">
        <v>100</v>
      </c>
      <c r="L246" t="s">
        <v>384</v>
      </c>
      <c r="M246">
        <v>20</v>
      </c>
      <c r="N246" t="s">
        <v>979</v>
      </c>
      <c r="O246">
        <v>202</v>
      </c>
      <c r="P246" t="s">
        <v>274</v>
      </c>
      <c r="Q246" t="s">
        <v>31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  <c r="Y246" s="2" t="str">
        <f>HYPERLINK("https://i.scdn.co/image/ab67616d0000b2732bf0876d42b90a8852ad6244")</f>
        <v>https://i.scdn.co/image/ab67616d0000b2732bf0876d42b90a8852ad6244</v>
      </c>
    </row>
    <row r="247" spans="1:25" x14ac:dyDescent="0.35">
      <c r="A247" t="s">
        <v>980</v>
      </c>
      <c r="B247" t="s">
        <v>687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 t="s">
        <v>981</v>
      </c>
      <c r="J247">
        <v>84</v>
      </c>
      <c r="K247">
        <v>84</v>
      </c>
      <c r="L247" t="s">
        <v>138</v>
      </c>
      <c r="M247">
        <v>0</v>
      </c>
      <c r="N247" t="s">
        <v>129</v>
      </c>
      <c r="O247">
        <v>153</v>
      </c>
      <c r="P247" t="s">
        <v>30</v>
      </c>
      <c r="Q247" t="s">
        <v>55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  <c r="Y247" s="2" t="str">
        <f>HYPERLINK("https://i.scdn.co/image/ab67616d0000b27302854a7060fccc1a66a4b5ad")</f>
        <v>https://i.scdn.co/image/ab67616d0000b27302854a7060fccc1a66a4b5ad</v>
      </c>
    </row>
    <row r="248" spans="1:25" x14ac:dyDescent="0.35">
      <c r="A248" t="s">
        <v>982</v>
      </c>
      <c r="B248" t="s">
        <v>509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 t="s">
        <v>983</v>
      </c>
      <c r="J248">
        <v>258</v>
      </c>
      <c r="K248">
        <v>87</v>
      </c>
      <c r="L248" t="s">
        <v>984</v>
      </c>
      <c r="M248">
        <v>22</v>
      </c>
      <c r="N248" t="s">
        <v>626</v>
      </c>
      <c r="O248">
        <v>142</v>
      </c>
      <c r="P248" t="s">
        <v>43</v>
      </c>
      <c r="Q248" t="s">
        <v>31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  <c r="Y248" s="2" t="str">
        <f>HYPERLINK("https://i.scdn.co/image/ab67616d0000b273c6b577e4c4a6d326354a89f7")</f>
        <v>https://i.scdn.co/image/ab67616d0000b273c6b577e4c4a6d326354a89f7</v>
      </c>
    </row>
    <row r="249" spans="1:25" x14ac:dyDescent="0.35">
      <c r="A249" t="s">
        <v>985</v>
      </c>
      <c r="B249" t="s">
        <v>986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 t="s">
        <v>987</v>
      </c>
      <c r="J249">
        <v>7</v>
      </c>
      <c r="K249">
        <v>2</v>
      </c>
      <c r="L249" t="s">
        <v>69</v>
      </c>
      <c r="M249">
        <v>1</v>
      </c>
      <c r="N249" t="s">
        <v>832</v>
      </c>
      <c r="O249">
        <v>108</v>
      </c>
      <c r="P249" t="s">
        <v>49</v>
      </c>
      <c r="Q249" t="s">
        <v>55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  <c r="Y249" s="2" t="str">
        <f>HYPERLINK("https://i.scdn.co/image/ab67616d0000b27381ae7bd326032439574a6eee")</f>
        <v>https://i.scdn.co/image/ab67616d0000b27381ae7bd326032439574a6eee</v>
      </c>
    </row>
    <row r="250" spans="1:25" x14ac:dyDescent="0.35">
      <c r="A250" t="s">
        <v>988</v>
      </c>
      <c r="B250" t="s">
        <v>989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 t="s">
        <v>990</v>
      </c>
      <c r="J250">
        <v>3</v>
      </c>
      <c r="K250">
        <v>3</v>
      </c>
      <c r="L250" t="s">
        <v>224</v>
      </c>
      <c r="M250">
        <v>0</v>
      </c>
      <c r="N250" t="s">
        <v>117</v>
      </c>
      <c r="O250">
        <v>143</v>
      </c>
      <c r="P250" t="s">
        <v>30</v>
      </c>
      <c r="Q250" t="s">
        <v>31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  <c r="Y250" s="2" t="str">
        <f>HYPERLINK("https://i.scdn.co/image/ab67616d0000b2736ed9aef791159496b286179f")</f>
        <v>https://i.scdn.co/image/ab67616d0000b2736ed9aef791159496b286179f</v>
      </c>
    </row>
    <row r="251" spans="1:25" x14ac:dyDescent="0.35">
      <c r="A251" t="s">
        <v>991</v>
      </c>
      <c r="B251" t="s">
        <v>992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 t="s">
        <v>993</v>
      </c>
      <c r="J251">
        <v>12</v>
      </c>
      <c r="K251">
        <v>57</v>
      </c>
      <c r="L251" t="s">
        <v>546</v>
      </c>
      <c r="M251">
        <v>1</v>
      </c>
      <c r="N251" t="s">
        <v>877</v>
      </c>
      <c r="O251">
        <v>108</v>
      </c>
      <c r="P251" t="s">
        <v>81</v>
      </c>
      <c r="Q251" t="s">
        <v>31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  <c r="Y251" s="2" t="str">
        <f>HYPERLINK("https://i.scdn.co/image/ab67616d0000b273416eeacaeee3d335bafbcc3b")</f>
        <v>https://i.scdn.co/image/ab67616d0000b273416eeacaeee3d335bafbcc3b</v>
      </c>
    </row>
    <row r="252" spans="1:25" x14ac:dyDescent="0.35">
      <c r="A252" t="s">
        <v>994</v>
      </c>
      <c r="B252" t="s">
        <v>485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 t="s">
        <v>995</v>
      </c>
      <c r="J252">
        <v>81</v>
      </c>
      <c r="K252">
        <v>53</v>
      </c>
      <c r="L252" t="s">
        <v>996</v>
      </c>
      <c r="M252">
        <v>1</v>
      </c>
      <c r="N252" t="s">
        <v>997</v>
      </c>
      <c r="O252">
        <v>104</v>
      </c>
      <c r="P252" t="s">
        <v>43</v>
      </c>
      <c r="Q252" t="s">
        <v>55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  <c r="Y252" s="2" t="str">
        <f>HYPERLINK("https://i.scdn.co/image/ab67616d0000b273dbb3dd82da45b7d7f31b1b42")</f>
        <v>https://i.scdn.co/image/ab67616d0000b273dbb3dd82da45b7d7f31b1b42</v>
      </c>
    </row>
    <row r="253" spans="1:25" x14ac:dyDescent="0.35">
      <c r="A253" t="s">
        <v>998</v>
      </c>
      <c r="B253" t="s">
        <v>999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 t="s">
        <v>1000</v>
      </c>
      <c r="J253">
        <v>41</v>
      </c>
      <c r="K253">
        <v>22</v>
      </c>
      <c r="L253" t="s">
        <v>685</v>
      </c>
      <c r="M253">
        <v>4</v>
      </c>
      <c r="N253" t="s">
        <v>379</v>
      </c>
      <c r="O253">
        <v>93</v>
      </c>
      <c r="P253" t="s">
        <v>87</v>
      </c>
      <c r="Q253" t="s">
        <v>55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  <c r="Y253" s="2" t="str">
        <f>HYPERLINK("https://i.scdn.co/image/ab67616d0000b2739f1f8adb00c71daa8a9cb22c")</f>
        <v>https://i.scdn.co/image/ab67616d0000b2739f1f8adb00c71daa8a9cb22c</v>
      </c>
    </row>
    <row r="254" spans="1:25" x14ac:dyDescent="0.35">
      <c r="A254" t="s">
        <v>1001</v>
      </c>
      <c r="B254" t="s">
        <v>1002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 t="s">
        <v>1003</v>
      </c>
      <c r="J254">
        <v>3</v>
      </c>
      <c r="K254">
        <v>79</v>
      </c>
      <c r="L254" t="s">
        <v>91</v>
      </c>
      <c r="M254">
        <v>1</v>
      </c>
      <c r="N254" t="s">
        <v>85</v>
      </c>
      <c r="O254">
        <v>105</v>
      </c>
      <c r="P254" t="s">
        <v>87</v>
      </c>
      <c r="Q254" t="s">
        <v>55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  <c r="Y254" s="2" t="str">
        <f>HYPERLINK("https://i.scdn.co/image/ab67616d0000b2730c5f23cbf0b1ab7e37d0dc67")</f>
        <v>https://i.scdn.co/image/ab67616d0000b2730c5f23cbf0b1ab7e37d0dc67</v>
      </c>
    </row>
    <row r="255" spans="1:25" x14ac:dyDescent="0.35">
      <c r="A255" t="s">
        <v>1004</v>
      </c>
      <c r="B255" t="s">
        <v>1005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 t="s">
        <v>1006</v>
      </c>
      <c r="J255">
        <v>109</v>
      </c>
      <c r="K255">
        <v>42</v>
      </c>
      <c r="L255" t="s">
        <v>1007</v>
      </c>
      <c r="M255">
        <v>3</v>
      </c>
      <c r="N255" t="s">
        <v>346</v>
      </c>
      <c r="O255">
        <v>170</v>
      </c>
      <c r="P255" t="s">
        <v>112</v>
      </c>
      <c r="Q255" t="s">
        <v>31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  <c r="Y255" s="2" t="str">
        <f>HYPERLINK("https://i.scdn.co/image/ab67616d0000b273cdd1a8a427b3f81f4f4f4f7d")</f>
        <v>https://i.scdn.co/image/ab67616d0000b273cdd1a8a427b3f81f4f4f4f7d</v>
      </c>
    </row>
    <row r="256" spans="1:25" x14ac:dyDescent="0.35">
      <c r="A256" t="s">
        <v>1008</v>
      </c>
      <c r="B256" t="s">
        <v>1009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 t="s">
        <v>1010</v>
      </c>
      <c r="J256">
        <v>9</v>
      </c>
      <c r="K256">
        <v>13</v>
      </c>
      <c r="L256" t="s">
        <v>832</v>
      </c>
      <c r="M256">
        <v>0</v>
      </c>
      <c r="N256" t="s">
        <v>609</v>
      </c>
      <c r="O256">
        <v>178</v>
      </c>
      <c r="P256" t="s">
        <v>37</v>
      </c>
      <c r="Q256" t="s">
        <v>55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  <c r="Y256" s="2" t="str">
        <f>HYPERLINK("https://i.scdn.co/image/ab67616d0000b273ddf4d94a071d58da3995b059")</f>
        <v>https://i.scdn.co/image/ab67616d0000b273ddf4d94a071d58da3995b059</v>
      </c>
    </row>
    <row r="257" spans="1:25" x14ac:dyDescent="0.35">
      <c r="A257" t="s">
        <v>1011</v>
      </c>
      <c r="B257" t="s">
        <v>621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 t="s">
        <v>1012</v>
      </c>
      <c r="J257">
        <v>37</v>
      </c>
      <c r="K257">
        <v>3</v>
      </c>
      <c r="L257" t="s">
        <v>190</v>
      </c>
      <c r="M257">
        <v>0</v>
      </c>
      <c r="N257" t="s">
        <v>179</v>
      </c>
      <c r="O257">
        <v>176</v>
      </c>
      <c r="P257" t="s">
        <v>87</v>
      </c>
      <c r="Q257" t="s">
        <v>55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  <c r="Y257" s="2" t="str">
        <f>HYPERLINK("https://i.scdn.co/image/ab67616d0000b273a0aea3805ed6a87aa394c796")</f>
        <v>https://i.scdn.co/image/ab67616d0000b273a0aea3805ed6a87aa394c796</v>
      </c>
    </row>
    <row r="258" spans="1:25" x14ac:dyDescent="0.35">
      <c r="A258" t="s">
        <v>1013</v>
      </c>
      <c r="B258" t="s">
        <v>1014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 t="s">
        <v>1015</v>
      </c>
      <c r="J258">
        <v>14</v>
      </c>
      <c r="K258">
        <v>110</v>
      </c>
      <c r="L258" t="s">
        <v>626</v>
      </c>
      <c r="M258">
        <v>0</v>
      </c>
      <c r="N258" t="s">
        <v>426</v>
      </c>
      <c r="O258">
        <v>104</v>
      </c>
      <c r="P258" t="s">
        <v>195</v>
      </c>
      <c r="Q258" t="s">
        <v>55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  <c r="Y258" s="2" t="str">
        <f>HYPERLINK("https://i.scdn.co/image/ab67616d0000b273d71fd77b89d08bc1bda219c7")</f>
        <v>https://i.scdn.co/image/ab67616d0000b273d71fd77b89d08bc1bda219c7</v>
      </c>
    </row>
    <row r="259" spans="1:25" x14ac:dyDescent="0.35">
      <c r="A259" t="s">
        <v>1016</v>
      </c>
      <c r="B259" t="s">
        <v>1017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 t="s">
        <v>1018</v>
      </c>
      <c r="J259">
        <v>6</v>
      </c>
      <c r="K259">
        <v>84</v>
      </c>
      <c r="L259" t="s">
        <v>135</v>
      </c>
      <c r="M259">
        <v>2</v>
      </c>
      <c r="N259" t="s">
        <v>626</v>
      </c>
      <c r="O259">
        <v>85</v>
      </c>
      <c r="P259" t="s">
        <v>131</v>
      </c>
      <c r="Q259" t="s">
        <v>31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  <c r="Y259" s="2" t="str">
        <f>HYPERLINK("https://i.scdn.co/image/ab67616d0000b273fa9247b68471b82d2125651e")</f>
        <v>https://i.scdn.co/image/ab67616d0000b273fa9247b68471b82d2125651e</v>
      </c>
    </row>
    <row r="260" spans="1:25" x14ac:dyDescent="0.35">
      <c r="A260" t="s">
        <v>1019</v>
      </c>
      <c r="B260" t="s">
        <v>1020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 t="s">
        <v>1021</v>
      </c>
      <c r="J260">
        <v>17</v>
      </c>
      <c r="K260">
        <v>7</v>
      </c>
      <c r="L260" t="s">
        <v>165</v>
      </c>
      <c r="M260">
        <v>1</v>
      </c>
      <c r="N260" t="s">
        <v>130</v>
      </c>
      <c r="O260">
        <v>117</v>
      </c>
      <c r="P260" t="s">
        <v>87</v>
      </c>
      <c r="Q260" t="s">
        <v>55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  <c r="Y260" s="2" t="str">
        <f>HYPERLINK("https://i.scdn.co/image/ab67616d0000b2737a78e325e626444b7b0eac33")</f>
        <v>https://i.scdn.co/image/ab67616d0000b2737a78e325e626444b7b0eac33</v>
      </c>
    </row>
    <row r="261" spans="1:25" x14ac:dyDescent="0.35">
      <c r="A261" t="s">
        <v>1022</v>
      </c>
      <c r="B261" t="s">
        <v>281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 t="s">
        <v>1023</v>
      </c>
      <c r="J261">
        <v>15</v>
      </c>
      <c r="K261">
        <v>26</v>
      </c>
      <c r="L261" t="s">
        <v>69</v>
      </c>
      <c r="M261">
        <v>6</v>
      </c>
      <c r="N261" t="s">
        <v>117</v>
      </c>
      <c r="O261">
        <v>80</v>
      </c>
      <c r="Q261" t="s">
        <v>31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  <c r="Y261" s="2" t="str">
        <f>HYPERLINK("https://i.scdn.co/image/ab67616d0000b27382de1ca074ae63cb18fce335")</f>
        <v>https://i.scdn.co/image/ab67616d0000b27382de1ca074ae63cb18fce335</v>
      </c>
    </row>
    <row r="262" spans="1:25" x14ac:dyDescent="0.35">
      <c r="A262" t="s">
        <v>1024</v>
      </c>
      <c r="B262" t="s">
        <v>1025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 t="s">
        <v>1026</v>
      </c>
      <c r="J262">
        <v>46</v>
      </c>
      <c r="K262">
        <v>5</v>
      </c>
      <c r="L262" t="s">
        <v>833</v>
      </c>
      <c r="M262">
        <v>0</v>
      </c>
      <c r="N262" t="s">
        <v>760</v>
      </c>
      <c r="O262">
        <v>98</v>
      </c>
      <c r="P262" t="s">
        <v>43</v>
      </c>
      <c r="Q262" t="s">
        <v>31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  <c r="Y262" s="2" t="str">
        <f>HYPERLINK("https://i.scdn.co/image/ab67616d0000b2731df535f5089e544a3cc86069")</f>
        <v>https://i.scdn.co/image/ab67616d0000b2731df535f5089e544a3cc86069</v>
      </c>
    </row>
    <row r="263" spans="1:25" x14ac:dyDescent="0.35">
      <c r="A263" t="s">
        <v>1027</v>
      </c>
      <c r="B263" t="s">
        <v>1028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 t="s">
        <v>1029</v>
      </c>
      <c r="J263">
        <v>45</v>
      </c>
      <c r="K263">
        <v>80</v>
      </c>
      <c r="L263" t="s">
        <v>896</v>
      </c>
      <c r="M263">
        <v>8</v>
      </c>
      <c r="N263" t="s">
        <v>322</v>
      </c>
      <c r="O263">
        <v>178</v>
      </c>
      <c r="P263" t="s">
        <v>37</v>
      </c>
      <c r="Q263" t="s">
        <v>55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  <c r="Y263" s="2" t="str">
        <f>HYPERLINK("https://i.scdn.co/image/ab67616d0000b27382de1ca074ae63cb18fce335")</f>
        <v>https://i.scdn.co/image/ab67616d0000b27382de1ca074ae63cb18fce335</v>
      </c>
    </row>
    <row r="264" spans="1:25" x14ac:dyDescent="0.35">
      <c r="A264" t="s">
        <v>1030</v>
      </c>
      <c r="B264" t="s">
        <v>1031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 t="s">
        <v>1032</v>
      </c>
      <c r="J264">
        <v>67</v>
      </c>
      <c r="K264">
        <v>55</v>
      </c>
      <c r="L264" t="s">
        <v>74</v>
      </c>
      <c r="M264">
        <v>0</v>
      </c>
      <c r="N264" t="s">
        <v>224</v>
      </c>
      <c r="O264">
        <v>148</v>
      </c>
      <c r="P264" t="s">
        <v>49</v>
      </c>
      <c r="Q264" t="s">
        <v>31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  <c r="Y264" s="2" t="str">
        <f>HYPERLINK("https://i.scdn.co/image/ab67616d0000b273d370fdc4dbc47778b9b667c3")</f>
        <v>https://i.scdn.co/image/ab67616d0000b273d370fdc4dbc47778b9b667c3</v>
      </c>
    </row>
    <row r="265" spans="1:25" x14ac:dyDescent="0.35">
      <c r="A265" t="s">
        <v>1033</v>
      </c>
      <c r="B265" t="s">
        <v>114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 t="s">
        <v>1034</v>
      </c>
      <c r="J265">
        <v>15</v>
      </c>
      <c r="K265">
        <v>93</v>
      </c>
      <c r="L265" t="s">
        <v>69</v>
      </c>
      <c r="M265">
        <v>0</v>
      </c>
      <c r="N265" t="s">
        <v>1035</v>
      </c>
      <c r="O265">
        <v>120</v>
      </c>
      <c r="P265" t="s">
        <v>81</v>
      </c>
      <c r="Q265" t="s">
        <v>31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  <c r="Y265" s="2" t="str">
        <f>HYPERLINK("https://i.scdn.co/image/ab67616d0000b27393a783eccc24a636fc8d3d46")</f>
        <v>https://i.scdn.co/image/ab67616d0000b27393a783eccc24a636fc8d3d46</v>
      </c>
    </row>
    <row r="266" spans="1:25" x14ac:dyDescent="0.35">
      <c r="A266" t="s">
        <v>1036</v>
      </c>
      <c r="B266" t="s">
        <v>1037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 t="s">
        <v>1038</v>
      </c>
      <c r="J266">
        <v>16</v>
      </c>
      <c r="K266">
        <v>102</v>
      </c>
      <c r="L266" t="s">
        <v>593</v>
      </c>
      <c r="M266">
        <v>0</v>
      </c>
      <c r="N266" t="s">
        <v>1039</v>
      </c>
      <c r="O266">
        <v>122</v>
      </c>
      <c r="P266" t="s">
        <v>195</v>
      </c>
      <c r="Q266" t="s">
        <v>55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  <c r="Y266" s="2" t="str">
        <f>HYPERLINK("https://i.scdn.co/image/ab67616d0000b27325ef3cec1eceefd4db2f91c8")</f>
        <v>https://i.scdn.co/image/ab67616d0000b27325ef3cec1eceefd4db2f91c8</v>
      </c>
    </row>
    <row r="267" spans="1:25" x14ac:dyDescent="0.35">
      <c r="A267" t="s">
        <v>1040</v>
      </c>
      <c r="B267" t="s">
        <v>1041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 t="s">
        <v>1042</v>
      </c>
      <c r="J267">
        <v>0</v>
      </c>
      <c r="K267">
        <v>0</v>
      </c>
      <c r="L267" t="s">
        <v>224</v>
      </c>
      <c r="M267">
        <v>0</v>
      </c>
      <c r="N267" t="s">
        <v>117</v>
      </c>
      <c r="O267">
        <v>144</v>
      </c>
      <c r="P267" t="s">
        <v>43</v>
      </c>
      <c r="Q267" t="s">
        <v>31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  <c r="Y267" s="2" t="str">
        <f>HYPERLINK("https://i.scdn.co/image/ab67616d0000b27393a783eccc24a636fc8d3d46")</f>
        <v>https://i.scdn.co/image/ab67616d0000b27393a783eccc24a636fc8d3d46</v>
      </c>
    </row>
    <row r="268" spans="1:25" x14ac:dyDescent="0.35">
      <c r="A268" t="s">
        <v>1043</v>
      </c>
      <c r="B268" t="s">
        <v>1044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 t="s">
        <v>1045</v>
      </c>
      <c r="J268">
        <v>8</v>
      </c>
      <c r="K268">
        <v>14</v>
      </c>
      <c r="L268" t="s">
        <v>684</v>
      </c>
      <c r="M268">
        <v>2</v>
      </c>
      <c r="N268" t="s">
        <v>877</v>
      </c>
      <c r="O268">
        <v>96</v>
      </c>
      <c r="P268" t="s">
        <v>81</v>
      </c>
      <c r="Q268" t="s">
        <v>31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  <c r="Y268" s="2" t="str">
        <f>HYPERLINK("https://i.scdn.co/image/ab67616d0000b273608e249e118a39e897f149ce")</f>
        <v>https://i.scdn.co/image/ab67616d0000b273608e249e118a39e897f149ce</v>
      </c>
    </row>
    <row r="269" spans="1:25" x14ac:dyDescent="0.35">
      <c r="A269" t="s">
        <v>1046</v>
      </c>
      <c r="B269" t="s">
        <v>1047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 t="s">
        <v>1048</v>
      </c>
      <c r="J269">
        <v>16</v>
      </c>
      <c r="K269">
        <v>103</v>
      </c>
      <c r="L269" t="s">
        <v>626</v>
      </c>
      <c r="M269">
        <v>0</v>
      </c>
      <c r="N269" t="s">
        <v>1039</v>
      </c>
      <c r="O269">
        <v>137</v>
      </c>
      <c r="P269" t="s">
        <v>112</v>
      </c>
      <c r="Q269" t="s">
        <v>31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  <c r="Y269" s="2" t="str">
        <f>HYPERLINK("https://i.scdn.co/image/ab67616d0000b2736c498180e56f57e7d7bcdb86")</f>
        <v>https://i.scdn.co/image/ab67616d0000b2736c498180e56f57e7d7bcdb86</v>
      </c>
    </row>
    <row r="270" spans="1:25" x14ac:dyDescent="0.35">
      <c r="A270" t="s">
        <v>1049</v>
      </c>
      <c r="B270" t="s">
        <v>1050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 t="s">
        <v>1051</v>
      </c>
      <c r="J270">
        <v>21</v>
      </c>
      <c r="K270">
        <v>4</v>
      </c>
      <c r="L270" t="s">
        <v>184</v>
      </c>
      <c r="M270">
        <v>0</v>
      </c>
      <c r="N270" t="s">
        <v>322</v>
      </c>
      <c r="O270">
        <v>121</v>
      </c>
      <c r="P270" t="s">
        <v>87</v>
      </c>
      <c r="Q270" t="s">
        <v>55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  <c r="Y270" s="2" t="str">
        <f>HYPERLINK("https://i.scdn.co/image/ab67616d0000b27349a4f6c9a637e02252a0076d")</f>
        <v>https://i.scdn.co/image/ab67616d0000b27349a4f6c9a637e02252a0076d</v>
      </c>
    </row>
    <row r="271" spans="1:25" x14ac:dyDescent="0.35">
      <c r="A271" t="s">
        <v>1052</v>
      </c>
      <c r="B271" t="s">
        <v>1053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 t="s">
        <v>1054</v>
      </c>
      <c r="J271">
        <v>36</v>
      </c>
      <c r="K271">
        <v>65</v>
      </c>
      <c r="L271" t="s">
        <v>650</v>
      </c>
      <c r="M271">
        <v>0</v>
      </c>
      <c r="N271" t="s">
        <v>117</v>
      </c>
      <c r="O271">
        <v>119</v>
      </c>
      <c r="P271" t="s">
        <v>49</v>
      </c>
      <c r="Q271" t="s">
        <v>55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  <c r="Y271" s="2" t="str">
        <f>HYPERLINK("https://i.scdn.co/image/ab67616d0000b273c7d6fe09dfe4af1580e59705")</f>
        <v>https://i.scdn.co/image/ab67616d0000b273c7d6fe09dfe4af1580e59705</v>
      </c>
    </row>
    <row r="272" spans="1:25" x14ac:dyDescent="0.35">
      <c r="A272" t="s">
        <v>1055</v>
      </c>
      <c r="B272" t="s">
        <v>45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 t="s">
        <v>1056</v>
      </c>
      <c r="J272">
        <v>26</v>
      </c>
      <c r="K272">
        <v>6</v>
      </c>
      <c r="L272" t="s">
        <v>478</v>
      </c>
      <c r="M272">
        <v>0</v>
      </c>
      <c r="N272" t="s">
        <v>351</v>
      </c>
      <c r="O272">
        <v>96</v>
      </c>
      <c r="P272" t="s">
        <v>81</v>
      </c>
      <c r="Q272" t="s">
        <v>31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  <c r="Y272" s="2" t="str">
        <f>HYPERLINK("https://i.scdn.co/image/ab67616d0000b2738481d8f15859aa5bae75ee17")</f>
        <v>https://i.scdn.co/image/ab67616d0000b2738481d8f15859aa5bae75ee17</v>
      </c>
    </row>
    <row r="273" spans="1:25" x14ac:dyDescent="0.35">
      <c r="A273" t="s">
        <v>1057</v>
      </c>
      <c r="B273" t="s">
        <v>281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 t="s">
        <v>1058</v>
      </c>
      <c r="J273">
        <v>114</v>
      </c>
      <c r="K273">
        <v>104</v>
      </c>
      <c r="L273" t="s">
        <v>1059</v>
      </c>
      <c r="M273">
        <v>11</v>
      </c>
      <c r="N273" t="s">
        <v>760</v>
      </c>
      <c r="O273">
        <v>111</v>
      </c>
      <c r="P273" t="s">
        <v>37</v>
      </c>
      <c r="Q273" t="s">
        <v>31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  <c r="Y273" s="2" t="str">
        <f>HYPERLINK("https://i.scdn.co/image/ab67616d0000b27382de1ca074ae63cb18fce335")</f>
        <v>https://i.scdn.co/image/ab67616d0000b27382de1ca074ae63cb18fce335</v>
      </c>
    </row>
    <row r="274" spans="1:25" x14ac:dyDescent="0.35">
      <c r="A274" t="s">
        <v>1060</v>
      </c>
      <c r="B274" t="s">
        <v>1061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 t="s">
        <v>1062</v>
      </c>
      <c r="J274">
        <v>0</v>
      </c>
      <c r="K274">
        <v>0</v>
      </c>
      <c r="L274" t="s">
        <v>117</v>
      </c>
      <c r="M274">
        <v>0</v>
      </c>
      <c r="N274" t="s">
        <v>117</v>
      </c>
      <c r="O274">
        <v>148</v>
      </c>
      <c r="P274" t="s">
        <v>49</v>
      </c>
      <c r="Q274" t="s">
        <v>31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  <c r="Y274" s="2" t="str">
        <f>HYPERLINK("https://i.scdn.co/image/ab67616d0000b2735dd17b2860b2a79d9dda8ec3")</f>
        <v>https://i.scdn.co/image/ab67616d0000b2735dd17b2860b2a79d9dda8ec3</v>
      </c>
    </row>
    <row r="275" spans="1:25" x14ac:dyDescent="0.35">
      <c r="A275" t="s">
        <v>1063</v>
      </c>
      <c r="B275" t="s">
        <v>1064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 t="s">
        <v>1065</v>
      </c>
      <c r="J275">
        <v>4</v>
      </c>
      <c r="K275">
        <v>64</v>
      </c>
      <c r="L275" t="s">
        <v>322</v>
      </c>
      <c r="M275">
        <v>2</v>
      </c>
      <c r="N275" t="s">
        <v>318</v>
      </c>
      <c r="O275">
        <v>182</v>
      </c>
      <c r="P275" t="s">
        <v>49</v>
      </c>
      <c r="Q275" t="s">
        <v>31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  <c r="Y275" s="2" t="str">
        <f>HYPERLINK("https://i.scdn.co/image/ab67616d0000b273c98f30e0afd08bb2c5be30ef")</f>
        <v>https://i.scdn.co/image/ab67616d0000b273c98f30e0afd08bb2c5be30ef</v>
      </c>
    </row>
    <row r="276" spans="1:25" x14ac:dyDescent="0.35">
      <c r="A276" t="s">
        <v>1066</v>
      </c>
      <c r="B276" t="s">
        <v>621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 t="s">
        <v>1067</v>
      </c>
      <c r="J276">
        <v>234</v>
      </c>
      <c r="K276">
        <v>71</v>
      </c>
      <c r="L276" t="s">
        <v>1068</v>
      </c>
      <c r="M276">
        <v>18</v>
      </c>
      <c r="O276">
        <v>141</v>
      </c>
      <c r="P276" t="s">
        <v>81</v>
      </c>
      <c r="Q276" t="s">
        <v>31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  <c r="Y276" s="2" t="str">
        <f>HYPERLINK("https://i.scdn.co/image/ab67616d0000b273ef24c3fdbf856340d55cfeb2")</f>
        <v>https://i.scdn.co/image/ab67616d0000b273ef24c3fdbf856340d55cfeb2</v>
      </c>
    </row>
    <row r="277" spans="1:25" x14ac:dyDescent="0.35">
      <c r="A277" t="s">
        <v>1069</v>
      </c>
      <c r="B277" t="s">
        <v>1070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 t="s">
        <v>1071</v>
      </c>
      <c r="J277">
        <v>8</v>
      </c>
      <c r="K277">
        <v>84</v>
      </c>
      <c r="L277" t="s">
        <v>351</v>
      </c>
      <c r="M277">
        <v>1</v>
      </c>
      <c r="N277" t="s">
        <v>322</v>
      </c>
      <c r="O277">
        <v>145</v>
      </c>
      <c r="P277" t="s">
        <v>195</v>
      </c>
      <c r="Q277" t="s">
        <v>55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  <c r="Y277" s="2" t="str">
        <f>HYPERLINK("https://i.scdn.co/image/ab67616d0000b273cdbbe3160616f7c85e2eb2c8")</f>
        <v>https://i.scdn.co/image/ab67616d0000b273cdbbe3160616f7c85e2eb2c8</v>
      </c>
    </row>
    <row r="278" spans="1:25" x14ac:dyDescent="0.35">
      <c r="A278" t="s">
        <v>1072</v>
      </c>
      <c r="B278" t="s">
        <v>1073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 t="s">
        <v>1074</v>
      </c>
      <c r="J278">
        <v>16</v>
      </c>
      <c r="K278">
        <v>90</v>
      </c>
      <c r="L278" t="s">
        <v>135</v>
      </c>
      <c r="M278">
        <v>0</v>
      </c>
      <c r="N278" t="s">
        <v>563</v>
      </c>
      <c r="O278">
        <v>110</v>
      </c>
      <c r="P278" t="s">
        <v>30</v>
      </c>
      <c r="Q278" t="s">
        <v>55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  <c r="Y278" s="2" t="str">
        <f>HYPERLINK("https://i.scdn.co/image/ab67616d0000b2733e39c67040f721ffe568d448")</f>
        <v>https://i.scdn.co/image/ab67616d0000b2733e39c67040f721ffe568d448</v>
      </c>
    </row>
    <row r="279" spans="1:25" x14ac:dyDescent="0.35">
      <c r="A279" t="s">
        <v>1075</v>
      </c>
      <c r="B279" t="s">
        <v>1076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 t="s">
        <v>1077</v>
      </c>
      <c r="J279">
        <v>5</v>
      </c>
      <c r="K279">
        <v>6</v>
      </c>
      <c r="L279" t="s">
        <v>609</v>
      </c>
      <c r="M279">
        <v>1</v>
      </c>
      <c r="N279" t="s">
        <v>392</v>
      </c>
      <c r="O279">
        <v>134</v>
      </c>
      <c r="P279" t="s">
        <v>131</v>
      </c>
      <c r="Q279" t="s">
        <v>31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  <c r="Y279" s="2" t="str">
        <f>HYPERLINK("https://i.scdn.co/image/ab67616d0000b273bf96a2c302f85d2be7c98006")</f>
        <v>https://i.scdn.co/image/ab67616d0000b273bf96a2c302f85d2be7c98006</v>
      </c>
    </row>
    <row r="280" spans="1:25" x14ac:dyDescent="0.35">
      <c r="A280" t="s">
        <v>1078</v>
      </c>
      <c r="B280" t="s">
        <v>1079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 t="s">
        <v>1080</v>
      </c>
      <c r="J280">
        <v>180</v>
      </c>
      <c r="K280">
        <v>90</v>
      </c>
      <c r="L280" t="s">
        <v>1081</v>
      </c>
      <c r="M280">
        <v>15</v>
      </c>
      <c r="N280" t="s">
        <v>1039</v>
      </c>
      <c r="O280">
        <v>130</v>
      </c>
      <c r="P280" t="s">
        <v>131</v>
      </c>
      <c r="Q280" t="s">
        <v>31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  <c r="Y280" s="2" t="str">
        <f>HYPERLINK("https://i.scdn.co/image/ab67616d0000b273efc0ef9dd996312ebaf0bf52")</f>
        <v>https://i.scdn.co/image/ab67616d0000b273efc0ef9dd996312ebaf0bf52</v>
      </c>
    </row>
    <row r="281" spans="1:25" x14ac:dyDescent="0.35">
      <c r="A281" t="s">
        <v>1082</v>
      </c>
      <c r="B281" t="s">
        <v>1083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 t="s">
        <v>1084</v>
      </c>
      <c r="J281">
        <v>142</v>
      </c>
      <c r="K281">
        <v>23</v>
      </c>
      <c r="L281" t="s">
        <v>1085</v>
      </c>
      <c r="M281">
        <v>3</v>
      </c>
      <c r="N281" t="s">
        <v>268</v>
      </c>
      <c r="O281">
        <v>145</v>
      </c>
      <c r="P281" t="s">
        <v>274</v>
      </c>
      <c r="Q281" t="s">
        <v>31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  <c r="Y281" s="2" t="str">
        <f>HYPERLINK("https://i.scdn.co/image/ab67616d0000b2731a4f1ada93881da4ca8060ff")</f>
        <v>https://i.scdn.co/image/ab67616d0000b2731a4f1ada93881da4ca8060ff</v>
      </c>
    </row>
    <row r="282" spans="1:25" x14ac:dyDescent="0.35">
      <c r="A282" t="s">
        <v>1086</v>
      </c>
      <c r="B282" t="s">
        <v>1087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 t="s">
        <v>1088</v>
      </c>
      <c r="J282">
        <v>0</v>
      </c>
      <c r="K282">
        <v>0</v>
      </c>
      <c r="L282" t="s">
        <v>91</v>
      </c>
      <c r="M282">
        <v>0</v>
      </c>
      <c r="N282" t="s">
        <v>117</v>
      </c>
      <c r="O282">
        <v>130</v>
      </c>
      <c r="P282" t="s">
        <v>30</v>
      </c>
      <c r="Q282" t="s">
        <v>55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  <c r="Y282" s="2" t="str">
        <f>HYPERLINK("https://i.scdn.co/image/ab67616d0000b2731e28b92ccb915b5307a7eb02")</f>
        <v>https://i.scdn.co/image/ab67616d0000b2731e28b92ccb915b5307a7eb02</v>
      </c>
    </row>
    <row r="283" spans="1:25" x14ac:dyDescent="0.35">
      <c r="A283" t="s">
        <v>1089</v>
      </c>
      <c r="B283" t="s">
        <v>1090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 t="s">
        <v>1091</v>
      </c>
      <c r="J283">
        <v>17</v>
      </c>
      <c r="K283">
        <v>80</v>
      </c>
      <c r="L283" t="s">
        <v>597</v>
      </c>
      <c r="M283">
        <v>9</v>
      </c>
      <c r="N283" t="s">
        <v>562</v>
      </c>
      <c r="O283">
        <v>173</v>
      </c>
      <c r="Q283" t="s">
        <v>31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  <c r="Y283" s="2" t="str">
        <f>HYPERLINK("https://i.scdn.co/image/ab67616d0000b27382ce4c7bbf861185252e82ae")</f>
        <v>https://i.scdn.co/image/ab67616d0000b27382ce4c7bbf861185252e82ae</v>
      </c>
    </row>
    <row r="284" spans="1:25" x14ac:dyDescent="0.35">
      <c r="A284" t="s">
        <v>1092</v>
      </c>
      <c r="B284" t="s">
        <v>67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 t="s">
        <v>1093</v>
      </c>
      <c r="J284">
        <v>34</v>
      </c>
      <c r="K284">
        <v>26</v>
      </c>
      <c r="L284" t="s">
        <v>318</v>
      </c>
      <c r="M284">
        <v>5</v>
      </c>
      <c r="N284" t="s">
        <v>609</v>
      </c>
      <c r="O284">
        <v>92</v>
      </c>
      <c r="P284" t="s">
        <v>30</v>
      </c>
      <c r="Q284" t="s">
        <v>55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  <c r="Y284" s="2" t="str">
        <f>HYPERLINK("https://i.scdn.co/image/ab67616d0000b27339d953e070699d5247ce3583")</f>
        <v>https://i.scdn.co/image/ab67616d0000b27339d953e070699d5247ce3583</v>
      </c>
    </row>
    <row r="285" spans="1:25" x14ac:dyDescent="0.35">
      <c r="A285" t="s">
        <v>1094</v>
      </c>
      <c r="B285" t="s">
        <v>1095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 t="s">
        <v>1096</v>
      </c>
      <c r="J285">
        <v>3</v>
      </c>
      <c r="K285">
        <v>1</v>
      </c>
      <c r="L285" t="s">
        <v>903</v>
      </c>
      <c r="M285">
        <v>1</v>
      </c>
      <c r="N285" t="s">
        <v>318</v>
      </c>
      <c r="O285">
        <v>105</v>
      </c>
      <c r="P285" t="s">
        <v>43</v>
      </c>
      <c r="Q285" t="s">
        <v>55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  <c r="Y285" s="2" t="str">
        <f>HYPERLINK("https://i.scdn.co/image/ab67616d0000b273e1bc1af856b42dd7fdba9f84")</f>
        <v>https://i.scdn.co/image/ab67616d0000b273e1bc1af856b42dd7fdba9f84</v>
      </c>
    </row>
    <row r="286" spans="1:25" x14ac:dyDescent="0.35">
      <c r="A286" t="s">
        <v>1097</v>
      </c>
      <c r="B286" t="s">
        <v>1098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 t="s">
        <v>1099</v>
      </c>
      <c r="J286">
        <v>18</v>
      </c>
      <c r="K286">
        <v>78</v>
      </c>
      <c r="L286" t="s">
        <v>208</v>
      </c>
      <c r="M286">
        <v>0</v>
      </c>
      <c r="N286" t="s">
        <v>69</v>
      </c>
      <c r="O286">
        <v>175</v>
      </c>
      <c r="P286" t="s">
        <v>131</v>
      </c>
      <c r="Q286" t="s">
        <v>55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  <c r="Y286" s="2" t="str">
        <f>HYPERLINK("https://i.scdn.co/image/ab67616d0000b273b852a616ae3a49a1f6b0f16e")</f>
        <v>https://i.scdn.co/image/ab67616d0000b273b852a616ae3a49a1f6b0f16e</v>
      </c>
    </row>
    <row r="287" spans="1:25" x14ac:dyDescent="0.35">
      <c r="A287" t="s">
        <v>1100</v>
      </c>
      <c r="B287" t="s">
        <v>1101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 t="s">
        <v>1102</v>
      </c>
      <c r="J287">
        <v>17</v>
      </c>
      <c r="K287">
        <v>13</v>
      </c>
      <c r="L287" t="s">
        <v>190</v>
      </c>
      <c r="M287">
        <v>0</v>
      </c>
      <c r="N287" t="s">
        <v>64</v>
      </c>
      <c r="O287">
        <v>120</v>
      </c>
      <c r="P287" t="s">
        <v>131</v>
      </c>
      <c r="Q287" t="s">
        <v>55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  <c r="Y287" s="2" t="str">
        <f>HYPERLINK("https://i.scdn.co/image/ab67616d0000b273ed133ea8f343f0f451346a44")</f>
        <v>https://i.scdn.co/image/ab67616d0000b273ed133ea8f343f0f451346a44</v>
      </c>
    </row>
    <row r="288" spans="1:25" x14ac:dyDescent="0.35">
      <c r="A288" t="s">
        <v>1103</v>
      </c>
      <c r="B288" t="s">
        <v>1104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 t="s">
        <v>1105</v>
      </c>
      <c r="J288">
        <v>3</v>
      </c>
      <c r="K288">
        <v>31</v>
      </c>
      <c r="L288" t="s">
        <v>570</v>
      </c>
      <c r="M288">
        <v>1</v>
      </c>
      <c r="N288" t="s">
        <v>117</v>
      </c>
      <c r="O288">
        <v>139</v>
      </c>
      <c r="P288" t="s">
        <v>457</v>
      </c>
      <c r="Q288" t="s">
        <v>55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  <c r="Y288" s="2" t="str">
        <f>HYPERLINK("https://i.scdn.co/image/ab67616d0000b27354c372ef8e7b53bb3c932ac5")</f>
        <v>https://i.scdn.co/image/ab67616d0000b27354c372ef8e7b53bb3c932ac5</v>
      </c>
    </row>
    <row r="289" spans="1:25" x14ac:dyDescent="0.35">
      <c r="A289" t="s">
        <v>1106</v>
      </c>
      <c r="B289" t="s">
        <v>127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 t="s">
        <v>1107</v>
      </c>
      <c r="J289">
        <v>4</v>
      </c>
      <c r="K289">
        <v>71</v>
      </c>
      <c r="L289" t="s">
        <v>268</v>
      </c>
      <c r="M289">
        <v>1</v>
      </c>
      <c r="N289" t="s">
        <v>626</v>
      </c>
      <c r="O289">
        <v>132</v>
      </c>
      <c r="Q289" t="s">
        <v>55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  <c r="Y289" s="2" t="str">
        <f>HYPERLINK("https://i.scdn.co/image/ab67616d0000b2734f4ec2c2a865569bd4a067a4")</f>
        <v>https://i.scdn.co/image/ab67616d0000b2734f4ec2c2a865569bd4a067a4</v>
      </c>
    </row>
    <row r="290" spans="1:25" x14ac:dyDescent="0.35">
      <c r="A290" t="s">
        <v>1108</v>
      </c>
      <c r="B290" t="s">
        <v>1109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 t="s">
        <v>1110</v>
      </c>
      <c r="J290">
        <v>30</v>
      </c>
      <c r="K290">
        <v>70</v>
      </c>
      <c r="L290" t="s">
        <v>309</v>
      </c>
      <c r="M290">
        <v>0</v>
      </c>
      <c r="N290" t="s">
        <v>190</v>
      </c>
      <c r="O290">
        <v>114</v>
      </c>
      <c r="P290" t="s">
        <v>274</v>
      </c>
      <c r="Q290" t="s">
        <v>31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  <c r="Y290" s="2" t="str">
        <f>HYPERLINK("https://i.scdn.co/image/ab67616d0000b2731f6a2a40bb692936879db730")</f>
        <v>https://i.scdn.co/image/ab67616d0000b2731f6a2a40bb692936879db730</v>
      </c>
    </row>
    <row r="291" spans="1:25" x14ac:dyDescent="0.35">
      <c r="A291" t="s">
        <v>1111</v>
      </c>
      <c r="B291" t="s">
        <v>1112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 t="s">
        <v>1113</v>
      </c>
      <c r="J291">
        <v>5</v>
      </c>
      <c r="K291">
        <v>9</v>
      </c>
      <c r="L291" t="s">
        <v>351</v>
      </c>
      <c r="M291">
        <v>0</v>
      </c>
      <c r="N291" t="s">
        <v>117</v>
      </c>
      <c r="O291">
        <v>145</v>
      </c>
      <c r="P291" t="s">
        <v>30</v>
      </c>
      <c r="Q291" t="s">
        <v>55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  <c r="Y291" s="2" t="str">
        <f>HYPERLINK("https://i.scdn.co/image/ab67616d0000b2732acd7a42840de586c30986c5")</f>
        <v>https://i.scdn.co/image/ab67616d0000b2732acd7a42840de586c30986c5</v>
      </c>
    </row>
    <row r="292" spans="1:25" x14ac:dyDescent="0.35">
      <c r="A292" t="s">
        <v>1114</v>
      </c>
      <c r="B292" t="s">
        <v>1115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 t="s">
        <v>1116</v>
      </c>
      <c r="J292">
        <v>53</v>
      </c>
      <c r="K292">
        <v>120</v>
      </c>
      <c r="L292" t="s">
        <v>225</v>
      </c>
      <c r="M292">
        <v>0</v>
      </c>
      <c r="N292" t="s">
        <v>570</v>
      </c>
      <c r="O292">
        <v>110</v>
      </c>
      <c r="Q292" t="s">
        <v>31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  <c r="Y292" s="2" t="str">
        <f>HYPERLINK("https://i.scdn.co/image/ab67616d0000b273580ac3ad7dfc81e509171120")</f>
        <v>https://i.scdn.co/image/ab67616d0000b273580ac3ad7dfc81e509171120</v>
      </c>
    </row>
    <row r="293" spans="1:25" x14ac:dyDescent="0.35">
      <c r="A293" t="s">
        <v>1117</v>
      </c>
      <c r="B293" t="s">
        <v>1118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 t="s">
        <v>1119</v>
      </c>
      <c r="J293">
        <v>21</v>
      </c>
      <c r="K293">
        <v>55</v>
      </c>
      <c r="L293" t="s">
        <v>148</v>
      </c>
      <c r="M293">
        <v>3</v>
      </c>
      <c r="N293" t="s">
        <v>117</v>
      </c>
      <c r="O293">
        <v>94</v>
      </c>
      <c r="P293" t="s">
        <v>112</v>
      </c>
      <c r="Q293" t="s">
        <v>31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  <c r="Y293" s="2" t="str">
        <f>HYPERLINK("https://i.scdn.co/image/ab67616d0000b273ed132404686f567c8f793058")</f>
        <v>https://i.scdn.co/image/ab67616d0000b273ed132404686f567c8f793058</v>
      </c>
    </row>
    <row r="294" spans="1:25" x14ac:dyDescent="0.35">
      <c r="A294" t="s">
        <v>1120</v>
      </c>
      <c r="B294" t="s">
        <v>256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 t="s">
        <v>1121</v>
      </c>
      <c r="J294">
        <v>151</v>
      </c>
      <c r="K294">
        <v>107</v>
      </c>
      <c r="L294" t="s">
        <v>1122</v>
      </c>
      <c r="M294">
        <v>1</v>
      </c>
      <c r="N294" t="s">
        <v>1123</v>
      </c>
      <c r="O294">
        <v>134</v>
      </c>
      <c r="P294" t="s">
        <v>37</v>
      </c>
      <c r="Q294" t="s">
        <v>31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  <c r="Y294" s="2" t="str">
        <f>HYPERLINK("https://i.scdn.co/image/ab67616d0000b2731f6a2a40bb692936879db730")</f>
        <v>https://i.scdn.co/image/ab67616d0000b2731f6a2a40bb692936879db730</v>
      </c>
    </row>
    <row r="295" spans="1:25" x14ac:dyDescent="0.35">
      <c r="A295" t="s">
        <v>1124</v>
      </c>
      <c r="B295" t="s">
        <v>127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 t="s">
        <v>1125</v>
      </c>
      <c r="J295">
        <v>4</v>
      </c>
      <c r="K295">
        <v>72</v>
      </c>
      <c r="L295" t="s">
        <v>351</v>
      </c>
      <c r="M295">
        <v>0</v>
      </c>
      <c r="N295" t="s">
        <v>351</v>
      </c>
      <c r="O295">
        <v>120</v>
      </c>
      <c r="P295" t="s">
        <v>131</v>
      </c>
      <c r="Q295" t="s">
        <v>31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  <c r="Y295" s="2" t="str">
        <f>HYPERLINK("https://i.scdn.co/image/ab67616d0000b2732b46078245d0120690eb560d")</f>
        <v>https://i.scdn.co/image/ab67616d0000b2732b46078245d0120690eb560d</v>
      </c>
    </row>
    <row r="296" spans="1:25" x14ac:dyDescent="0.35">
      <c r="A296" t="s">
        <v>1126</v>
      </c>
      <c r="B296" t="s">
        <v>521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 t="s">
        <v>1127</v>
      </c>
      <c r="J296">
        <v>8</v>
      </c>
      <c r="K296">
        <v>77</v>
      </c>
      <c r="L296" t="s">
        <v>570</v>
      </c>
      <c r="M296">
        <v>1</v>
      </c>
      <c r="N296" t="s">
        <v>609</v>
      </c>
      <c r="O296">
        <v>123</v>
      </c>
      <c r="P296" t="s">
        <v>131</v>
      </c>
      <c r="Q296" t="s">
        <v>55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  <c r="Y296" s="2" t="str">
        <f>HYPERLINK("https://i.scdn.co/image/ab67616d0000b2732fb583ed96f8f35cbf2897ba")</f>
        <v>https://i.scdn.co/image/ab67616d0000b2732fb583ed96f8f35cbf2897ba</v>
      </c>
    </row>
    <row r="297" spans="1:25" x14ac:dyDescent="0.35">
      <c r="A297" t="s">
        <v>1128</v>
      </c>
      <c r="B297" t="s">
        <v>1129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 t="s">
        <v>1130</v>
      </c>
      <c r="J297">
        <v>156</v>
      </c>
      <c r="K297">
        <v>35</v>
      </c>
      <c r="L297" t="s">
        <v>273</v>
      </c>
      <c r="M297">
        <v>19</v>
      </c>
      <c r="N297" t="s">
        <v>117</v>
      </c>
      <c r="O297">
        <v>131</v>
      </c>
      <c r="P297" t="s">
        <v>274</v>
      </c>
      <c r="Q297" t="s">
        <v>31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  <c r="Y297" s="2" t="str">
        <f>HYPERLINK("https://i.scdn.co/image/ab67616d0000b273ecd970d1d2623b6c7fc6080c")</f>
        <v>https://i.scdn.co/image/ab67616d0000b273ecd970d1d2623b6c7fc6080c</v>
      </c>
    </row>
    <row r="298" spans="1:25" x14ac:dyDescent="0.35">
      <c r="A298" t="s">
        <v>1131</v>
      </c>
      <c r="B298" t="s">
        <v>485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 t="s">
        <v>1132</v>
      </c>
      <c r="J298">
        <v>247</v>
      </c>
      <c r="K298">
        <v>54</v>
      </c>
      <c r="L298" t="s">
        <v>1133</v>
      </c>
      <c r="M298">
        <v>1</v>
      </c>
      <c r="N298" t="s">
        <v>833</v>
      </c>
      <c r="O298">
        <v>171</v>
      </c>
      <c r="P298" t="s">
        <v>81</v>
      </c>
      <c r="Q298" t="s">
        <v>31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  <c r="Y298" s="2" t="str">
        <f>HYPERLINK("https://i.scdn.co/image/ab67616d0000b273305bc2b4f6eab97a390a21b3")</f>
        <v>https://i.scdn.co/image/ab67616d0000b273305bc2b4f6eab97a390a21b3</v>
      </c>
    </row>
    <row r="299" spans="1:25" x14ac:dyDescent="0.35">
      <c r="A299" t="s">
        <v>1134</v>
      </c>
      <c r="B299" t="s">
        <v>1135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 t="s">
        <v>1136</v>
      </c>
      <c r="J299">
        <v>18</v>
      </c>
      <c r="K299">
        <v>51</v>
      </c>
      <c r="L299" t="s">
        <v>1137</v>
      </c>
      <c r="M299">
        <v>0</v>
      </c>
      <c r="N299" t="s">
        <v>117</v>
      </c>
      <c r="O299">
        <v>130</v>
      </c>
      <c r="P299" t="s">
        <v>195</v>
      </c>
      <c r="Q299" t="s">
        <v>55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  <c r="Y299" s="2" t="str">
        <f>HYPERLINK("https://i.scdn.co/image/ab67616d0000b2736ca5c90113b30c3c43ffb8f4")</f>
        <v>https://i.scdn.co/image/ab67616d0000b2736ca5c90113b30c3c43ffb8f4</v>
      </c>
    </row>
    <row r="300" spans="1:25" x14ac:dyDescent="0.35">
      <c r="A300" t="s">
        <v>1138</v>
      </c>
      <c r="B300" t="s">
        <v>1009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 t="s">
        <v>1139</v>
      </c>
      <c r="J300">
        <v>10</v>
      </c>
      <c r="K300">
        <v>41</v>
      </c>
      <c r="L300" t="s">
        <v>760</v>
      </c>
      <c r="M300">
        <v>0</v>
      </c>
      <c r="N300" t="s">
        <v>609</v>
      </c>
      <c r="O300">
        <v>94</v>
      </c>
      <c r="P300" t="s">
        <v>30</v>
      </c>
      <c r="Q300" t="s">
        <v>31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  <c r="Y300" s="2" t="str">
        <f>HYPERLINK("https://i.scdn.co/image/ab67616d0000b2738155dfe8a869afd68e30e183")</f>
        <v>https://i.scdn.co/image/ab67616d0000b2738155dfe8a869afd68e30e183</v>
      </c>
    </row>
    <row r="301" spans="1:25" x14ac:dyDescent="0.35">
      <c r="A301" t="s">
        <v>1140</v>
      </c>
      <c r="B301" t="s">
        <v>1141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 t="s">
        <v>1142</v>
      </c>
      <c r="J301">
        <v>4</v>
      </c>
      <c r="K301">
        <v>45</v>
      </c>
      <c r="L301" t="s">
        <v>832</v>
      </c>
      <c r="M301">
        <v>2</v>
      </c>
      <c r="N301" t="s">
        <v>208</v>
      </c>
      <c r="O301">
        <v>89</v>
      </c>
      <c r="P301" t="s">
        <v>131</v>
      </c>
      <c r="Q301" t="s">
        <v>55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  <c r="Y301" s="2" t="str">
        <f>HYPERLINK("https://i.scdn.co/image/ab67616d0000b273fa9247b68471b82d2125651e")</f>
        <v>https://i.scdn.co/image/ab67616d0000b273fa9247b68471b82d2125651e</v>
      </c>
    </row>
    <row r="302" spans="1:25" x14ac:dyDescent="0.35">
      <c r="A302" t="s">
        <v>1143</v>
      </c>
      <c r="B302" t="s">
        <v>572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 t="s">
        <v>1144</v>
      </c>
      <c r="J302">
        <v>20</v>
      </c>
      <c r="K302">
        <v>8</v>
      </c>
      <c r="L302" t="s">
        <v>170</v>
      </c>
      <c r="M302">
        <v>0</v>
      </c>
      <c r="N302" t="s">
        <v>224</v>
      </c>
      <c r="O302">
        <v>87</v>
      </c>
      <c r="P302" t="s">
        <v>43</v>
      </c>
      <c r="Q302" t="s">
        <v>55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  <c r="Y302" s="2" t="str">
        <f>HYPERLINK("https://i.scdn.co/image/ab67616d0000b2733ad20e909064bc0bc7152643")</f>
        <v>https://i.scdn.co/image/ab67616d0000b2733ad20e909064bc0bc7152643</v>
      </c>
    </row>
    <row r="303" spans="1:25" x14ac:dyDescent="0.35">
      <c r="A303" t="s">
        <v>1145</v>
      </c>
      <c r="B303" t="s">
        <v>1146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 t="s">
        <v>1147</v>
      </c>
      <c r="J303">
        <v>11</v>
      </c>
      <c r="K303">
        <v>3</v>
      </c>
      <c r="L303" t="s">
        <v>392</v>
      </c>
      <c r="M303">
        <v>1</v>
      </c>
      <c r="N303" t="s">
        <v>609</v>
      </c>
      <c r="O303">
        <v>124</v>
      </c>
      <c r="P303" t="s">
        <v>30</v>
      </c>
      <c r="Q303" t="s">
        <v>55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  <c r="Y303" s="2" t="str">
        <f>HYPERLINK("https://i.scdn.co/image/ab67616d0000b2731f6f6e44c45df6365ca32376")</f>
        <v>https://i.scdn.co/image/ab67616d0000b2731f6f6e44c45df6365ca32376</v>
      </c>
    </row>
    <row r="304" spans="1:25" x14ac:dyDescent="0.35">
      <c r="A304" t="s">
        <v>1148</v>
      </c>
      <c r="B304" t="s">
        <v>1149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 t="s">
        <v>1150</v>
      </c>
      <c r="J304">
        <v>23</v>
      </c>
      <c r="K304">
        <v>0</v>
      </c>
      <c r="L304" t="s">
        <v>392</v>
      </c>
      <c r="M304">
        <v>0</v>
      </c>
      <c r="N304" t="s">
        <v>877</v>
      </c>
      <c r="O304">
        <v>78</v>
      </c>
      <c r="P304" t="s">
        <v>112</v>
      </c>
      <c r="Q304" t="s">
        <v>31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  <c r="Y304" s="2" t="str">
        <f>HYPERLINK("https://i.scdn.co/image/ab67616d0000b273aa95a399fd30fbb4f6f59fca")</f>
        <v>https://i.scdn.co/image/ab67616d0000b273aa95a399fd30fbb4f6f59fca</v>
      </c>
    </row>
    <row r="305" spans="1:25" x14ac:dyDescent="0.35">
      <c r="A305" t="s">
        <v>1151</v>
      </c>
      <c r="B305" t="s">
        <v>1152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 t="s">
        <v>1153</v>
      </c>
      <c r="J305">
        <v>190</v>
      </c>
      <c r="K305">
        <v>104</v>
      </c>
      <c r="L305" t="s">
        <v>1059</v>
      </c>
      <c r="M305">
        <v>18</v>
      </c>
      <c r="N305" t="s">
        <v>461</v>
      </c>
      <c r="O305">
        <v>120</v>
      </c>
      <c r="P305" t="s">
        <v>112</v>
      </c>
      <c r="Q305" t="s">
        <v>31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  <c r="Y305" s="2" t="str">
        <f>HYPERLINK("https://i.scdn.co/image/ab67616d0000b273d8a8ebeb2855754dab737ace")</f>
        <v>https://i.scdn.co/image/ab67616d0000b273d8a8ebeb2855754dab737ace</v>
      </c>
    </row>
    <row r="306" spans="1:25" x14ac:dyDescent="0.35">
      <c r="A306" t="s">
        <v>1154</v>
      </c>
      <c r="B306" t="s">
        <v>1149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 t="s">
        <v>1155</v>
      </c>
      <c r="J306">
        <v>8</v>
      </c>
      <c r="K306">
        <v>1</v>
      </c>
      <c r="L306" t="s">
        <v>184</v>
      </c>
      <c r="M306">
        <v>0</v>
      </c>
      <c r="N306" t="s">
        <v>117</v>
      </c>
      <c r="O306">
        <v>96</v>
      </c>
      <c r="P306" t="s">
        <v>87</v>
      </c>
      <c r="Q306" t="s">
        <v>55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  <c r="Y306" s="2" t="str">
        <f>HYPERLINK("https://i.scdn.co/image/ab67616d0000b273aa95a399fd30fbb4f6f59fca")</f>
        <v>https://i.scdn.co/image/ab67616d0000b273aa95a399fd30fbb4f6f59fca</v>
      </c>
    </row>
    <row r="307" spans="1:25" x14ac:dyDescent="0.35">
      <c r="A307" t="s">
        <v>1156</v>
      </c>
      <c r="B307" t="s">
        <v>1157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 t="s">
        <v>1158</v>
      </c>
      <c r="J307">
        <v>22</v>
      </c>
      <c r="K307">
        <v>7</v>
      </c>
      <c r="L307" t="s">
        <v>832</v>
      </c>
      <c r="M307">
        <v>0</v>
      </c>
      <c r="N307" t="s">
        <v>116</v>
      </c>
      <c r="O307">
        <v>106</v>
      </c>
      <c r="P307" t="s">
        <v>131</v>
      </c>
      <c r="Q307" t="s">
        <v>31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  <c r="Y307" s="2" t="str">
        <f>HYPERLINK("https://i.scdn.co/image/ab67616d0000b273ff8a4276b3be31c839557439")</f>
        <v>https://i.scdn.co/image/ab67616d0000b273ff8a4276b3be31c839557439</v>
      </c>
    </row>
    <row r="308" spans="1:25" x14ac:dyDescent="0.35">
      <c r="A308" t="s">
        <v>1159</v>
      </c>
      <c r="B308" t="s">
        <v>1160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 t="s">
        <v>1161</v>
      </c>
      <c r="J308">
        <v>4</v>
      </c>
      <c r="K308">
        <v>11</v>
      </c>
      <c r="L308" t="s">
        <v>351</v>
      </c>
      <c r="M308">
        <v>1</v>
      </c>
      <c r="N308" t="s">
        <v>570</v>
      </c>
      <c r="O308">
        <v>170</v>
      </c>
      <c r="P308" t="s">
        <v>81</v>
      </c>
      <c r="Q308" t="s">
        <v>55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  <c r="Y308" s="2" t="str">
        <f>HYPERLINK("https://i.scdn.co/image/ab67616d0000b273a04be3ad7c8c67f4109111a9")</f>
        <v>https://i.scdn.co/image/ab67616d0000b273a04be3ad7c8c67f4109111a9</v>
      </c>
    </row>
    <row r="309" spans="1:25" x14ac:dyDescent="0.35">
      <c r="A309" t="s">
        <v>1162</v>
      </c>
      <c r="B309" t="s">
        <v>1163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 t="s">
        <v>1164</v>
      </c>
      <c r="J309">
        <v>16</v>
      </c>
      <c r="K309">
        <v>15</v>
      </c>
      <c r="L309" t="s">
        <v>351</v>
      </c>
      <c r="M309">
        <v>0</v>
      </c>
      <c r="N309" t="s">
        <v>609</v>
      </c>
      <c r="O309">
        <v>134</v>
      </c>
      <c r="P309" t="s">
        <v>30</v>
      </c>
      <c r="Q309" t="s">
        <v>55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  <c r="Y309" s="2" t="str">
        <f>HYPERLINK("https://i.scdn.co/image/ab67616d0000b273efae10889cd442784f3acd3d")</f>
        <v>https://i.scdn.co/image/ab67616d0000b273efae10889cd442784f3acd3d</v>
      </c>
    </row>
    <row r="310" spans="1:25" x14ac:dyDescent="0.35">
      <c r="A310" t="s">
        <v>1165</v>
      </c>
      <c r="B310" t="s">
        <v>104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 t="s">
        <v>1166</v>
      </c>
      <c r="J310">
        <v>166</v>
      </c>
      <c r="K310">
        <v>42</v>
      </c>
      <c r="L310" t="s">
        <v>1167</v>
      </c>
      <c r="M310">
        <v>16</v>
      </c>
      <c r="N310" t="s">
        <v>35</v>
      </c>
      <c r="O310">
        <v>115</v>
      </c>
      <c r="P310" t="s">
        <v>274</v>
      </c>
      <c r="Q310" t="s">
        <v>31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  <c r="Y310" s="2" t="str">
        <f>HYPERLINK("https://i.scdn.co/image/ab67616d0000b2732e8ed79e177ff6011076f5f0")</f>
        <v>https://i.scdn.co/image/ab67616d0000b2732e8ed79e177ff6011076f5f0</v>
      </c>
    </row>
    <row r="311" spans="1:25" x14ac:dyDescent="0.35">
      <c r="A311" t="s">
        <v>1168</v>
      </c>
      <c r="B311" t="s">
        <v>1169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 t="s">
        <v>1170</v>
      </c>
      <c r="J311">
        <v>30</v>
      </c>
      <c r="K311">
        <v>84</v>
      </c>
      <c r="L311" t="s">
        <v>59</v>
      </c>
      <c r="M311">
        <v>1</v>
      </c>
      <c r="N311" t="s">
        <v>650</v>
      </c>
      <c r="O311">
        <v>130</v>
      </c>
      <c r="P311" t="s">
        <v>87</v>
      </c>
      <c r="Q311" t="s">
        <v>31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  <c r="Y311" s="2" t="str">
        <f>HYPERLINK("https://i.scdn.co/image/ab67616d0000b273f6d9c7f13ffc135a246ec6cb")</f>
        <v>https://i.scdn.co/image/ab67616d0000b273f6d9c7f13ffc135a246ec6cb</v>
      </c>
    </row>
    <row r="312" spans="1:25" x14ac:dyDescent="0.35">
      <c r="A312" t="s">
        <v>1171</v>
      </c>
      <c r="B312" t="s">
        <v>265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 t="s">
        <v>1172</v>
      </c>
      <c r="J312">
        <v>240</v>
      </c>
      <c r="K312">
        <v>98</v>
      </c>
      <c r="L312" t="s">
        <v>1173</v>
      </c>
      <c r="M312">
        <v>3</v>
      </c>
      <c r="N312" t="s">
        <v>135</v>
      </c>
      <c r="O312">
        <v>118</v>
      </c>
      <c r="Q312" t="s">
        <v>31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  <c r="Y312" s="2" t="str">
        <f>HYPERLINK("https://i.scdn.co/image/ab67616d0000b273b5097b81179824803664aaaf")</f>
        <v>https://i.scdn.co/image/ab67616d0000b273b5097b81179824803664aaaf</v>
      </c>
    </row>
    <row r="313" spans="1:25" x14ac:dyDescent="0.35">
      <c r="A313" t="s">
        <v>1174</v>
      </c>
      <c r="B313" t="s">
        <v>1175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 t="s">
        <v>1176</v>
      </c>
      <c r="J313">
        <v>67</v>
      </c>
      <c r="K313">
        <v>84</v>
      </c>
      <c r="L313" t="s">
        <v>1177</v>
      </c>
      <c r="M313">
        <v>16</v>
      </c>
      <c r="N313" t="s">
        <v>753</v>
      </c>
      <c r="O313">
        <v>110</v>
      </c>
      <c r="P313" t="s">
        <v>131</v>
      </c>
      <c r="Q313" t="s">
        <v>31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  <c r="Y313" s="2" t="str">
        <f>HYPERLINK("https://i.scdn.co/image/ab67616d0000b273b2b6670e3aca9bcd55fbabbb")</f>
        <v>https://i.scdn.co/image/ab67616d0000b273b2b6670e3aca9bcd55fbabbb</v>
      </c>
    </row>
    <row r="314" spans="1:25" x14ac:dyDescent="0.35">
      <c r="A314" t="s">
        <v>1178</v>
      </c>
      <c r="B314" t="s">
        <v>1179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 t="s">
        <v>1180</v>
      </c>
      <c r="J314">
        <v>29</v>
      </c>
      <c r="K314">
        <v>9</v>
      </c>
      <c r="L314" t="s">
        <v>684</v>
      </c>
      <c r="M314">
        <v>0</v>
      </c>
      <c r="N314" t="s">
        <v>574</v>
      </c>
      <c r="O314">
        <v>100</v>
      </c>
      <c r="P314" t="s">
        <v>49</v>
      </c>
      <c r="Q314" t="s">
        <v>31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  <c r="Y314" s="2" t="str">
        <f>HYPERLINK("https://i.scdn.co/image/ab67616d0000b2733c6c534cdacc9cf53e6d2977")</f>
        <v>https://i.scdn.co/image/ab67616d0000b2733c6c534cdacc9cf53e6d2977</v>
      </c>
    </row>
    <row r="315" spans="1:25" x14ac:dyDescent="0.35">
      <c r="A315" t="s">
        <v>1181</v>
      </c>
      <c r="B315" t="s">
        <v>1182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 t="s">
        <v>1183</v>
      </c>
      <c r="J315">
        <v>5</v>
      </c>
      <c r="K315">
        <v>48</v>
      </c>
      <c r="L315" t="s">
        <v>570</v>
      </c>
      <c r="M315">
        <v>1</v>
      </c>
      <c r="N315" t="s">
        <v>626</v>
      </c>
      <c r="O315">
        <v>142</v>
      </c>
      <c r="P315" t="s">
        <v>131</v>
      </c>
      <c r="Q315" t="s">
        <v>55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  <c r="Y315" s="2" t="str">
        <f>HYPERLINK("https://i.scdn.co/image/ab67616d0000b273ef6655b813e1b2cd726e99d3")</f>
        <v>https://i.scdn.co/image/ab67616d0000b273ef6655b813e1b2cd726e99d3</v>
      </c>
    </row>
    <row r="316" spans="1:25" x14ac:dyDescent="0.35">
      <c r="A316" t="s">
        <v>1184</v>
      </c>
      <c r="B316" t="s">
        <v>45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 t="s">
        <v>1185</v>
      </c>
      <c r="J316">
        <v>19</v>
      </c>
      <c r="K316">
        <v>29</v>
      </c>
      <c r="L316" t="s">
        <v>91</v>
      </c>
      <c r="M316">
        <v>0</v>
      </c>
      <c r="N316" t="s">
        <v>117</v>
      </c>
      <c r="O316">
        <v>140</v>
      </c>
      <c r="Q316" t="s">
        <v>31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  <c r="Y316" s="2" t="str">
        <f>HYPERLINK("https://i.scdn.co/image/ab67616d0000b273bb54dde68cd23e2a268ae0f5")</f>
        <v>https://i.scdn.co/image/ab67616d0000b273bb54dde68cd23e2a268ae0f5</v>
      </c>
    </row>
    <row r="317" spans="1:25" x14ac:dyDescent="0.35">
      <c r="A317" t="s">
        <v>1186</v>
      </c>
      <c r="B317" t="s">
        <v>1187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 t="s">
        <v>1188</v>
      </c>
      <c r="J317">
        <v>81</v>
      </c>
      <c r="K317">
        <v>27</v>
      </c>
      <c r="L317" t="s">
        <v>79</v>
      </c>
      <c r="M317">
        <v>9</v>
      </c>
      <c r="N317" t="s">
        <v>1189</v>
      </c>
      <c r="O317">
        <v>116</v>
      </c>
      <c r="P317" t="s">
        <v>131</v>
      </c>
      <c r="Q317" t="s">
        <v>31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  <c r="Y317" s="2" t="str">
        <f>HYPERLINK("https://i.scdn.co/image/ab67616d0000b2731fc63c898797e3dbf04ad611")</f>
        <v>https://i.scdn.co/image/ab67616d0000b2731fc63c898797e3dbf04ad611</v>
      </c>
    </row>
    <row r="318" spans="1:25" x14ac:dyDescent="0.35">
      <c r="A318" t="s">
        <v>1190</v>
      </c>
      <c r="B318" t="s">
        <v>168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 t="s">
        <v>1191</v>
      </c>
      <c r="J318">
        <v>37</v>
      </c>
      <c r="K318">
        <v>88</v>
      </c>
      <c r="L318" t="s">
        <v>626</v>
      </c>
      <c r="M318">
        <v>0</v>
      </c>
      <c r="N318" t="s">
        <v>534</v>
      </c>
      <c r="O318">
        <v>120</v>
      </c>
      <c r="P318" t="s">
        <v>49</v>
      </c>
      <c r="Q318" t="s">
        <v>31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  <c r="Y318" s="2" t="str">
        <f>HYPERLINK("https://i.scdn.co/image/ab67616d0000b273705079df9a25a28b452c1fc9")</f>
        <v>https://i.scdn.co/image/ab67616d0000b273705079df9a25a28b452c1fc9</v>
      </c>
    </row>
    <row r="319" spans="1:25" x14ac:dyDescent="0.35">
      <c r="A319" t="s">
        <v>1192</v>
      </c>
      <c r="B319" t="s">
        <v>1193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 t="s">
        <v>1194</v>
      </c>
      <c r="J319">
        <v>28</v>
      </c>
      <c r="K319">
        <v>57</v>
      </c>
      <c r="L319" t="s">
        <v>64</v>
      </c>
      <c r="M319">
        <v>8</v>
      </c>
      <c r="N319" t="s">
        <v>1195</v>
      </c>
      <c r="O319">
        <v>92</v>
      </c>
      <c r="P319" t="s">
        <v>43</v>
      </c>
      <c r="Q319" t="s">
        <v>55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  <c r="Y319" s="2" t="str">
        <f>HYPERLINK("https://i.scdn.co/image/ab67616d0000b273beb7f5aaa112a36ecf6ffa93")</f>
        <v>https://i.scdn.co/image/ab67616d0000b273beb7f5aaa112a36ecf6ffa93</v>
      </c>
    </row>
    <row r="320" spans="1:25" x14ac:dyDescent="0.35">
      <c r="A320" t="s">
        <v>1196</v>
      </c>
      <c r="B320" t="s">
        <v>1197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 t="s">
        <v>1198</v>
      </c>
      <c r="J320">
        <v>23</v>
      </c>
      <c r="K320">
        <v>2</v>
      </c>
      <c r="L320" t="s">
        <v>91</v>
      </c>
      <c r="M320">
        <v>0</v>
      </c>
      <c r="N320" t="s">
        <v>117</v>
      </c>
      <c r="O320">
        <v>110</v>
      </c>
      <c r="P320" t="s">
        <v>112</v>
      </c>
      <c r="Q320" t="s">
        <v>55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  <c r="Y320" s="2" t="str">
        <f>HYPERLINK("https://i.scdn.co/image/ab67616d0000b2739afe5698b0a9559dabc44ac8")</f>
        <v>https://i.scdn.co/image/ab67616d0000b2739afe5698b0a9559dabc44ac8</v>
      </c>
    </row>
    <row r="321" spans="1:25" x14ac:dyDescent="0.35">
      <c r="A321" t="s">
        <v>1199</v>
      </c>
      <c r="B321" t="s">
        <v>1200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 t="s">
        <v>1201</v>
      </c>
      <c r="J321">
        <v>20</v>
      </c>
      <c r="K321">
        <v>68</v>
      </c>
      <c r="L321" t="s">
        <v>179</v>
      </c>
      <c r="M321">
        <v>0</v>
      </c>
      <c r="N321" t="s">
        <v>597</v>
      </c>
      <c r="O321">
        <v>120</v>
      </c>
      <c r="P321" t="s">
        <v>274</v>
      </c>
      <c r="Q321" t="s">
        <v>31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  <c r="Y321" s="2" t="str">
        <f>HYPERLINK("https://i.scdn.co/image/ab67616d0000b2731440ffaa43c53d65719e0150")</f>
        <v>https://i.scdn.co/image/ab67616d0000b2731440ffaa43c53d65719e0150</v>
      </c>
    </row>
    <row r="322" spans="1:25" x14ac:dyDescent="0.35">
      <c r="A322" t="s">
        <v>1202</v>
      </c>
      <c r="B322" t="s">
        <v>1203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 t="s">
        <v>1204</v>
      </c>
      <c r="J322">
        <v>21</v>
      </c>
      <c r="K322">
        <v>0</v>
      </c>
      <c r="L322" t="s">
        <v>1205</v>
      </c>
      <c r="M322">
        <v>0</v>
      </c>
      <c r="O322">
        <v>80</v>
      </c>
      <c r="P322" t="s">
        <v>112</v>
      </c>
      <c r="Q322" t="s">
        <v>31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  <c r="Y322" s="2" t="str">
        <f>HYPERLINK("https://i.scdn.co/image/ab67616d0000b273c31d3c870a3dbaf7b53186cc")</f>
        <v>https://i.scdn.co/image/ab67616d0000b273c31d3c870a3dbaf7b53186cc</v>
      </c>
    </row>
    <row r="323" spans="1:25" x14ac:dyDescent="0.35">
      <c r="A323" t="s">
        <v>1206</v>
      </c>
      <c r="B323" t="s">
        <v>1207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 t="s">
        <v>1208</v>
      </c>
      <c r="J323">
        <v>52</v>
      </c>
      <c r="K323">
        <v>66</v>
      </c>
      <c r="L323" t="s">
        <v>1039</v>
      </c>
      <c r="M323">
        <v>1</v>
      </c>
      <c r="N323" t="s">
        <v>268</v>
      </c>
      <c r="O323">
        <v>115</v>
      </c>
      <c r="P323" t="s">
        <v>43</v>
      </c>
      <c r="Q323" t="s">
        <v>55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  <c r="Y323" s="2" t="str">
        <f>HYPERLINK("https://i.scdn.co/image/ab67616d0000b27382de1ca074ae63cb18fce335")</f>
        <v>https://i.scdn.co/image/ab67616d0000b27382de1ca074ae63cb18fce335</v>
      </c>
    </row>
    <row r="324" spans="1:25" x14ac:dyDescent="0.35">
      <c r="A324" t="s">
        <v>1209</v>
      </c>
      <c r="B324" t="s">
        <v>1210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 t="s">
        <v>1211</v>
      </c>
      <c r="J324">
        <v>44</v>
      </c>
      <c r="K324">
        <v>19</v>
      </c>
      <c r="L324" t="s">
        <v>1212</v>
      </c>
      <c r="M324">
        <v>0</v>
      </c>
      <c r="N324" t="s">
        <v>224</v>
      </c>
      <c r="O324">
        <v>76</v>
      </c>
      <c r="P324" t="s">
        <v>274</v>
      </c>
      <c r="Q324" t="s">
        <v>31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  <c r="Y324" s="2" t="str">
        <f>HYPERLINK("https://i.scdn.co/image/ab67616d0000b2739214ff0109a0e062f8a6cf0f")</f>
        <v>https://i.scdn.co/image/ab67616d0000b2739214ff0109a0e062f8a6cf0f</v>
      </c>
    </row>
    <row r="325" spans="1:25" x14ac:dyDescent="0.35">
      <c r="A325" t="s">
        <v>1213</v>
      </c>
      <c r="B325" t="s">
        <v>934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 t="s">
        <v>1214</v>
      </c>
      <c r="J325">
        <v>71</v>
      </c>
      <c r="K325">
        <v>53</v>
      </c>
      <c r="L325" t="s">
        <v>1215</v>
      </c>
      <c r="M325">
        <v>0</v>
      </c>
      <c r="N325" t="s">
        <v>135</v>
      </c>
      <c r="O325">
        <v>172</v>
      </c>
      <c r="P325" t="s">
        <v>87</v>
      </c>
      <c r="Q325" t="s">
        <v>31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  <c r="Y325" s="2" t="str">
        <f>HYPERLINK("https://i.scdn.co/image/ab67616d0000b2733d2dfa42f771cd458b194979")</f>
        <v>https://i.scdn.co/image/ab67616d0000b2733d2dfa42f771cd458b194979</v>
      </c>
    </row>
    <row r="326" spans="1:25" x14ac:dyDescent="0.35">
      <c r="A326" t="s">
        <v>1216</v>
      </c>
      <c r="B326" t="s">
        <v>782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 t="s">
        <v>1217</v>
      </c>
      <c r="J326">
        <v>231</v>
      </c>
      <c r="K326">
        <v>37</v>
      </c>
      <c r="L326" t="s">
        <v>1218</v>
      </c>
      <c r="M326">
        <v>0</v>
      </c>
      <c r="N326" t="s">
        <v>184</v>
      </c>
      <c r="O326">
        <v>99</v>
      </c>
      <c r="P326" t="s">
        <v>274</v>
      </c>
      <c r="Q326" t="s">
        <v>31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  <c r="Y326" s="2" t="str">
        <f>HYPERLINK("https://i.scdn.co/image/ab67616d0000b27320beb61f61fcbeb33b10a9ab")</f>
        <v>https://i.scdn.co/image/ab67616d0000b27320beb61f61fcbeb33b10a9ab</v>
      </c>
    </row>
    <row r="327" spans="1:25" x14ac:dyDescent="0.35">
      <c r="A327" t="s">
        <v>1219</v>
      </c>
      <c r="B327" t="s">
        <v>256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 t="s">
        <v>1220</v>
      </c>
      <c r="J327">
        <v>122</v>
      </c>
      <c r="K327">
        <v>94</v>
      </c>
      <c r="L327" t="s">
        <v>1221</v>
      </c>
      <c r="M327">
        <v>0</v>
      </c>
      <c r="N327" t="s">
        <v>392</v>
      </c>
      <c r="O327">
        <v>136</v>
      </c>
      <c r="Q327" t="s">
        <v>55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  <c r="Y327" s="2" t="str">
        <f>HYPERLINK("https://i.scdn.co/image/ab67616d0000b2737fcead687e99583072cc217b")</f>
        <v>https://i.scdn.co/image/ab67616d0000b2737fcead687e99583072cc217b</v>
      </c>
    </row>
    <row r="328" spans="1:25" x14ac:dyDescent="0.35">
      <c r="A328" t="s">
        <v>1222</v>
      </c>
      <c r="B328" t="s">
        <v>1223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 t="s">
        <v>1224</v>
      </c>
      <c r="J328">
        <v>27</v>
      </c>
      <c r="K328">
        <v>27</v>
      </c>
      <c r="L328" t="s">
        <v>130</v>
      </c>
      <c r="M328">
        <v>1</v>
      </c>
      <c r="N328" t="s">
        <v>609</v>
      </c>
      <c r="O328">
        <v>150</v>
      </c>
      <c r="P328" t="s">
        <v>112</v>
      </c>
      <c r="Q328" t="s">
        <v>55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  <c r="Y328" s="2" t="str">
        <f>HYPERLINK("https://i.scdn.co/image/ab67616d0000b273fa1323bb50728c7489980672")</f>
        <v>https://i.scdn.co/image/ab67616d0000b273fa1323bb50728c7489980672</v>
      </c>
    </row>
    <row r="329" spans="1:25" x14ac:dyDescent="0.35">
      <c r="A329" t="s">
        <v>1225</v>
      </c>
      <c r="B329" t="s">
        <v>1226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 t="s">
        <v>1227</v>
      </c>
      <c r="J329">
        <v>0</v>
      </c>
      <c r="K329">
        <v>0</v>
      </c>
      <c r="L329" t="s">
        <v>117</v>
      </c>
      <c r="M329">
        <v>0</v>
      </c>
      <c r="N329" t="s">
        <v>117</v>
      </c>
      <c r="O329">
        <v>92</v>
      </c>
      <c r="P329" t="s">
        <v>274</v>
      </c>
      <c r="Q329" t="s">
        <v>55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  <c r="Y329" s="2" t="str">
        <f>HYPERLINK("https://i.scdn.co/image/ab67616d0000b2738a1c2bb9edddd3449bdbc8a5")</f>
        <v>https://i.scdn.co/image/ab67616d0000b2738a1c2bb9edddd3449bdbc8a5</v>
      </c>
    </row>
    <row r="330" spans="1:25" x14ac:dyDescent="0.35">
      <c r="A330" t="s">
        <v>1228</v>
      </c>
      <c r="B330" t="s">
        <v>1229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 t="s">
        <v>1230</v>
      </c>
      <c r="J330">
        <v>20</v>
      </c>
      <c r="K330">
        <v>8</v>
      </c>
      <c r="L330" t="s">
        <v>69</v>
      </c>
      <c r="M330">
        <v>2</v>
      </c>
      <c r="N330" t="s">
        <v>117</v>
      </c>
      <c r="O330">
        <v>95</v>
      </c>
      <c r="P330" t="s">
        <v>37</v>
      </c>
      <c r="Q330" t="s">
        <v>31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  <c r="Y330" s="2" t="str">
        <f>HYPERLINK("https://i.scdn.co/image/ab67616d0000b27384abc8c6cf1e122113f7ab8b")</f>
        <v>https://i.scdn.co/image/ab67616d0000b27384abc8c6cf1e122113f7ab8b</v>
      </c>
    </row>
    <row r="331" spans="1:25" x14ac:dyDescent="0.35">
      <c r="A331" t="s">
        <v>1231</v>
      </c>
      <c r="B331" t="s">
        <v>1232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 t="s">
        <v>1233</v>
      </c>
      <c r="J331">
        <v>72</v>
      </c>
      <c r="K331">
        <v>64</v>
      </c>
      <c r="L331" t="s">
        <v>563</v>
      </c>
      <c r="M331">
        <v>6</v>
      </c>
      <c r="N331" t="s">
        <v>575</v>
      </c>
      <c r="O331">
        <v>102</v>
      </c>
      <c r="P331" t="s">
        <v>30</v>
      </c>
      <c r="Q331" t="s">
        <v>55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  <c r="Y331" s="2" t="str">
        <f>HYPERLINK("https://i.scdn.co/image/ab67616d0000b27377ca8a929a08890cb6c8691c")</f>
        <v>https://i.scdn.co/image/ab67616d0000b27377ca8a929a08890cb6c8691c</v>
      </c>
    </row>
    <row r="332" spans="1:25" x14ac:dyDescent="0.35">
      <c r="A332" t="s">
        <v>1234</v>
      </c>
      <c r="B332" t="s">
        <v>108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 t="s">
        <v>1235</v>
      </c>
      <c r="J332">
        <v>23</v>
      </c>
      <c r="K332">
        <v>71</v>
      </c>
      <c r="L332" t="s">
        <v>534</v>
      </c>
      <c r="M332">
        <v>0</v>
      </c>
      <c r="N332" t="s">
        <v>626</v>
      </c>
      <c r="O332">
        <v>145</v>
      </c>
      <c r="Q332" t="s">
        <v>55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  <c r="Y332" s="2" t="str">
        <f>HYPERLINK("https://i.scdn.co/image/ab67616d0000b27370dbc9f47669d120ad874ec1")</f>
        <v>https://i.scdn.co/image/ab67616d0000b27370dbc9f47669d120ad874ec1</v>
      </c>
    </row>
    <row r="333" spans="1:25" x14ac:dyDescent="0.35">
      <c r="A333" t="s">
        <v>1236</v>
      </c>
      <c r="B333" t="s">
        <v>1237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 t="s">
        <v>1238</v>
      </c>
      <c r="J333">
        <v>39</v>
      </c>
      <c r="K333">
        <v>0</v>
      </c>
      <c r="L333" t="s">
        <v>1239</v>
      </c>
      <c r="M333">
        <v>0</v>
      </c>
      <c r="N333" t="s">
        <v>117</v>
      </c>
      <c r="O333">
        <v>110</v>
      </c>
      <c r="P333" t="s">
        <v>49</v>
      </c>
      <c r="Q333" t="s">
        <v>31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  <c r="Y333" s="2" t="str">
        <f>HYPERLINK("https://i.scdn.co/image/ab67616d0000b2735f1f51d14e8bea89484ecd1b")</f>
        <v>https://i.scdn.co/image/ab67616d0000b2735f1f51d14e8bea89484ecd1b</v>
      </c>
    </row>
    <row r="334" spans="1:25" x14ac:dyDescent="0.35">
      <c r="A334" t="s">
        <v>1240</v>
      </c>
      <c r="B334" t="s">
        <v>1241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 t="s">
        <v>1242</v>
      </c>
      <c r="J334">
        <v>32</v>
      </c>
      <c r="K334">
        <v>18</v>
      </c>
      <c r="L334" t="s">
        <v>305</v>
      </c>
      <c r="M334">
        <v>2</v>
      </c>
      <c r="N334" t="s">
        <v>117</v>
      </c>
      <c r="O334">
        <v>95</v>
      </c>
      <c r="Q334" t="s">
        <v>31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  <c r="Y334" s="2" t="str">
        <f>HYPERLINK("https://i.scdn.co/image/ab67616d0000b2734b0ddebba0d5b34f2a2f07a4")</f>
        <v>https://i.scdn.co/image/ab67616d0000b2734b0ddebba0d5b34f2a2f07a4</v>
      </c>
    </row>
    <row r="335" spans="1:25" x14ac:dyDescent="0.35">
      <c r="A335" t="s">
        <v>1243</v>
      </c>
      <c r="B335" t="s">
        <v>1244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 t="s">
        <v>1245</v>
      </c>
      <c r="J335">
        <v>22</v>
      </c>
      <c r="K335">
        <v>82</v>
      </c>
      <c r="L335" t="s">
        <v>350</v>
      </c>
      <c r="M335">
        <v>0</v>
      </c>
      <c r="N335" t="s">
        <v>626</v>
      </c>
      <c r="O335">
        <v>94</v>
      </c>
      <c r="P335" t="s">
        <v>30</v>
      </c>
      <c r="Q335" t="s">
        <v>55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  <c r="Y335" s="2" t="str">
        <f>HYPERLINK("https://i.scdn.co/image/ab67616d0000b2735e8286ff63f7efce1881a02b")</f>
        <v>https://i.scdn.co/image/ab67616d0000b2735e8286ff63f7efce1881a02b</v>
      </c>
    </row>
    <row r="336" spans="1:25" x14ac:dyDescent="0.35">
      <c r="A336" t="s">
        <v>1246</v>
      </c>
      <c r="B336" t="s">
        <v>168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 t="s">
        <v>1247</v>
      </c>
      <c r="J336">
        <v>11</v>
      </c>
      <c r="K336">
        <v>58</v>
      </c>
      <c r="L336" t="s">
        <v>351</v>
      </c>
      <c r="M336">
        <v>0</v>
      </c>
      <c r="N336" t="s">
        <v>91</v>
      </c>
      <c r="O336">
        <v>142</v>
      </c>
      <c r="P336" t="s">
        <v>131</v>
      </c>
      <c r="Q336" t="s">
        <v>31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  <c r="Y336" s="2" t="str">
        <f>HYPERLINK("https://i.scdn.co/image/ab67616d0000b273705079df9a25a28b452c1fc9")</f>
        <v>https://i.scdn.co/image/ab67616d0000b273705079df9a25a28b452c1fc9</v>
      </c>
    </row>
    <row r="337" spans="1:25" x14ac:dyDescent="0.35">
      <c r="A337" t="s">
        <v>1248</v>
      </c>
      <c r="B337" t="s">
        <v>1249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 t="s">
        <v>1250</v>
      </c>
      <c r="J337">
        <v>108</v>
      </c>
      <c r="K337">
        <v>16</v>
      </c>
      <c r="L337" t="s">
        <v>185</v>
      </c>
      <c r="M337">
        <v>3</v>
      </c>
      <c r="N337" t="s">
        <v>193</v>
      </c>
      <c r="O337">
        <v>145</v>
      </c>
      <c r="P337" t="s">
        <v>87</v>
      </c>
      <c r="Q337" t="s">
        <v>55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  <c r="Y337" s="2" t="str">
        <f>HYPERLINK("https://i.scdn.co/image/ab67616d0000b2739b8e6c56225bfeb724eace4c")</f>
        <v>https://i.scdn.co/image/ab67616d0000b2739b8e6c56225bfeb724eace4c</v>
      </c>
    </row>
    <row r="338" spans="1:25" x14ac:dyDescent="0.35">
      <c r="A338" t="s">
        <v>1251</v>
      </c>
      <c r="B338" t="s">
        <v>168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 t="s">
        <v>1252</v>
      </c>
      <c r="J338">
        <v>4</v>
      </c>
      <c r="K338">
        <v>20</v>
      </c>
      <c r="L338" t="s">
        <v>117</v>
      </c>
      <c r="M338">
        <v>0</v>
      </c>
      <c r="N338" t="s">
        <v>117</v>
      </c>
      <c r="O338">
        <v>121</v>
      </c>
      <c r="P338" t="s">
        <v>87</v>
      </c>
      <c r="Q338" t="s">
        <v>55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  <c r="Y338" s="2" t="str">
        <f>HYPERLINK("https://i.scdn.co/image/ab67616d0000b273bc08316515f87a98ef39cd57")</f>
        <v>https://i.scdn.co/image/ab67616d0000b273bc08316515f87a98ef39cd57</v>
      </c>
    </row>
    <row r="339" spans="1:25" x14ac:dyDescent="0.35">
      <c r="A339" t="s">
        <v>1253</v>
      </c>
      <c r="B339" t="s">
        <v>168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 t="s">
        <v>1254</v>
      </c>
      <c r="J339">
        <v>22</v>
      </c>
      <c r="K339">
        <v>101</v>
      </c>
      <c r="L339" t="s">
        <v>117</v>
      </c>
      <c r="M339">
        <v>0</v>
      </c>
      <c r="N339" t="s">
        <v>79</v>
      </c>
      <c r="O339">
        <v>140</v>
      </c>
      <c r="P339" t="s">
        <v>457</v>
      </c>
      <c r="Q339" t="s">
        <v>55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  <c r="Y339" s="2" t="str">
        <f>HYPERLINK("https://i.scdn.co/image/ab67616d0000b273d4b104b065a84f6ae2ece028")</f>
        <v>https://i.scdn.co/image/ab67616d0000b273d4b104b065a84f6ae2ece028</v>
      </c>
    </row>
    <row r="340" spans="1:25" x14ac:dyDescent="0.35">
      <c r="A340" t="s">
        <v>1255</v>
      </c>
      <c r="B340" t="s">
        <v>1256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 t="s">
        <v>1257</v>
      </c>
      <c r="J340">
        <v>29</v>
      </c>
      <c r="K340">
        <v>3</v>
      </c>
      <c r="L340" t="s">
        <v>392</v>
      </c>
      <c r="M340">
        <v>0</v>
      </c>
      <c r="N340" t="s">
        <v>478</v>
      </c>
      <c r="O340">
        <v>137</v>
      </c>
      <c r="P340" t="s">
        <v>37</v>
      </c>
      <c r="Q340" t="s">
        <v>55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  <c r="Y340" s="2" t="str">
        <f>HYPERLINK("https://i.scdn.co/image/ab67616d0000b273feeff698e6090e6b02f21ec0")</f>
        <v>https://i.scdn.co/image/ab67616d0000b273feeff698e6090e6b02f21ec0</v>
      </c>
    </row>
    <row r="341" spans="1:25" x14ac:dyDescent="0.35">
      <c r="A341" t="s">
        <v>1258</v>
      </c>
      <c r="B341" t="s">
        <v>168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 t="s">
        <v>1259</v>
      </c>
      <c r="J341">
        <v>11</v>
      </c>
      <c r="K341">
        <v>54</v>
      </c>
      <c r="L341" t="s">
        <v>117</v>
      </c>
      <c r="M341">
        <v>0</v>
      </c>
      <c r="N341" t="s">
        <v>1260</v>
      </c>
      <c r="O341">
        <v>104</v>
      </c>
      <c r="P341" t="s">
        <v>112</v>
      </c>
      <c r="Q341" t="s">
        <v>31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  <c r="Y341" s="2" t="str">
        <f>HYPERLINK("https://i.scdn.co/image/ab67616d0000b273705079df9a25a28b452c1fc9")</f>
        <v>https://i.scdn.co/image/ab67616d0000b273705079df9a25a28b452c1fc9</v>
      </c>
    </row>
    <row r="342" spans="1:25" x14ac:dyDescent="0.35">
      <c r="A342" t="s">
        <v>1261</v>
      </c>
      <c r="B342" t="s">
        <v>1262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 t="s">
        <v>1263</v>
      </c>
      <c r="J342">
        <v>61</v>
      </c>
      <c r="K342">
        <v>6</v>
      </c>
      <c r="L342" t="s">
        <v>74</v>
      </c>
      <c r="M342">
        <v>0</v>
      </c>
      <c r="N342" t="s">
        <v>139</v>
      </c>
      <c r="O342">
        <v>92</v>
      </c>
      <c r="P342" t="s">
        <v>43</v>
      </c>
      <c r="Q342" t="s">
        <v>31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  <c r="Y342" s="2" t="str">
        <f>HYPERLINK("https://i.scdn.co/image/ab67616d0000b2732a368fea49f5c489a9dc3949")</f>
        <v>https://i.scdn.co/image/ab67616d0000b2732a368fea49f5c489a9dc3949</v>
      </c>
    </row>
    <row r="343" spans="1:25" x14ac:dyDescent="0.35">
      <c r="A343" t="s">
        <v>1264</v>
      </c>
      <c r="B343" t="s">
        <v>1265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 t="s">
        <v>1266</v>
      </c>
      <c r="J343">
        <v>49</v>
      </c>
      <c r="K343">
        <v>23</v>
      </c>
      <c r="L343" t="s">
        <v>273</v>
      </c>
      <c r="M343">
        <v>0</v>
      </c>
      <c r="N343" t="s">
        <v>350</v>
      </c>
      <c r="O343">
        <v>146</v>
      </c>
      <c r="P343" t="s">
        <v>81</v>
      </c>
      <c r="Q343" t="s">
        <v>55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  <c r="Y343" s="2" t="str">
        <f>HYPERLINK("https://i.scdn.co/image/ab67616d0000b273cbb3701743a568e7f1c4e967")</f>
        <v>https://i.scdn.co/image/ab67616d0000b273cbb3701743a568e7f1c4e967</v>
      </c>
    </row>
    <row r="344" spans="1:25" x14ac:dyDescent="0.35">
      <c r="A344" t="s">
        <v>1267</v>
      </c>
      <c r="B344" t="s">
        <v>1268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 t="s">
        <v>1269</v>
      </c>
      <c r="J344">
        <v>4</v>
      </c>
      <c r="K344">
        <v>6</v>
      </c>
      <c r="L344" t="s">
        <v>117</v>
      </c>
      <c r="M344">
        <v>0</v>
      </c>
      <c r="N344" t="s">
        <v>129</v>
      </c>
      <c r="O344">
        <v>120</v>
      </c>
      <c r="P344" t="s">
        <v>81</v>
      </c>
      <c r="Q344" t="s">
        <v>31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  <c r="Y344" s="2" t="str">
        <f>HYPERLINK("https://i.scdn.co/image/ab67616d0000b2736f713eb92ebf7ca05a562542")</f>
        <v>https://i.scdn.co/image/ab67616d0000b2736f713eb92ebf7ca05a562542</v>
      </c>
    </row>
    <row r="345" spans="1:25" x14ac:dyDescent="0.35">
      <c r="A345" t="s">
        <v>1270</v>
      </c>
      <c r="B345" t="s">
        <v>168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 t="s">
        <v>1271</v>
      </c>
      <c r="J345">
        <v>15</v>
      </c>
      <c r="K345">
        <v>17</v>
      </c>
      <c r="L345" t="s">
        <v>117</v>
      </c>
      <c r="M345">
        <v>0</v>
      </c>
      <c r="N345" t="s">
        <v>117</v>
      </c>
      <c r="O345">
        <v>144</v>
      </c>
      <c r="P345" t="s">
        <v>81</v>
      </c>
      <c r="Q345" t="s">
        <v>31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  <c r="Y345" s="2" t="str">
        <f>HYPERLINK("https://i.scdn.co/image/ab67616d0000b273705079df9a25a28b452c1fc9")</f>
        <v>https://i.scdn.co/image/ab67616d0000b273705079df9a25a28b452c1fc9</v>
      </c>
    </row>
    <row r="346" spans="1:25" x14ac:dyDescent="0.35">
      <c r="A346" t="s">
        <v>1272</v>
      </c>
      <c r="B346" t="s">
        <v>1273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 t="s">
        <v>1274</v>
      </c>
      <c r="J346">
        <v>11</v>
      </c>
      <c r="K346">
        <v>101</v>
      </c>
      <c r="L346" t="s">
        <v>117</v>
      </c>
      <c r="M346">
        <v>0</v>
      </c>
      <c r="N346" t="s">
        <v>74</v>
      </c>
      <c r="O346">
        <v>94</v>
      </c>
      <c r="P346" t="s">
        <v>49</v>
      </c>
      <c r="Q346" t="s">
        <v>31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  <c r="Y346" s="2" t="str">
        <f>HYPERLINK("https://i.scdn.co/image/ab67616d0000b2738c2f9f18d110b1a104b092a1")</f>
        <v>https://i.scdn.co/image/ab67616d0000b2738c2f9f18d110b1a104b092a1</v>
      </c>
    </row>
    <row r="347" spans="1:25" x14ac:dyDescent="0.35">
      <c r="A347" t="s">
        <v>1275</v>
      </c>
      <c r="B347" t="s">
        <v>1276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 t="s">
        <v>1277</v>
      </c>
      <c r="J347">
        <v>32</v>
      </c>
      <c r="K347">
        <v>3</v>
      </c>
      <c r="L347" t="s">
        <v>626</v>
      </c>
      <c r="M347">
        <v>0</v>
      </c>
      <c r="N347" t="s">
        <v>117</v>
      </c>
      <c r="O347">
        <v>94</v>
      </c>
      <c r="P347" t="s">
        <v>112</v>
      </c>
      <c r="Q347" t="s">
        <v>31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  <c r="Y347" s="2" t="str">
        <f>HYPERLINK("https://i.scdn.co/image/ab67616d0000b273d0dd0930cea60083066173ec")</f>
        <v>https://i.scdn.co/image/ab67616d0000b273d0dd0930cea60083066173ec</v>
      </c>
    </row>
    <row r="348" spans="1:25" x14ac:dyDescent="0.35">
      <c r="A348" t="s">
        <v>1278</v>
      </c>
      <c r="B348" t="s">
        <v>1279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 t="s">
        <v>1280</v>
      </c>
      <c r="J348">
        <v>30</v>
      </c>
      <c r="K348">
        <v>15</v>
      </c>
      <c r="L348" t="s">
        <v>204</v>
      </c>
      <c r="M348">
        <v>2</v>
      </c>
      <c r="N348" t="s">
        <v>546</v>
      </c>
      <c r="O348">
        <v>113</v>
      </c>
      <c r="P348" t="s">
        <v>131</v>
      </c>
      <c r="Q348" t="s">
        <v>55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  <c r="Y348" s="2" t="str">
        <f>HYPERLINK("https://i.scdn.co/image/ab67616d0000b2738f4a278cd5b5b2f65a0f87fd")</f>
        <v>https://i.scdn.co/image/ab67616d0000b2738f4a278cd5b5b2f65a0f87fd</v>
      </c>
    </row>
    <row r="349" spans="1:25" x14ac:dyDescent="0.35">
      <c r="A349" t="s">
        <v>1281</v>
      </c>
      <c r="B349" t="s">
        <v>1282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 t="s">
        <v>1283</v>
      </c>
      <c r="J349">
        <v>14</v>
      </c>
      <c r="K349">
        <v>35</v>
      </c>
      <c r="L349" t="s">
        <v>609</v>
      </c>
      <c r="M349">
        <v>0</v>
      </c>
      <c r="N349" t="s">
        <v>117</v>
      </c>
      <c r="O349">
        <v>148</v>
      </c>
      <c r="P349" t="s">
        <v>195</v>
      </c>
      <c r="Q349" t="s">
        <v>31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  <c r="Y349" s="2" t="str">
        <f>HYPERLINK("https://i.scdn.co/image/ab67616d0000b273705079df9a25a28b452c1fc9")</f>
        <v>https://i.scdn.co/image/ab67616d0000b273705079df9a25a28b452c1fc9</v>
      </c>
    </row>
    <row r="350" spans="1:25" x14ac:dyDescent="0.35">
      <c r="A350" t="s">
        <v>1284</v>
      </c>
      <c r="B350" t="s">
        <v>1285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 t="s">
        <v>1286</v>
      </c>
      <c r="J350">
        <v>45</v>
      </c>
      <c r="K350">
        <v>11</v>
      </c>
      <c r="L350" t="s">
        <v>760</v>
      </c>
      <c r="M350">
        <v>0</v>
      </c>
      <c r="N350" t="s">
        <v>91</v>
      </c>
      <c r="O350">
        <v>98</v>
      </c>
      <c r="P350" t="s">
        <v>37</v>
      </c>
      <c r="Q350" t="s">
        <v>31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  <c r="Y350" s="2" t="str">
        <f>HYPERLINK("https://i.scdn.co/image/ab67616d0000b273064c51559ea4a86bd557a86f")</f>
        <v>https://i.scdn.co/image/ab67616d0000b273064c51559ea4a86bd557a86f</v>
      </c>
    </row>
    <row r="351" spans="1:25" x14ac:dyDescent="0.35">
      <c r="A351" t="s">
        <v>1287</v>
      </c>
      <c r="B351" t="s">
        <v>1288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 t="s">
        <v>1289</v>
      </c>
      <c r="J351">
        <v>1</v>
      </c>
      <c r="K351">
        <v>10</v>
      </c>
      <c r="L351" t="s">
        <v>609</v>
      </c>
      <c r="M351">
        <v>0</v>
      </c>
      <c r="N351" t="s">
        <v>609</v>
      </c>
      <c r="O351">
        <v>140</v>
      </c>
      <c r="P351" t="s">
        <v>30</v>
      </c>
      <c r="Q351" t="s">
        <v>31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  <c r="Y351" s="2" t="str">
        <f>HYPERLINK("https://i.scdn.co/image/ab67616d0000b2734697d4ee22b3f63c17a3b9ec")</f>
        <v>https://i.scdn.co/image/ab67616d0000b2734697d4ee22b3f63c17a3b9ec</v>
      </c>
    </row>
    <row r="352" spans="1:25" x14ac:dyDescent="0.35">
      <c r="A352" t="s">
        <v>1290</v>
      </c>
      <c r="B352" t="s">
        <v>108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 t="s">
        <v>1291</v>
      </c>
      <c r="J352">
        <v>59</v>
      </c>
      <c r="K352">
        <v>100</v>
      </c>
      <c r="L352" t="s">
        <v>35</v>
      </c>
      <c r="M352">
        <v>13</v>
      </c>
      <c r="N352" t="s">
        <v>570</v>
      </c>
      <c r="O352">
        <v>100</v>
      </c>
      <c r="P352" t="s">
        <v>131</v>
      </c>
      <c r="Q352" t="s">
        <v>31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  <c r="Y352" s="2" t="str">
        <f>HYPERLINK("https://i.scdn.co/image/ab67616d0000b27370dbc9f47669d120ad874ec1")</f>
        <v>https://i.scdn.co/image/ab67616d0000b27370dbc9f47669d120ad874ec1</v>
      </c>
    </row>
    <row r="353" spans="1:25" x14ac:dyDescent="0.35">
      <c r="A353" t="s">
        <v>1292</v>
      </c>
      <c r="B353" t="s">
        <v>1293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 t="s">
        <v>1294</v>
      </c>
      <c r="J353">
        <v>11</v>
      </c>
      <c r="K353">
        <v>15</v>
      </c>
      <c r="L353" t="s">
        <v>534</v>
      </c>
      <c r="M353">
        <v>3</v>
      </c>
      <c r="N353" t="s">
        <v>609</v>
      </c>
      <c r="O353">
        <v>140</v>
      </c>
      <c r="P353" t="s">
        <v>87</v>
      </c>
      <c r="Q353" t="s">
        <v>31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  <c r="Y353" s="2" t="str">
        <f>HYPERLINK("https://i.scdn.co/image/ab67616d0000b273c665371d5e70273a44a8e301")</f>
        <v>https://i.scdn.co/image/ab67616d0000b273c665371d5e70273a44a8e301</v>
      </c>
    </row>
    <row r="354" spans="1:25" x14ac:dyDescent="0.35">
      <c r="A354" t="s">
        <v>1295</v>
      </c>
      <c r="B354" t="s">
        <v>89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 t="s">
        <v>1296</v>
      </c>
      <c r="J354">
        <v>20</v>
      </c>
      <c r="K354">
        <v>119</v>
      </c>
      <c r="L354" t="s">
        <v>684</v>
      </c>
      <c r="M354">
        <v>2</v>
      </c>
      <c r="N354" t="s">
        <v>593</v>
      </c>
      <c r="O354">
        <v>100</v>
      </c>
      <c r="P354" t="s">
        <v>195</v>
      </c>
      <c r="Q354" t="s">
        <v>55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  <c r="Y354" s="2" t="str">
        <f>HYPERLINK("https://i.scdn.co/image/ab67616d0000b2739d28fd01859073a3ae6ea209")</f>
        <v>https://i.scdn.co/image/ab67616d0000b2739d28fd01859073a3ae6ea209</v>
      </c>
    </row>
    <row r="355" spans="1:25" x14ac:dyDescent="0.35">
      <c r="A355" t="s">
        <v>1297</v>
      </c>
      <c r="B355" t="s">
        <v>1298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 t="s">
        <v>1299</v>
      </c>
      <c r="J355">
        <v>66</v>
      </c>
      <c r="K355">
        <v>26</v>
      </c>
      <c r="L355" t="s">
        <v>1300</v>
      </c>
      <c r="M355">
        <v>3</v>
      </c>
      <c r="N355" t="s">
        <v>1301</v>
      </c>
      <c r="O355">
        <v>100</v>
      </c>
      <c r="P355" t="s">
        <v>49</v>
      </c>
      <c r="Q355" t="s">
        <v>55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  <c r="Y355" s="2" t="str">
        <f>HYPERLINK("https://i.scdn.co/image/ab67616d0000b273a915183b63fbc9924c3f5534")</f>
        <v>https://i.scdn.co/image/ab67616d0000b273a915183b63fbc9924c3f5534</v>
      </c>
    </row>
    <row r="356" spans="1:25" x14ac:dyDescent="0.35">
      <c r="A356" t="s">
        <v>1302</v>
      </c>
      <c r="B356" t="s">
        <v>1303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 t="s">
        <v>1304</v>
      </c>
      <c r="J356">
        <v>118</v>
      </c>
      <c r="K356">
        <v>34</v>
      </c>
      <c r="L356" t="s">
        <v>139</v>
      </c>
      <c r="M356">
        <v>4</v>
      </c>
      <c r="N356" t="s">
        <v>478</v>
      </c>
      <c r="O356">
        <v>132</v>
      </c>
      <c r="Q356" t="s">
        <v>55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  <c r="Y356" s="2" t="str">
        <f>HYPERLINK("https://i.scdn.co/image/ab67616d0000b2731ca1aa41a6a9f11db8ac58ee")</f>
        <v>https://i.scdn.co/image/ab67616d0000b2731ca1aa41a6a9f11db8ac58ee</v>
      </c>
    </row>
    <row r="357" spans="1:25" x14ac:dyDescent="0.35">
      <c r="A357" t="s">
        <v>1305</v>
      </c>
      <c r="B357" t="s">
        <v>168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 t="s">
        <v>1306</v>
      </c>
      <c r="J357">
        <v>6</v>
      </c>
      <c r="K357">
        <v>15</v>
      </c>
      <c r="L357" t="s">
        <v>117</v>
      </c>
      <c r="M357">
        <v>0</v>
      </c>
      <c r="N357" t="s">
        <v>117</v>
      </c>
      <c r="O357">
        <v>142</v>
      </c>
      <c r="P357" t="s">
        <v>81</v>
      </c>
      <c r="Q357" t="s">
        <v>31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  <c r="Y357" s="2" t="str">
        <f>HYPERLINK("https://i.scdn.co/image/ab67616d0000b273306acc93478d9814041e937c")</f>
        <v>https://i.scdn.co/image/ab67616d0000b273306acc93478d9814041e937c</v>
      </c>
    </row>
    <row r="358" spans="1:25" x14ac:dyDescent="0.35">
      <c r="A358" t="s">
        <v>1307</v>
      </c>
      <c r="B358" t="s">
        <v>67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 t="s">
        <v>1308</v>
      </c>
      <c r="J358">
        <v>11</v>
      </c>
      <c r="K358">
        <v>24</v>
      </c>
      <c r="L358" t="s">
        <v>593</v>
      </c>
      <c r="M358">
        <v>1</v>
      </c>
      <c r="N358" t="s">
        <v>593</v>
      </c>
      <c r="O358">
        <v>176</v>
      </c>
      <c r="P358" t="s">
        <v>195</v>
      </c>
      <c r="Q358" t="s">
        <v>55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  <c r="Y358" s="2" t="str">
        <f>HYPERLINK("https://i.scdn.co/image/ab67616d0000b27339d953e070699d5247ce3583")</f>
        <v>https://i.scdn.co/image/ab67616d0000b27339d953e070699d5247ce3583</v>
      </c>
    </row>
    <row r="359" spans="1:25" x14ac:dyDescent="0.35">
      <c r="A359" t="s">
        <v>1309</v>
      </c>
      <c r="B359" t="s">
        <v>168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 t="s">
        <v>1310</v>
      </c>
      <c r="J359">
        <v>16</v>
      </c>
      <c r="K359">
        <v>53</v>
      </c>
      <c r="L359" t="s">
        <v>609</v>
      </c>
      <c r="M359">
        <v>0</v>
      </c>
      <c r="N359" t="s">
        <v>550</v>
      </c>
      <c r="O359">
        <v>140</v>
      </c>
      <c r="P359" t="s">
        <v>87</v>
      </c>
      <c r="Q359" t="s">
        <v>31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  <c r="Y359" s="2" t="str">
        <f>HYPERLINK("https://i.scdn.co/image/ab67616d0000b273705079df9a25a28b452c1fc9")</f>
        <v>https://i.scdn.co/image/ab67616d0000b273705079df9a25a28b452c1fc9</v>
      </c>
    </row>
    <row r="360" spans="1:25" x14ac:dyDescent="0.35">
      <c r="A360" t="s">
        <v>1311</v>
      </c>
      <c r="B360" t="s">
        <v>1237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 t="s">
        <v>1312</v>
      </c>
      <c r="J360">
        <v>63</v>
      </c>
      <c r="K360">
        <v>0</v>
      </c>
      <c r="L360" t="s">
        <v>770</v>
      </c>
      <c r="M360">
        <v>2</v>
      </c>
      <c r="N360" t="s">
        <v>117</v>
      </c>
      <c r="O360">
        <v>105</v>
      </c>
      <c r="P360" t="s">
        <v>457</v>
      </c>
      <c r="Q360" t="s">
        <v>55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  <c r="Y360" s="2" t="str">
        <f>HYPERLINK("https://i.scdn.co/image/ab67616d0000b273e2f039481babe23658fc719a")</f>
        <v>https://i.scdn.co/image/ab67616d0000b273e2f039481babe23658fc719a</v>
      </c>
    </row>
    <row r="361" spans="1:25" x14ac:dyDescent="0.35">
      <c r="A361" t="s">
        <v>1313</v>
      </c>
      <c r="B361" t="s">
        <v>1314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 t="s">
        <v>1315</v>
      </c>
      <c r="J361">
        <v>20</v>
      </c>
      <c r="K361">
        <v>1</v>
      </c>
      <c r="L361" t="s">
        <v>401</v>
      </c>
      <c r="M361">
        <v>2</v>
      </c>
      <c r="N361" t="s">
        <v>117</v>
      </c>
      <c r="O361">
        <v>135</v>
      </c>
      <c r="P361" t="s">
        <v>43</v>
      </c>
      <c r="Q361" t="s">
        <v>31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  <c r="Y361" s="2" t="str">
        <f>HYPERLINK("https://i.scdn.co/image/ab67616d0000b2737fc5a85369c7df7f5f63efa3")</f>
        <v>https://i.scdn.co/image/ab67616d0000b2737fc5a85369c7df7f5f63efa3</v>
      </c>
    </row>
    <row r="362" spans="1:25" x14ac:dyDescent="0.35">
      <c r="A362" t="s">
        <v>1316</v>
      </c>
      <c r="B362" t="s">
        <v>1317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 t="s">
        <v>1318</v>
      </c>
      <c r="J362">
        <v>12</v>
      </c>
      <c r="K362">
        <v>2</v>
      </c>
      <c r="L362" t="s">
        <v>184</v>
      </c>
      <c r="M362">
        <v>0</v>
      </c>
      <c r="N362" t="s">
        <v>322</v>
      </c>
      <c r="O362">
        <v>128</v>
      </c>
      <c r="P362" t="s">
        <v>195</v>
      </c>
      <c r="Q362" t="s">
        <v>55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  <c r="Y362" s="2" t="str">
        <f>HYPERLINK("https://i.scdn.co/image/ab67616d0000b2735501e111d5b843c36f9d194f")</f>
        <v>https://i.scdn.co/image/ab67616d0000b2735501e111d5b843c36f9d194f</v>
      </c>
    </row>
    <row r="363" spans="1:25" x14ac:dyDescent="0.35">
      <c r="A363" t="s">
        <v>1319</v>
      </c>
      <c r="B363" t="s">
        <v>1320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 t="s">
        <v>1321</v>
      </c>
      <c r="J363">
        <v>94</v>
      </c>
      <c r="K363">
        <v>21</v>
      </c>
      <c r="L363" t="s">
        <v>388</v>
      </c>
      <c r="M363">
        <v>15</v>
      </c>
      <c r="N363" t="s">
        <v>562</v>
      </c>
      <c r="O363">
        <v>101</v>
      </c>
      <c r="P363" t="s">
        <v>43</v>
      </c>
      <c r="Q363" t="s">
        <v>31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  <c r="Y363" s="2" t="str">
        <f>HYPERLINK("https://i.scdn.co/image/ab67616d0000b27334362676667a4322838ccc97")</f>
        <v>https://i.scdn.co/image/ab67616d0000b27334362676667a4322838ccc97</v>
      </c>
    </row>
    <row r="364" spans="1:25" x14ac:dyDescent="0.35">
      <c r="A364" t="s">
        <v>1322</v>
      </c>
      <c r="B364" t="s">
        <v>51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 t="s">
        <v>1323</v>
      </c>
      <c r="J364">
        <v>20</v>
      </c>
      <c r="K364">
        <v>64</v>
      </c>
      <c r="L364" t="s">
        <v>439</v>
      </c>
      <c r="M364">
        <v>6</v>
      </c>
      <c r="N364" t="s">
        <v>117</v>
      </c>
      <c r="O364">
        <v>122</v>
      </c>
      <c r="P364" t="s">
        <v>274</v>
      </c>
      <c r="Q364" t="s">
        <v>31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  <c r="Y364" s="2" t="str">
        <f>HYPERLINK("https://i.scdn.co/image/ab67616d0000b27349d694203245f241a1bcaa72")</f>
        <v>https://i.scdn.co/image/ab67616d0000b27349d694203245f241a1bcaa72</v>
      </c>
    </row>
    <row r="365" spans="1:25" x14ac:dyDescent="0.35">
      <c r="A365" t="s">
        <v>1324</v>
      </c>
      <c r="B365" t="s">
        <v>67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 t="s">
        <v>1325</v>
      </c>
      <c r="J365">
        <v>16</v>
      </c>
      <c r="K365">
        <v>19</v>
      </c>
      <c r="L365" t="s">
        <v>91</v>
      </c>
      <c r="M365">
        <v>3</v>
      </c>
      <c r="N365" t="s">
        <v>322</v>
      </c>
      <c r="O365">
        <v>105</v>
      </c>
      <c r="Q365" t="s">
        <v>55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  <c r="Y365" s="2" t="str">
        <f>HYPERLINK("https://i.scdn.co/image/ab67616d0000b27339d953e070699d5247ce3583")</f>
        <v>https://i.scdn.co/image/ab67616d0000b27339d953e070699d5247ce3583</v>
      </c>
    </row>
    <row r="366" spans="1:25" x14ac:dyDescent="0.35">
      <c r="A366" t="s">
        <v>1326</v>
      </c>
      <c r="B366" t="s">
        <v>1327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 t="s">
        <v>1328</v>
      </c>
      <c r="J366">
        <v>6</v>
      </c>
      <c r="K366">
        <v>1</v>
      </c>
      <c r="L366" t="s">
        <v>91</v>
      </c>
      <c r="M366">
        <v>0</v>
      </c>
      <c r="N366" t="s">
        <v>609</v>
      </c>
      <c r="O366">
        <v>83</v>
      </c>
      <c r="P366" t="s">
        <v>37</v>
      </c>
      <c r="Q366" t="s">
        <v>31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  <c r="Y366" s="2" t="str">
        <f>HYPERLINK("https://i.scdn.co/image/ab67616d0000b2731c2de9a298eeda1f8fc45dc5")</f>
        <v>https://i.scdn.co/image/ab67616d0000b2731c2de9a298eeda1f8fc45dc5</v>
      </c>
    </row>
    <row r="367" spans="1:25" x14ac:dyDescent="0.35">
      <c r="A367" t="s">
        <v>1329</v>
      </c>
      <c r="B367" t="s">
        <v>1330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 t="s">
        <v>1331</v>
      </c>
      <c r="J367">
        <v>122</v>
      </c>
      <c r="K367">
        <v>88</v>
      </c>
      <c r="L367" t="s">
        <v>1332</v>
      </c>
      <c r="M367">
        <v>21</v>
      </c>
      <c r="N367" t="s">
        <v>135</v>
      </c>
      <c r="O367">
        <v>77</v>
      </c>
      <c r="P367" t="s">
        <v>30</v>
      </c>
      <c r="Q367" t="s">
        <v>55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  <c r="Y367" s="2" t="str">
        <f>HYPERLINK("https://i.scdn.co/image/ab67616d0000b273fc915b69600dce2991a61f13")</f>
        <v>https://i.scdn.co/image/ab67616d0000b273fc915b69600dce2991a61f13</v>
      </c>
    </row>
    <row r="368" spans="1:25" x14ac:dyDescent="0.35">
      <c r="A368" t="s">
        <v>1333</v>
      </c>
      <c r="B368" t="s">
        <v>1334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 t="s">
        <v>1335</v>
      </c>
      <c r="J368">
        <v>7</v>
      </c>
      <c r="K368">
        <v>0</v>
      </c>
      <c r="L368" t="s">
        <v>547</v>
      </c>
      <c r="M368">
        <v>0</v>
      </c>
      <c r="N368" t="s">
        <v>570</v>
      </c>
      <c r="O368">
        <v>140</v>
      </c>
      <c r="P368" t="s">
        <v>30</v>
      </c>
      <c r="Q368" t="s">
        <v>55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  <c r="Y368" s="2" t="str">
        <f>HYPERLINK("https://i.scdn.co/image/ab67616d0000b273203c89bd4391468eea4cc3f5")</f>
        <v>https://i.scdn.co/image/ab67616d0000b273203c89bd4391468eea4cc3f5</v>
      </c>
    </row>
    <row r="369" spans="1:25" x14ac:dyDescent="0.35">
      <c r="A369" t="s">
        <v>1336</v>
      </c>
      <c r="B369" t="s">
        <v>1337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 t="s">
        <v>1338</v>
      </c>
      <c r="J369">
        <v>26</v>
      </c>
      <c r="K369">
        <v>69</v>
      </c>
      <c r="L369" t="s">
        <v>144</v>
      </c>
      <c r="M369">
        <v>2</v>
      </c>
      <c r="N369" t="s">
        <v>224</v>
      </c>
      <c r="O369">
        <v>158</v>
      </c>
      <c r="P369" t="s">
        <v>37</v>
      </c>
      <c r="Q369" t="s">
        <v>31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  <c r="Y369" s="2" t="str">
        <f>HYPERLINK("https://i.scdn.co/image/ab67616d0000b2736098584c562a60f704a84f74")</f>
        <v>https://i.scdn.co/image/ab67616d0000b2736098584c562a60f704a84f74</v>
      </c>
    </row>
    <row r="370" spans="1:25" x14ac:dyDescent="0.35">
      <c r="A370" t="s">
        <v>1339</v>
      </c>
      <c r="B370" t="s">
        <v>1340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 t="s">
        <v>1341</v>
      </c>
      <c r="J370">
        <v>177</v>
      </c>
      <c r="K370">
        <v>109</v>
      </c>
      <c r="L370" t="s">
        <v>1342</v>
      </c>
      <c r="M370">
        <v>3</v>
      </c>
      <c r="N370" t="s">
        <v>351</v>
      </c>
      <c r="O370">
        <v>176</v>
      </c>
      <c r="P370" t="s">
        <v>131</v>
      </c>
      <c r="Q370" t="s">
        <v>31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  <c r="Y370" s="2" t="str">
        <f>HYPERLINK("https://i.scdn.co/image/ab67616d0000b273bbd45c8d36e0e045ef640411")</f>
        <v>https://i.scdn.co/image/ab67616d0000b273bbd45c8d36e0e045ef640411</v>
      </c>
    </row>
    <row r="371" spans="1:25" x14ac:dyDescent="0.35">
      <c r="A371" t="s">
        <v>1343</v>
      </c>
      <c r="B371" t="s">
        <v>1344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 t="s">
        <v>1345</v>
      </c>
      <c r="J371">
        <v>19</v>
      </c>
      <c r="K371">
        <v>59</v>
      </c>
      <c r="L371" t="s">
        <v>392</v>
      </c>
      <c r="M371">
        <v>5</v>
      </c>
      <c r="N371" t="s">
        <v>574</v>
      </c>
      <c r="O371">
        <v>98</v>
      </c>
      <c r="P371" t="s">
        <v>30</v>
      </c>
      <c r="Q371" t="s">
        <v>31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  <c r="Y371" s="2" t="str">
        <f>HYPERLINK("https://i.scdn.co/image/ab67616d0000b27391b4bc7c88d91a42e0f3a8b7")</f>
        <v>https://i.scdn.co/image/ab67616d0000b27391b4bc7c88d91a42e0f3a8b7</v>
      </c>
    </row>
    <row r="372" spans="1:25" x14ac:dyDescent="0.35">
      <c r="A372" t="s">
        <v>1346</v>
      </c>
      <c r="B372" t="s">
        <v>1347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 t="s">
        <v>1348</v>
      </c>
      <c r="J372">
        <v>57</v>
      </c>
      <c r="K372">
        <v>4</v>
      </c>
      <c r="L372" t="s">
        <v>74</v>
      </c>
      <c r="M372">
        <v>0</v>
      </c>
      <c r="N372" t="s">
        <v>117</v>
      </c>
      <c r="O372">
        <v>107</v>
      </c>
      <c r="P372" t="s">
        <v>30</v>
      </c>
      <c r="Q372" t="s">
        <v>55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  <c r="Y372" s="2" t="str">
        <f>HYPERLINK("https://i.scdn.co/image/ab67616d0000b273a53643fc03785efb9926443d")</f>
        <v>https://i.scdn.co/image/ab67616d0000b273a53643fc03785efb9926443d</v>
      </c>
    </row>
    <row r="373" spans="1:25" x14ac:dyDescent="0.35">
      <c r="A373" t="s">
        <v>1349</v>
      </c>
      <c r="B373" t="s">
        <v>256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 t="s">
        <v>1350</v>
      </c>
      <c r="J373">
        <v>45</v>
      </c>
      <c r="K373">
        <v>115</v>
      </c>
      <c r="L373" t="s">
        <v>1351</v>
      </c>
      <c r="M373">
        <v>1</v>
      </c>
      <c r="N373" t="s">
        <v>1352</v>
      </c>
      <c r="O373">
        <v>109</v>
      </c>
      <c r="P373" t="s">
        <v>43</v>
      </c>
      <c r="Q373" t="s">
        <v>55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  <c r="Y373" s="2" t="str">
        <f>HYPERLINK("https://i.scdn.co/image/ab67616d0000b2738863bc11d2aa12b54f5aeb36")</f>
        <v>https://i.scdn.co/image/ab67616d0000b2738863bc11d2aa12b54f5aeb36</v>
      </c>
    </row>
    <row r="374" spans="1:25" x14ac:dyDescent="0.35">
      <c r="A374" t="s">
        <v>1353</v>
      </c>
      <c r="B374" t="s">
        <v>1354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 t="s">
        <v>1355</v>
      </c>
      <c r="J374">
        <v>0</v>
      </c>
      <c r="K374">
        <v>0</v>
      </c>
      <c r="L374" t="s">
        <v>406</v>
      </c>
      <c r="M374">
        <v>0</v>
      </c>
      <c r="N374" t="s">
        <v>117</v>
      </c>
      <c r="O374">
        <v>109</v>
      </c>
      <c r="P374" t="s">
        <v>274</v>
      </c>
      <c r="Q374" t="s">
        <v>55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  <c r="Y374" s="2" t="str">
        <f>HYPERLINK("https://i.scdn.co/image/ab67616d0000b273fe3b1b9cb7183a94e1aafd43")</f>
        <v>https://i.scdn.co/image/ab67616d0000b273fe3b1b9cb7183a94e1aafd43</v>
      </c>
    </row>
    <row r="375" spans="1:25" x14ac:dyDescent="0.35">
      <c r="A375" t="s">
        <v>1356</v>
      </c>
      <c r="B375" t="s">
        <v>168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 t="s">
        <v>1357</v>
      </c>
      <c r="J375">
        <v>5</v>
      </c>
      <c r="K375">
        <v>9</v>
      </c>
      <c r="L375" t="s">
        <v>117</v>
      </c>
      <c r="M375">
        <v>0</v>
      </c>
      <c r="N375" t="s">
        <v>117</v>
      </c>
      <c r="O375">
        <v>148</v>
      </c>
      <c r="Q375" t="s">
        <v>31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  <c r="Y375" s="2" t="str">
        <f>HYPERLINK("https://i.scdn.co/image/ab67616d0000b273705079df9a25a28b452c1fc9")</f>
        <v>https://i.scdn.co/image/ab67616d0000b273705079df9a25a28b452c1fc9</v>
      </c>
    </row>
    <row r="376" spans="1:25" x14ac:dyDescent="0.35">
      <c r="A376" t="s">
        <v>1358</v>
      </c>
      <c r="B376" t="s">
        <v>1359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 t="s">
        <v>1360</v>
      </c>
      <c r="J376">
        <v>24</v>
      </c>
      <c r="K376">
        <v>94</v>
      </c>
      <c r="L376" t="s">
        <v>626</v>
      </c>
      <c r="M376">
        <v>0</v>
      </c>
      <c r="N376" t="s">
        <v>129</v>
      </c>
      <c r="O376">
        <v>158</v>
      </c>
      <c r="P376" t="s">
        <v>87</v>
      </c>
      <c r="Q376" t="s">
        <v>55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  <c r="Y376" s="2" t="str">
        <f>HYPERLINK("https://i.scdn.co/image/ab67616d0000b2738bd6c1c8aa09c084028685d4")</f>
        <v>https://i.scdn.co/image/ab67616d0000b2738bd6c1c8aa09c084028685d4</v>
      </c>
    </row>
    <row r="377" spans="1:25" x14ac:dyDescent="0.35">
      <c r="A377" t="s">
        <v>1361</v>
      </c>
      <c r="B377" t="s">
        <v>1362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 t="s">
        <v>1363</v>
      </c>
      <c r="J377">
        <v>53</v>
      </c>
      <c r="K377">
        <v>7</v>
      </c>
      <c r="L377" t="s">
        <v>685</v>
      </c>
      <c r="M377">
        <v>3</v>
      </c>
      <c r="N377" t="s">
        <v>609</v>
      </c>
      <c r="O377">
        <v>94</v>
      </c>
      <c r="P377" t="s">
        <v>43</v>
      </c>
      <c r="Q377" t="s">
        <v>55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  <c r="Y377" s="2" t="str">
        <f>HYPERLINK("https://i.scdn.co/image/ab67616d0000b2739f05bb270f81880fd844aae8")</f>
        <v>https://i.scdn.co/image/ab67616d0000b2739f05bb270f81880fd844aae8</v>
      </c>
    </row>
    <row r="378" spans="1:25" x14ac:dyDescent="0.35">
      <c r="A378" t="s">
        <v>1364</v>
      </c>
      <c r="B378" t="s">
        <v>1365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 t="s">
        <v>1366</v>
      </c>
      <c r="J378">
        <v>11</v>
      </c>
      <c r="K378">
        <v>80</v>
      </c>
      <c r="L378" t="s">
        <v>609</v>
      </c>
      <c r="M378">
        <v>0</v>
      </c>
      <c r="N378" t="s">
        <v>350</v>
      </c>
      <c r="O378">
        <v>96</v>
      </c>
      <c r="P378" t="s">
        <v>87</v>
      </c>
      <c r="Q378" t="s">
        <v>55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  <c r="Y378" s="2" t="str">
        <f>HYPERLINK("https://i.scdn.co/image/ab67616d0000b27337f65266754703fd20d29854")</f>
        <v>https://i.scdn.co/image/ab67616d0000b27337f65266754703fd20d29854</v>
      </c>
    </row>
    <row r="379" spans="1:25" x14ac:dyDescent="0.35">
      <c r="A379" t="s">
        <v>1367</v>
      </c>
      <c r="B379" t="s">
        <v>51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 t="s">
        <v>1368</v>
      </c>
      <c r="J379">
        <v>74</v>
      </c>
      <c r="K379">
        <v>113</v>
      </c>
      <c r="L379" t="s">
        <v>1195</v>
      </c>
      <c r="M379">
        <v>9</v>
      </c>
      <c r="N379" t="s">
        <v>570</v>
      </c>
      <c r="O379">
        <v>100</v>
      </c>
      <c r="P379" t="s">
        <v>43</v>
      </c>
      <c r="Q379" t="s">
        <v>55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  <c r="Y379" s="2" t="str">
        <f>HYPERLINK("https://i.scdn.co/image/ab67616d0000b27349d694203245f241a1bcaa72")</f>
        <v>https://i.scdn.co/image/ab67616d0000b27349d694203245f241a1bcaa72</v>
      </c>
    </row>
    <row r="380" spans="1:25" x14ac:dyDescent="0.35">
      <c r="A380" t="s">
        <v>1369</v>
      </c>
      <c r="B380" t="s">
        <v>1370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 t="s">
        <v>1371</v>
      </c>
      <c r="J380">
        <v>0</v>
      </c>
      <c r="K380">
        <v>0</v>
      </c>
      <c r="L380" t="s">
        <v>117</v>
      </c>
      <c r="M380">
        <v>0</v>
      </c>
      <c r="N380" t="s">
        <v>117</v>
      </c>
      <c r="O380">
        <v>105</v>
      </c>
      <c r="P380" t="s">
        <v>49</v>
      </c>
      <c r="Q380" t="s">
        <v>31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  <c r="Y380" s="2" t="str">
        <f>HYPERLINK("https://i.scdn.co/image/ab67616d0000b273ec10f247b100da1ce0d80b6d")</f>
        <v>https://i.scdn.co/image/ab67616d0000b273ec10f247b100da1ce0d80b6d</v>
      </c>
    </row>
    <row r="381" spans="1:25" x14ac:dyDescent="0.35">
      <c r="A381" t="s">
        <v>1372</v>
      </c>
      <c r="B381" t="s">
        <v>168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 t="s">
        <v>1373</v>
      </c>
      <c r="J381">
        <v>2</v>
      </c>
      <c r="K381">
        <v>10</v>
      </c>
      <c r="L381" t="s">
        <v>117</v>
      </c>
      <c r="M381">
        <v>0</v>
      </c>
      <c r="N381" t="s">
        <v>117</v>
      </c>
      <c r="O381">
        <v>125</v>
      </c>
      <c r="Q381" t="s">
        <v>31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  <c r="Y381" s="2" t="str">
        <f>HYPERLINK("https://i.scdn.co/image/ab67616d0000b27372aaff291facd8d2d23bfd1f")</f>
        <v>https://i.scdn.co/image/ab67616d0000b27372aaff291facd8d2d23bfd1f</v>
      </c>
    </row>
    <row r="382" spans="1:25" x14ac:dyDescent="0.35">
      <c r="A382" t="s">
        <v>1374</v>
      </c>
      <c r="B382" t="s">
        <v>1079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 t="s">
        <v>1375</v>
      </c>
      <c r="J382">
        <v>105</v>
      </c>
      <c r="K382">
        <v>41</v>
      </c>
      <c r="L382" t="s">
        <v>891</v>
      </c>
      <c r="M382">
        <v>1</v>
      </c>
      <c r="N382" t="s">
        <v>482</v>
      </c>
      <c r="O382">
        <v>170</v>
      </c>
      <c r="P382" t="s">
        <v>87</v>
      </c>
      <c r="Q382" t="s">
        <v>55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  <c r="Y382" s="2" t="str">
        <f>HYPERLINK("https://i.scdn.co/image/ab67616d0000b273f7512771664af4ab6ccf3573")</f>
        <v>https://i.scdn.co/image/ab67616d0000b273f7512771664af4ab6ccf3573</v>
      </c>
    </row>
    <row r="383" spans="1:25" x14ac:dyDescent="0.35">
      <c r="A383" t="s">
        <v>1376</v>
      </c>
      <c r="B383" t="s">
        <v>1377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 t="s">
        <v>1378</v>
      </c>
      <c r="J383">
        <v>86</v>
      </c>
      <c r="K383">
        <v>1</v>
      </c>
      <c r="L383" t="s">
        <v>426</v>
      </c>
      <c r="M383">
        <v>0</v>
      </c>
      <c r="N383" t="s">
        <v>626</v>
      </c>
      <c r="O383">
        <v>115</v>
      </c>
      <c r="Q383" t="s">
        <v>31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  <c r="Y383" s="2" t="str">
        <f>HYPERLINK("https://i.scdn.co/image/ab67616d0000b27350a1691fbbfb693a5171d600")</f>
        <v>https://i.scdn.co/image/ab67616d0000b27350a1691fbbfb693a5171d600</v>
      </c>
    </row>
    <row r="384" spans="1:25" x14ac:dyDescent="0.35">
      <c r="A384" t="s">
        <v>1379</v>
      </c>
      <c r="B384" t="s">
        <v>1380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 t="s">
        <v>1381</v>
      </c>
      <c r="J384">
        <v>88</v>
      </c>
      <c r="K384">
        <v>24</v>
      </c>
      <c r="L384" t="s">
        <v>1382</v>
      </c>
      <c r="M384">
        <v>7</v>
      </c>
      <c r="N384" t="s">
        <v>1383</v>
      </c>
      <c r="O384">
        <v>122</v>
      </c>
      <c r="P384" t="s">
        <v>112</v>
      </c>
      <c r="Q384" t="s">
        <v>31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  <c r="Y384" s="2" t="str">
        <f>HYPERLINK("https://i.scdn.co/image/ab67616d0000b2735b8cf73dd4eebd286d9a2c78")</f>
        <v>https://i.scdn.co/image/ab67616d0000b2735b8cf73dd4eebd286d9a2c78</v>
      </c>
    </row>
    <row r="385" spans="1:25" x14ac:dyDescent="0.35">
      <c r="A385" t="s">
        <v>1384</v>
      </c>
      <c r="B385" t="s">
        <v>1385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 t="s">
        <v>1386</v>
      </c>
      <c r="J385">
        <v>23</v>
      </c>
      <c r="K385">
        <v>95</v>
      </c>
      <c r="L385" t="s">
        <v>832</v>
      </c>
      <c r="M385">
        <v>0</v>
      </c>
      <c r="N385" t="s">
        <v>575</v>
      </c>
      <c r="O385">
        <v>105</v>
      </c>
      <c r="P385" t="s">
        <v>274</v>
      </c>
      <c r="Q385" t="s">
        <v>55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  <c r="Y385" s="2" t="str">
        <f>HYPERLINK("https://i.scdn.co/image/ab67616d0000b273d71fd77b89d08bc1bda219c7")</f>
        <v>https://i.scdn.co/image/ab67616d0000b273d71fd77b89d08bc1bda219c7</v>
      </c>
    </row>
    <row r="386" spans="1:25" x14ac:dyDescent="0.35">
      <c r="A386" t="s">
        <v>1387</v>
      </c>
      <c r="B386" t="s">
        <v>1388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 t="s">
        <v>317</v>
      </c>
      <c r="J386">
        <v>27</v>
      </c>
      <c r="K386">
        <v>0</v>
      </c>
      <c r="L386" t="s">
        <v>650</v>
      </c>
      <c r="M386">
        <v>13</v>
      </c>
      <c r="N386" t="s">
        <v>117</v>
      </c>
      <c r="O386">
        <v>133</v>
      </c>
      <c r="P386" t="s">
        <v>43</v>
      </c>
      <c r="Q386" t="s">
        <v>31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  <c r="Y386" s="2" t="str">
        <f>HYPERLINK("https://i.scdn.co/image/ab67616d0000b2739567e1aa41657425d046733b")</f>
        <v>https://i.scdn.co/image/ab67616d0000b2739567e1aa41657425d046733b</v>
      </c>
    </row>
    <row r="387" spans="1:25" x14ac:dyDescent="0.35">
      <c r="A387" t="s">
        <v>1389</v>
      </c>
      <c r="B387" t="s">
        <v>1390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 t="s">
        <v>1391</v>
      </c>
      <c r="J387">
        <v>15</v>
      </c>
      <c r="K387">
        <v>40</v>
      </c>
      <c r="L387" t="s">
        <v>91</v>
      </c>
      <c r="M387">
        <v>1</v>
      </c>
      <c r="N387" t="s">
        <v>170</v>
      </c>
      <c r="O387">
        <v>100</v>
      </c>
      <c r="Q387" t="s">
        <v>31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  <c r="Y387" s="2" t="str">
        <f>HYPERLINK("https://i.scdn.co/image/ab67616d0000b273278d6cf14513bd97cb580fe7")</f>
        <v>https://i.scdn.co/image/ab67616d0000b273278d6cf14513bd97cb580fe7</v>
      </c>
    </row>
    <row r="388" spans="1:25" x14ac:dyDescent="0.35">
      <c r="A388" t="s">
        <v>1392</v>
      </c>
      <c r="B388" t="s">
        <v>108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 t="s">
        <v>1393</v>
      </c>
      <c r="J388">
        <v>71</v>
      </c>
      <c r="K388">
        <v>95</v>
      </c>
      <c r="L388" t="s">
        <v>346</v>
      </c>
      <c r="M388">
        <v>0</v>
      </c>
      <c r="N388" t="s">
        <v>570</v>
      </c>
      <c r="O388">
        <v>120</v>
      </c>
      <c r="P388" t="s">
        <v>457</v>
      </c>
      <c r="Q388" t="s">
        <v>55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  <c r="Y388" s="2" t="str">
        <f>HYPERLINK("https://i.scdn.co/image/ab67616d0000b27370dbc9f47669d120ad874ec1")</f>
        <v>https://i.scdn.co/image/ab67616d0000b27370dbc9f47669d120ad874ec1</v>
      </c>
    </row>
    <row r="389" spans="1:25" x14ac:dyDescent="0.35">
      <c r="A389" t="s">
        <v>1394</v>
      </c>
      <c r="B389" t="s">
        <v>1395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 t="s">
        <v>1396</v>
      </c>
      <c r="J389">
        <v>129</v>
      </c>
      <c r="K389">
        <v>31</v>
      </c>
      <c r="L389" t="s">
        <v>209</v>
      </c>
      <c r="M389">
        <v>1</v>
      </c>
      <c r="N389" t="s">
        <v>165</v>
      </c>
      <c r="O389">
        <v>177</v>
      </c>
      <c r="P389" t="s">
        <v>49</v>
      </c>
      <c r="Q389" t="s">
        <v>31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  <c r="Y389" s="2" t="str">
        <f>HYPERLINK("https://i.scdn.co/image/ab67616d0000b273a790c56cff6e3463bf9935cb")</f>
        <v>https://i.scdn.co/image/ab67616d0000b273a790c56cff6e3463bf9935cb</v>
      </c>
    </row>
    <row r="390" spans="1:25" x14ac:dyDescent="0.35">
      <c r="A390" t="s">
        <v>1397</v>
      </c>
      <c r="B390" t="s">
        <v>1398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 t="s">
        <v>1399</v>
      </c>
      <c r="J390">
        <v>113</v>
      </c>
      <c r="K390">
        <v>17</v>
      </c>
      <c r="L390" t="s">
        <v>642</v>
      </c>
      <c r="M390">
        <v>0</v>
      </c>
      <c r="N390" t="s">
        <v>1400</v>
      </c>
      <c r="O390">
        <v>142</v>
      </c>
      <c r="P390" t="s">
        <v>81</v>
      </c>
      <c r="Q390" t="s">
        <v>55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  <c r="Y390" s="2" t="str">
        <f>HYPERLINK("https://i.scdn.co/image/ab67616d0000b27304cd9a1664fb4539a55643fe")</f>
        <v>https://i.scdn.co/image/ab67616d0000b27304cd9a1664fb4539a55643fe</v>
      </c>
    </row>
    <row r="391" spans="1:25" x14ac:dyDescent="0.35">
      <c r="A391" t="s">
        <v>1401</v>
      </c>
      <c r="B391" t="s">
        <v>1402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 t="s">
        <v>1403</v>
      </c>
      <c r="J391">
        <v>47</v>
      </c>
      <c r="K391">
        <v>60</v>
      </c>
      <c r="L391" t="s">
        <v>53</v>
      </c>
      <c r="M391">
        <v>12</v>
      </c>
      <c r="N391" t="s">
        <v>1404</v>
      </c>
      <c r="O391">
        <v>144</v>
      </c>
      <c r="P391" t="s">
        <v>195</v>
      </c>
      <c r="Q391" t="s">
        <v>55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  <c r="Y391" s="2" t="str">
        <f>HYPERLINK("https://i.scdn.co/image/ab67616d0000b273037e3cc2b0c60ecb5ee7eca5")</f>
        <v>https://i.scdn.co/image/ab67616d0000b273037e3cc2b0c60ecb5ee7eca5</v>
      </c>
    </row>
    <row r="392" spans="1:25" x14ac:dyDescent="0.35">
      <c r="A392" t="s">
        <v>1405</v>
      </c>
      <c r="B392" t="s">
        <v>1406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 t="s">
        <v>1407</v>
      </c>
      <c r="J392">
        <v>113</v>
      </c>
      <c r="K392">
        <v>92</v>
      </c>
      <c r="L392" t="s">
        <v>258</v>
      </c>
      <c r="M392">
        <v>0</v>
      </c>
      <c r="N392" t="s">
        <v>609</v>
      </c>
      <c r="O392">
        <v>120</v>
      </c>
      <c r="P392" t="s">
        <v>30</v>
      </c>
      <c r="Q392" t="s">
        <v>55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  <c r="Y392" s="2" t="str">
        <f>HYPERLINK("https://i.scdn.co/image/ab67616d0000b27318d0ed4f969b376893f9a38f")</f>
        <v>https://i.scdn.co/image/ab67616d0000b27318d0ed4f969b376893f9a38f</v>
      </c>
    </row>
    <row r="393" spans="1:25" x14ac:dyDescent="0.35">
      <c r="A393" t="s">
        <v>1408</v>
      </c>
      <c r="B393" t="s">
        <v>1409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 t="s">
        <v>1410</v>
      </c>
      <c r="J393">
        <v>9</v>
      </c>
      <c r="K393">
        <v>1</v>
      </c>
      <c r="L393" t="s">
        <v>684</v>
      </c>
      <c r="M393">
        <v>4</v>
      </c>
      <c r="N393" t="s">
        <v>575</v>
      </c>
      <c r="O393">
        <v>135</v>
      </c>
      <c r="P393" t="s">
        <v>81</v>
      </c>
      <c r="Q393" t="s">
        <v>31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  <c r="Y393" s="2" t="str">
        <f>HYPERLINK("https://i.scdn.co/image/ab67616d0000b2732571034f34b381958f8cc727")</f>
        <v>https://i.scdn.co/image/ab67616d0000b2732571034f34b381958f8cc727</v>
      </c>
    </row>
    <row r="394" spans="1:25" x14ac:dyDescent="0.35">
      <c r="A394" t="s">
        <v>1411</v>
      </c>
      <c r="B394" t="s">
        <v>1412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 t="s">
        <v>1413</v>
      </c>
      <c r="J394">
        <v>107</v>
      </c>
      <c r="K394">
        <v>44</v>
      </c>
      <c r="L394" t="s">
        <v>1414</v>
      </c>
      <c r="M394">
        <v>22</v>
      </c>
      <c r="O394">
        <v>107</v>
      </c>
      <c r="P394" t="s">
        <v>30</v>
      </c>
      <c r="Q394" t="s">
        <v>31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  <c r="Y394" s="2" t="str">
        <f>HYPERLINK("https://i.scdn.co/image/ab67616d0000b27380004643b855547c55ce5601")</f>
        <v>https://i.scdn.co/image/ab67616d0000b27380004643b855547c55ce5601</v>
      </c>
    </row>
    <row r="395" spans="1:25" x14ac:dyDescent="0.35">
      <c r="A395" t="s">
        <v>1415</v>
      </c>
      <c r="B395" t="s">
        <v>1416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 t="s">
        <v>1417</v>
      </c>
      <c r="J395">
        <v>13</v>
      </c>
      <c r="K395">
        <v>78</v>
      </c>
      <c r="L395" t="s">
        <v>570</v>
      </c>
      <c r="M395">
        <v>0</v>
      </c>
      <c r="N395" t="s">
        <v>117</v>
      </c>
      <c r="O395">
        <v>105</v>
      </c>
      <c r="P395" t="s">
        <v>131</v>
      </c>
      <c r="Q395" t="s">
        <v>31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  <c r="Y395" s="2" t="str">
        <f>HYPERLINK("https://i.scdn.co/image/ab67616d0000b2737d46ff19532fdba734bfd4e0")</f>
        <v>https://i.scdn.co/image/ab67616d0000b2737d46ff19532fdba734bfd4e0</v>
      </c>
    </row>
    <row r="396" spans="1:25" x14ac:dyDescent="0.35">
      <c r="A396" t="s">
        <v>1418</v>
      </c>
      <c r="B396" t="s">
        <v>889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 t="s">
        <v>1419</v>
      </c>
      <c r="J396">
        <v>12</v>
      </c>
      <c r="K396">
        <v>1</v>
      </c>
      <c r="L396" t="s">
        <v>832</v>
      </c>
      <c r="M396">
        <v>0</v>
      </c>
      <c r="N396" t="s">
        <v>350</v>
      </c>
      <c r="O396">
        <v>108</v>
      </c>
      <c r="P396" t="s">
        <v>87</v>
      </c>
      <c r="Q396" t="s">
        <v>55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  <c r="Y396" s="2" t="str">
        <f>HYPERLINK("https://i.scdn.co/image/ab67616d0000b273e38f6d02f1e76fe09009e64e")</f>
        <v>https://i.scdn.co/image/ab67616d0000b273e38f6d02f1e76fe09009e64e</v>
      </c>
    </row>
    <row r="397" spans="1:25" x14ac:dyDescent="0.35">
      <c r="A397" t="s">
        <v>1420</v>
      </c>
      <c r="B397" t="s">
        <v>1421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 t="s">
        <v>1422</v>
      </c>
      <c r="J397">
        <v>69</v>
      </c>
      <c r="K397">
        <v>76</v>
      </c>
      <c r="L397" t="s">
        <v>1423</v>
      </c>
      <c r="M397">
        <v>0</v>
      </c>
      <c r="O397">
        <v>147</v>
      </c>
      <c r="Q397" t="s">
        <v>55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  <c r="Y397" s="2" t="str">
        <f>HYPERLINK("https://i.scdn.co/image/ab67616d0000b27302859310b61e59756abb90ad")</f>
        <v>https://i.scdn.co/image/ab67616d0000b27302859310b61e59756abb90ad</v>
      </c>
    </row>
    <row r="398" spans="1:25" x14ac:dyDescent="0.35">
      <c r="A398" t="s">
        <v>1424</v>
      </c>
      <c r="B398" t="s">
        <v>1425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 t="s">
        <v>1426</v>
      </c>
      <c r="J398">
        <v>11</v>
      </c>
      <c r="K398">
        <v>78</v>
      </c>
      <c r="L398" t="s">
        <v>439</v>
      </c>
      <c r="M398">
        <v>0</v>
      </c>
      <c r="N398" t="s">
        <v>91</v>
      </c>
      <c r="O398">
        <v>115</v>
      </c>
      <c r="Q398" t="s">
        <v>31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  <c r="Y398" s="2" t="str">
        <f>HYPERLINK("https://i.scdn.co/image/ab67616d0000b273cfe3ffeee2f4ec0291f9d969")</f>
        <v>https://i.scdn.co/image/ab67616d0000b273cfe3ffeee2f4ec0291f9d969</v>
      </c>
    </row>
    <row r="399" spans="1:25" x14ac:dyDescent="0.35">
      <c r="A399" t="s">
        <v>1427</v>
      </c>
      <c r="B399" t="s">
        <v>1428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 t="s">
        <v>1429</v>
      </c>
      <c r="J399">
        <v>124</v>
      </c>
      <c r="K399">
        <v>66</v>
      </c>
      <c r="L399" t="s">
        <v>209</v>
      </c>
      <c r="M399">
        <v>13</v>
      </c>
      <c r="N399" t="s">
        <v>609</v>
      </c>
      <c r="O399">
        <v>174</v>
      </c>
      <c r="P399" t="s">
        <v>43</v>
      </c>
      <c r="Q399" t="s">
        <v>31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  <c r="Y399" s="2" t="str">
        <f>HYPERLINK("https://i.scdn.co/image/ab67616d0000b2739a9716c90ceeb1890921e44f")</f>
        <v>https://i.scdn.co/image/ab67616d0000b2739a9716c90ceeb1890921e44f</v>
      </c>
    </row>
    <row r="400" spans="1:25" x14ac:dyDescent="0.35">
      <c r="A400" t="s">
        <v>1430</v>
      </c>
      <c r="B400" t="s">
        <v>1431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 t="s">
        <v>1432</v>
      </c>
      <c r="J400">
        <v>33</v>
      </c>
      <c r="K400">
        <v>7</v>
      </c>
      <c r="L400" t="s">
        <v>896</v>
      </c>
      <c r="M400">
        <v>2</v>
      </c>
      <c r="N400" t="s">
        <v>117</v>
      </c>
      <c r="O400">
        <v>90</v>
      </c>
      <c r="P400" t="s">
        <v>274</v>
      </c>
      <c r="Q400" t="s">
        <v>55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  <c r="Y400" s="2" t="str">
        <f>HYPERLINK("https://i.scdn.co/image/ab67616d0000b273e86670a75a657f1c7b492a9f")</f>
        <v>https://i.scdn.co/image/ab67616d0000b273e86670a75a657f1c7b492a9f</v>
      </c>
    </row>
    <row r="401" spans="1:25" x14ac:dyDescent="0.35">
      <c r="A401" t="s">
        <v>1433</v>
      </c>
      <c r="B401" t="s">
        <v>119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 t="s">
        <v>1434</v>
      </c>
      <c r="J401">
        <v>68</v>
      </c>
      <c r="K401">
        <v>89</v>
      </c>
      <c r="L401" t="s">
        <v>244</v>
      </c>
      <c r="M401">
        <v>0</v>
      </c>
      <c r="N401" t="s">
        <v>406</v>
      </c>
      <c r="O401">
        <v>141</v>
      </c>
      <c r="P401" t="s">
        <v>195</v>
      </c>
      <c r="Q401" t="s">
        <v>55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  <c r="Y401" s="2" t="str">
        <f>HYPERLINK("https://i.scdn.co/image/ab67616d0000b2737a4781629469bb83356cd318")</f>
        <v>https://i.scdn.co/image/ab67616d0000b2737a4781629469bb83356cd318</v>
      </c>
    </row>
    <row r="402" spans="1:25" x14ac:dyDescent="0.35">
      <c r="A402" t="s">
        <v>1435</v>
      </c>
      <c r="B402" t="s">
        <v>1436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 t="s">
        <v>1437</v>
      </c>
      <c r="J402">
        <v>136</v>
      </c>
      <c r="K402">
        <v>24</v>
      </c>
      <c r="L402" t="s">
        <v>1438</v>
      </c>
      <c r="M402">
        <v>0</v>
      </c>
      <c r="N402" t="s">
        <v>69</v>
      </c>
      <c r="O402">
        <v>82</v>
      </c>
      <c r="P402" t="s">
        <v>43</v>
      </c>
      <c r="Q402" t="s">
        <v>31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  <c r="Y402" s="2" t="str">
        <f>HYPERLINK("https://i.scdn.co/image/ab67616d0000b273b11bdc91cb9ac6b14f5c1dae")</f>
        <v>https://i.scdn.co/image/ab67616d0000b273b11bdc91cb9ac6b14f5c1dae</v>
      </c>
    </row>
    <row r="403" spans="1:25" x14ac:dyDescent="0.35">
      <c r="A403" t="s">
        <v>1439</v>
      </c>
      <c r="B403" t="s">
        <v>1440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 t="s">
        <v>1441</v>
      </c>
      <c r="J403">
        <v>82</v>
      </c>
      <c r="K403">
        <v>1</v>
      </c>
      <c r="L403" t="s">
        <v>1442</v>
      </c>
      <c r="M403">
        <v>0</v>
      </c>
      <c r="N403" t="s">
        <v>570</v>
      </c>
      <c r="O403">
        <v>92</v>
      </c>
      <c r="P403" t="s">
        <v>43</v>
      </c>
      <c r="Q403" t="s">
        <v>31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  <c r="Y403" s="2" t="str">
        <f>HYPERLINK("https://i.scdn.co/image/ab67616d0000b27388e3cda6d29b2552d4d6bc43")</f>
        <v>https://i.scdn.co/image/ab67616d0000b27388e3cda6d29b2552d4d6bc43</v>
      </c>
    </row>
    <row r="404" spans="1:25" x14ac:dyDescent="0.35">
      <c r="A404" t="s">
        <v>1443</v>
      </c>
      <c r="B404" t="s">
        <v>1444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 t="s">
        <v>1445</v>
      </c>
      <c r="J404">
        <v>21</v>
      </c>
      <c r="K404">
        <v>79</v>
      </c>
      <c r="L404" t="s">
        <v>570</v>
      </c>
      <c r="M404">
        <v>0</v>
      </c>
      <c r="N404" t="s">
        <v>117</v>
      </c>
      <c r="O404">
        <v>116</v>
      </c>
      <c r="P404" t="s">
        <v>112</v>
      </c>
      <c r="Q404" t="s">
        <v>55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  <c r="Y404" s="2" t="str">
        <f>HYPERLINK("https://i.scdn.co/image/ab67616d0000b27313d49ed65bac50bf72524091")</f>
        <v>https://i.scdn.co/image/ab67616d0000b27313d49ed65bac50bf72524091</v>
      </c>
    </row>
    <row r="405" spans="1:25" x14ac:dyDescent="0.35">
      <c r="A405" t="s">
        <v>1446</v>
      </c>
      <c r="B405" t="s">
        <v>1447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 t="s">
        <v>1448</v>
      </c>
      <c r="J405">
        <v>537</v>
      </c>
      <c r="K405">
        <v>122</v>
      </c>
      <c r="L405" t="s">
        <v>1449</v>
      </c>
      <c r="M405">
        <v>6</v>
      </c>
      <c r="O405">
        <v>124</v>
      </c>
      <c r="P405" t="s">
        <v>49</v>
      </c>
      <c r="Q405" t="s">
        <v>55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  <c r="Y405" s="2" t="str">
        <f>HYPERLINK("https://i.scdn.co/image/ab67616d0000b273d09f96d82310d4d77c14c108")</f>
        <v>https://i.scdn.co/image/ab67616d0000b273d09f96d82310d4d77c14c108</v>
      </c>
    </row>
    <row r="406" spans="1:25" x14ac:dyDescent="0.35">
      <c r="A406" t="s">
        <v>1450</v>
      </c>
      <c r="B406" t="s">
        <v>1451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 t="s">
        <v>1452</v>
      </c>
      <c r="J406">
        <v>12</v>
      </c>
      <c r="K406">
        <v>56</v>
      </c>
      <c r="L406" t="s">
        <v>184</v>
      </c>
      <c r="M406">
        <v>0</v>
      </c>
      <c r="N406" t="s">
        <v>184</v>
      </c>
      <c r="O406">
        <v>125</v>
      </c>
      <c r="P406" t="s">
        <v>274</v>
      </c>
      <c r="Q406" t="s">
        <v>55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  <c r="Y406" s="2" t="str">
        <f>HYPERLINK("https://i.scdn.co/image/ab67616d0000b2733bb056e3160b85ee86c1194d")</f>
        <v>https://i.scdn.co/image/ab67616d0000b2733bb056e3160b85ee86c1194d</v>
      </c>
    </row>
    <row r="407" spans="1:25" x14ac:dyDescent="0.35">
      <c r="A407" t="s">
        <v>1453</v>
      </c>
      <c r="B407" t="s">
        <v>1115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 t="s">
        <v>1454</v>
      </c>
      <c r="J407">
        <v>57</v>
      </c>
      <c r="K407">
        <v>119</v>
      </c>
      <c r="L407" t="s">
        <v>1455</v>
      </c>
      <c r="M407">
        <v>1</v>
      </c>
      <c r="N407" t="s">
        <v>184</v>
      </c>
      <c r="O407">
        <v>90</v>
      </c>
      <c r="Q407" t="s">
        <v>31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  <c r="Y407" s="2" t="str">
        <f>HYPERLINK("https://i.scdn.co/image/ab67616d0000b273580ac3ad7dfc81e509171120")</f>
        <v>https://i.scdn.co/image/ab67616d0000b273580ac3ad7dfc81e509171120</v>
      </c>
    </row>
    <row r="408" spans="1:25" x14ac:dyDescent="0.35">
      <c r="A408" t="s">
        <v>1456</v>
      </c>
      <c r="B408" t="s">
        <v>1457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 t="s">
        <v>1458</v>
      </c>
      <c r="J408">
        <v>128</v>
      </c>
      <c r="K408">
        <v>84</v>
      </c>
      <c r="L408" t="s">
        <v>1459</v>
      </c>
      <c r="M408">
        <v>0</v>
      </c>
      <c r="N408" t="s">
        <v>439</v>
      </c>
      <c r="O408">
        <v>83</v>
      </c>
      <c r="P408" t="s">
        <v>37</v>
      </c>
      <c r="Q408" t="s">
        <v>31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  <c r="Y408" s="2" t="str">
        <f>HYPERLINK("https://i.scdn.co/image/ab67616d0000b27386badd635b69aea887862214")</f>
        <v>https://i.scdn.co/image/ab67616d0000b27386badd635b69aea887862214</v>
      </c>
    </row>
    <row r="409" spans="1:25" x14ac:dyDescent="0.35">
      <c r="A409" t="s">
        <v>1460</v>
      </c>
      <c r="B409" t="s">
        <v>173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 t="s">
        <v>1461</v>
      </c>
      <c r="J409">
        <v>532</v>
      </c>
      <c r="K409">
        <v>77</v>
      </c>
      <c r="L409" t="s">
        <v>1462</v>
      </c>
      <c r="M409">
        <v>3</v>
      </c>
      <c r="N409" t="s">
        <v>350</v>
      </c>
      <c r="O409">
        <v>124</v>
      </c>
      <c r="P409" t="s">
        <v>30</v>
      </c>
      <c r="Q409" t="s">
        <v>55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  <c r="Y409" s="2" t="str">
        <f>HYPERLINK("https://i.scdn.co/image/ab67616d0000b2734bc66095f8a70bc4e6593f4f")</f>
        <v>https://i.scdn.co/image/ab67616d0000b2734bc66095f8a70bc4e6593f4f</v>
      </c>
    </row>
    <row r="410" spans="1:25" x14ac:dyDescent="0.35">
      <c r="A410" t="s">
        <v>1463</v>
      </c>
      <c r="B410" t="s">
        <v>1464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 t="s">
        <v>1465</v>
      </c>
      <c r="J410">
        <v>1</v>
      </c>
      <c r="K410">
        <v>9</v>
      </c>
      <c r="L410" t="s">
        <v>575</v>
      </c>
      <c r="M410">
        <v>0</v>
      </c>
      <c r="N410" t="s">
        <v>117</v>
      </c>
      <c r="O410">
        <v>140</v>
      </c>
      <c r="P410" t="s">
        <v>112</v>
      </c>
      <c r="Q410" t="s">
        <v>31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  <c r="Y410" s="2" t="str">
        <f>HYPERLINK("https://i.scdn.co/image/ab67616d0000b273b492477206075438e0751176")</f>
        <v>https://i.scdn.co/image/ab67616d0000b273b492477206075438e0751176</v>
      </c>
    </row>
    <row r="411" spans="1:25" x14ac:dyDescent="0.35">
      <c r="A411" t="s">
        <v>1466</v>
      </c>
      <c r="B411" t="s">
        <v>1467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 t="s">
        <v>1468</v>
      </c>
      <c r="J411">
        <v>27</v>
      </c>
      <c r="K411">
        <v>64</v>
      </c>
      <c r="L411" t="s">
        <v>79</v>
      </c>
      <c r="M411">
        <v>1</v>
      </c>
      <c r="N411" t="s">
        <v>322</v>
      </c>
      <c r="O411">
        <v>154</v>
      </c>
      <c r="Q411" t="s">
        <v>31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  <c r="Y411" s="2" t="str">
        <f>HYPERLINK("https://i.scdn.co/image/ab67616d0000b27319bb2fb697a42c1084d71f6c")</f>
        <v>https://i.scdn.co/image/ab67616d0000b27319bb2fb697a42c1084d71f6c</v>
      </c>
    </row>
    <row r="412" spans="1:25" x14ac:dyDescent="0.35">
      <c r="A412" t="s">
        <v>1469</v>
      </c>
      <c r="B412" t="s">
        <v>1470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 t="s">
        <v>1471</v>
      </c>
      <c r="J412">
        <v>300</v>
      </c>
      <c r="K412">
        <v>47</v>
      </c>
      <c r="L412" t="s">
        <v>1472</v>
      </c>
      <c r="M412">
        <v>0</v>
      </c>
      <c r="O412">
        <v>150</v>
      </c>
      <c r="P412" t="s">
        <v>457</v>
      </c>
      <c r="Q412" t="s">
        <v>55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  <c r="Y412" s="2" t="str">
        <f>HYPERLINK("https://i.scdn.co/image/ab67616d0000b273ba26678947112dff3c3158bf")</f>
        <v>https://i.scdn.co/image/ab67616d0000b273ba26678947112dff3c3158bf</v>
      </c>
    </row>
    <row r="413" spans="1:25" x14ac:dyDescent="0.35">
      <c r="A413" t="s">
        <v>1473</v>
      </c>
      <c r="B413" t="s">
        <v>1474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 t="s">
        <v>1475</v>
      </c>
      <c r="J413">
        <v>78</v>
      </c>
      <c r="K413">
        <v>21</v>
      </c>
      <c r="L413" t="s">
        <v>918</v>
      </c>
      <c r="M413">
        <v>1</v>
      </c>
      <c r="N413" t="s">
        <v>574</v>
      </c>
      <c r="O413">
        <v>186</v>
      </c>
      <c r="P413" t="s">
        <v>195</v>
      </c>
      <c r="Q413" t="s">
        <v>55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  <c r="Y413" s="2" t="str">
        <f>HYPERLINK("https://i.scdn.co/image/ab67616d0000b27391b4bc7c88d91a42e0f3a8b7")</f>
        <v>https://i.scdn.co/image/ab67616d0000b27391b4bc7c88d91a42e0f3a8b7</v>
      </c>
    </row>
    <row r="414" spans="1:25" x14ac:dyDescent="0.35">
      <c r="A414" t="s">
        <v>1476</v>
      </c>
      <c r="B414" t="s">
        <v>1477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 t="s">
        <v>1478</v>
      </c>
      <c r="J414">
        <v>43</v>
      </c>
      <c r="K414">
        <v>53</v>
      </c>
      <c r="L414" t="s">
        <v>1479</v>
      </c>
      <c r="M414">
        <v>1</v>
      </c>
      <c r="N414" t="s">
        <v>148</v>
      </c>
      <c r="O414">
        <v>166</v>
      </c>
      <c r="P414" t="s">
        <v>112</v>
      </c>
      <c r="Q414" t="s">
        <v>55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  <c r="Y414" s="2" t="str">
        <f>HYPERLINK("https://i.scdn.co/image/ab67616d0000b2738c33272a7c77042f5eb39d75")</f>
        <v>https://i.scdn.co/image/ab67616d0000b2738c33272a7c77042f5eb39d75</v>
      </c>
    </row>
    <row r="415" spans="1:25" x14ac:dyDescent="0.35">
      <c r="A415" t="s">
        <v>1480</v>
      </c>
      <c r="B415" t="s">
        <v>1481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 t="s">
        <v>1482</v>
      </c>
      <c r="J415">
        <v>54</v>
      </c>
      <c r="K415">
        <v>32</v>
      </c>
      <c r="L415" t="s">
        <v>79</v>
      </c>
      <c r="M415">
        <v>2</v>
      </c>
      <c r="N415" t="s">
        <v>117</v>
      </c>
      <c r="O415">
        <v>107</v>
      </c>
      <c r="Q415" t="s">
        <v>31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  <c r="Y415" s="2" t="str">
        <f>HYPERLINK("https://i.scdn.co/image/ab67616d0000b27377ca8a929a08890cb6c8691c")</f>
        <v>https://i.scdn.co/image/ab67616d0000b27377ca8a929a08890cb6c8691c</v>
      </c>
    </row>
    <row r="416" spans="1:25" x14ac:dyDescent="0.35">
      <c r="A416" t="s">
        <v>1483</v>
      </c>
      <c r="B416" t="s">
        <v>1484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 t="s">
        <v>1485</v>
      </c>
      <c r="J416">
        <v>14</v>
      </c>
      <c r="K416">
        <v>1</v>
      </c>
      <c r="L416" t="s">
        <v>179</v>
      </c>
      <c r="M416">
        <v>0</v>
      </c>
      <c r="N416" t="s">
        <v>117</v>
      </c>
      <c r="O416">
        <v>87</v>
      </c>
      <c r="P416" t="s">
        <v>131</v>
      </c>
      <c r="Q416" t="s">
        <v>31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  <c r="Y416" s="2" t="str">
        <f>HYPERLINK("https://i.scdn.co/image/ab67616d0000b2735e0449b37cbf0c9153400021")</f>
        <v>https://i.scdn.co/image/ab67616d0000b2735e0449b37cbf0c9153400021</v>
      </c>
    </row>
    <row r="417" spans="1:25" x14ac:dyDescent="0.35">
      <c r="A417" t="s">
        <v>1486</v>
      </c>
      <c r="B417" t="s">
        <v>1487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 t="s">
        <v>1488</v>
      </c>
      <c r="J417">
        <v>72</v>
      </c>
      <c r="K417">
        <v>97</v>
      </c>
      <c r="L417" t="s">
        <v>35</v>
      </c>
      <c r="M417">
        <v>0</v>
      </c>
      <c r="N417" t="s">
        <v>384</v>
      </c>
      <c r="O417">
        <v>82</v>
      </c>
      <c r="P417" t="s">
        <v>112</v>
      </c>
      <c r="Q417" t="s">
        <v>31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  <c r="Y417" s="2" t="str">
        <f>HYPERLINK("https://i.scdn.co/image/ab67616d0000b273bfedccaca3c8425fdc0a7c73")</f>
        <v>https://i.scdn.co/image/ab67616d0000b273bfedccaca3c8425fdc0a7c73</v>
      </c>
    </row>
    <row r="418" spans="1:25" x14ac:dyDescent="0.35">
      <c r="A418" t="s">
        <v>1489</v>
      </c>
      <c r="B418" t="s">
        <v>108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 t="s">
        <v>1490</v>
      </c>
      <c r="J418">
        <v>22</v>
      </c>
      <c r="K418">
        <v>51</v>
      </c>
      <c r="L418" t="s">
        <v>684</v>
      </c>
      <c r="M418">
        <v>0</v>
      </c>
      <c r="N418" t="s">
        <v>117</v>
      </c>
      <c r="O418">
        <v>114</v>
      </c>
      <c r="P418" t="s">
        <v>49</v>
      </c>
      <c r="Q418" t="s">
        <v>55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  <c r="Y418" s="2" t="str">
        <f>HYPERLINK("https://i.scdn.co/image/ab67616d0000b27370dbc9f47669d120ad874ec1")</f>
        <v>https://i.scdn.co/image/ab67616d0000b27370dbc9f47669d120ad874ec1</v>
      </c>
    </row>
    <row r="419" spans="1:25" x14ac:dyDescent="0.35">
      <c r="A419" t="s">
        <v>255</v>
      </c>
      <c r="B419" t="s">
        <v>1005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 t="s">
        <v>1491</v>
      </c>
      <c r="J419">
        <v>38</v>
      </c>
      <c r="K419">
        <v>45</v>
      </c>
      <c r="L419" t="s">
        <v>903</v>
      </c>
      <c r="M419">
        <v>16</v>
      </c>
      <c r="N419" t="s">
        <v>117</v>
      </c>
      <c r="O419">
        <v>148</v>
      </c>
      <c r="P419" t="s">
        <v>112</v>
      </c>
      <c r="Q419" t="s">
        <v>31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  <c r="Y419" s="2" t="str">
        <f>HYPERLINK("https://i.scdn.co/image/ab67616d0000b273cdd1a8a427b3f81f4f4f4f7d")</f>
        <v>https://i.scdn.co/image/ab67616d0000b273cdd1a8a427b3f81f4f4f4f7d</v>
      </c>
    </row>
    <row r="420" spans="1:25" x14ac:dyDescent="0.35">
      <c r="A420" t="s">
        <v>1492</v>
      </c>
      <c r="B420" t="s">
        <v>1265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 t="s">
        <v>1493</v>
      </c>
      <c r="J420">
        <v>57</v>
      </c>
      <c r="K420">
        <v>44</v>
      </c>
      <c r="L420" t="s">
        <v>1494</v>
      </c>
      <c r="M420">
        <v>1</v>
      </c>
      <c r="N420" t="s">
        <v>832</v>
      </c>
      <c r="O420">
        <v>140</v>
      </c>
      <c r="P420" t="s">
        <v>87</v>
      </c>
      <c r="Q420" t="s">
        <v>31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  <c r="Y420" s="2" t="str">
        <f>HYPERLINK("https://i.scdn.co/image/ab67616d0000b2733c7d945b6baf935e8a0ebdaa")</f>
        <v>https://i.scdn.co/image/ab67616d0000b2733c7d945b6baf935e8a0ebdaa</v>
      </c>
    </row>
    <row r="421" spans="1:25" x14ac:dyDescent="0.35">
      <c r="A421" t="s">
        <v>1495</v>
      </c>
      <c r="B421" t="s">
        <v>1496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 t="s">
        <v>1497</v>
      </c>
      <c r="J421">
        <v>9</v>
      </c>
      <c r="K421">
        <v>0</v>
      </c>
      <c r="L421" t="s">
        <v>170</v>
      </c>
      <c r="M421">
        <v>0</v>
      </c>
      <c r="N421" t="s">
        <v>609</v>
      </c>
      <c r="O421">
        <v>101</v>
      </c>
      <c r="P421" t="s">
        <v>131</v>
      </c>
      <c r="Q421" t="s">
        <v>31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  <c r="Y421" s="2" t="str">
        <f>HYPERLINK("https://i.scdn.co/image/ab67616d0000b273e64effcdb09fe7f6cca3064e")</f>
        <v>https://i.scdn.co/image/ab67616d0000b273e64effcdb09fe7f6cca3064e</v>
      </c>
    </row>
    <row r="422" spans="1:25" x14ac:dyDescent="0.35">
      <c r="A422" t="s">
        <v>1498</v>
      </c>
      <c r="B422" t="s">
        <v>1499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 t="s">
        <v>1500</v>
      </c>
      <c r="J422">
        <v>39</v>
      </c>
      <c r="K422">
        <v>45</v>
      </c>
      <c r="L422" t="s">
        <v>190</v>
      </c>
      <c r="M422">
        <v>0</v>
      </c>
      <c r="N422" t="s">
        <v>609</v>
      </c>
      <c r="O422">
        <v>140</v>
      </c>
      <c r="P422" t="s">
        <v>37</v>
      </c>
      <c r="Q422" t="s">
        <v>55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  <c r="Y422" s="2" t="str">
        <f>HYPERLINK("https://i.scdn.co/image/ab67616d0000b2736382f06498259682f91cf981")</f>
        <v>https://i.scdn.co/image/ab67616d0000b2736382f06498259682f91cf981</v>
      </c>
    </row>
    <row r="423" spans="1:25" x14ac:dyDescent="0.35">
      <c r="A423" t="s">
        <v>1501</v>
      </c>
      <c r="B423" t="s">
        <v>1502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 t="s">
        <v>1503</v>
      </c>
      <c r="J423">
        <v>12</v>
      </c>
      <c r="K423">
        <v>22</v>
      </c>
      <c r="L423" t="s">
        <v>684</v>
      </c>
      <c r="M423">
        <v>0</v>
      </c>
      <c r="N423" t="s">
        <v>570</v>
      </c>
      <c r="O423">
        <v>88</v>
      </c>
      <c r="P423" t="s">
        <v>131</v>
      </c>
      <c r="Q423" t="s">
        <v>55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  <c r="Y423" s="2" t="str">
        <f>HYPERLINK("https://i.scdn.co/image/ab67616d0000b273c4fee55d7b51479627c31f89")</f>
        <v>https://i.scdn.co/image/ab67616d0000b273c4fee55d7b51479627c31f89</v>
      </c>
    </row>
    <row r="424" spans="1:25" x14ac:dyDescent="0.35">
      <c r="A424" t="s">
        <v>1504</v>
      </c>
      <c r="B424" t="s">
        <v>51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 t="s">
        <v>1505</v>
      </c>
      <c r="J424">
        <v>120</v>
      </c>
      <c r="K424">
        <v>86</v>
      </c>
      <c r="L424" t="s">
        <v>370</v>
      </c>
      <c r="M424">
        <v>4</v>
      </c>
      <c r="N424" t="s">
        <v>117</v>
      </c>
      <c r="O424">
        <v>180</v>
      </c>
      <c r="P424" t="s">
        <v>37</v>
      </c>
      <c r="Q424" t="s">
        <v>31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  <c r="Y424" s="2" t="str">
        <f>HYPERLINK("https://i.scdn.co/image/ab67616d0000b27364afd6879102d03460bd3ad9")</f>
        <v>https://i.scdn.co/image/ab67616d0000b27364afd6879102d03460bd3ad9</v>
      </c>
    </row>
    <row r="425" spans="1:25" x14ac:dyDescent="0.35">
      <c r="A425" t="s">
        <v>1506</v>
      </c>
      <c r="B425" t="s">
        <v>1285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 t="s">
        <v>1507</v>
      </c>
      <c r="J425">
        <v>104</v>
      </c>
      <c r="K425">
        <v>17</v>
      </c>
      <c r="L425" t="s">
        <v>965</v>
      </c>
      <c r="M425">
        <v>9</v>
      </c>
      <c r="N425" t="s">
        <v>570</v>
      </c>
      <c r="O425">
        <v>133</v>
      </c>
      <c r="P425" t="s">
        <v>81</v>
      </c>
      <c r="Q425" t="s">
        <v>31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  <c r="Y425" s="2" t="str">
        <f>HYPERLINK("https://i.scdn.co/image/ab67616d0000b273c2b3ab9829aefad24fa2c1bc")</f>
        <v>https://i.scdn.co/image/ab67616d0000b273c2b3ab9829aefad24fa2c1bc</v>
      </c>
    </row>
    <row r="426" spans="1:25" x14ac:dyDescent="0.35">
      <c r="A426" t="s">
        <v>1508</v>
      </c>
      <c r="B426" t="s">
        <v>1509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 t="s">
        <v>1510</v>
      </c>
      <c r="J426">
        <v>117</v>
      </c>
      <c r="K426">
        <v>1</v>
      </c>
      <c r="L426" t="s">
        <v>1511</v>
      </c>
      <c r="M426">
        <v>3</v>
      </c>
      <c r="N426" t="s">
        <v>117</v>
      </c>
      <c r="O426">
        <v>108</v>
      </c>
      <c r="P426" t="s">
        <v>274</v>
      </c>
      <c r="Q426" t="s">
        <v>55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  <c r="Y426" s="2" t="str">
        <f>HYPERLINK("https://i.scdn.co/image/ab67616d0000b273ad08f4b38efbff0c0da0f252")</f>
        <v>https://i.scdn.co/image/ab67616d0000b273ad08f4b38efbff0c0da0f252</v>
      </c>
    </row>
    <row r="427" spans="1:25" x14ac:dyDescent="0.35">
      <c r="A427" t="s">
        <v>1512</v>
      </c>
      <c r="B427" t="s">
        <v>1513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 t="s">
        <v>1514</v>
      </c>
      <c r="J427">
        <v>0</v>
      </c>
      <c r="K427">
        <v>0</v>
      </c>
      <c r="L427" t="s">
        <v>351</v>
      </c>
      <c r="M427">
        <v>0</v>
      </c>
      <c r="N427" t="s">
        <v>117</v>
      </c>
      <c r="O427">
        <v>80</v>
      </c>
      <c r="P427" t="s">
        <v>43</v>
      </c>
      <c r="Q427" t="s">
        <v>55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  <c r="Y427" s="2" t="str">
        <f>HYPERLINK("https://i.scdn.co/image/ab67616d0000b273bbf0146981704a073405b6c2")</f>
        <v>https://i.scdn.co/image/ab67616d0000b273bbf0146981704a073405b6c2</v>
      </c>
    </row>
    <row r="428" spans="1:25" x14ac:dyDescent="0.35">
      <c r="A428" t="s">
        <v>1515</v>
      </c>
      <c r="B428" t="s">
        <v>1516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 t="s">
        <v>1517</v>
      </c>
      <c r="J428">
        <v>14</v>
      </c>
      <c r="K428">
        <v>1</v>
      </c>
      <c r="L428" t="s">
        <v>997</v>
      </c>
      <c r="M428">
        <v>0</v>
      </c>
      <c r="N428" t="s">
        <v>570</v>
      </c>
      <c r="O428">
        <v>75</v>
      </c>
      <c r="P428" t="s">
        <v>30</v>
      </c>
      <c r="Q428" t="s">
        <v>55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  <c r="Y428" s="2" t="str">
        <f>HYPERLINK("https://i.scdn.co/image/ab67616d0000b27369b381d574b329409bd806e6")</f>
        <v>https://i.scdn.co/image/ab67616d0000b27369b381d574b329409bd806e6</v>
      </c>
    </row>
    <row r="429" spans="1:25" x14ac:dyDescent="0.35">
      <c r="A429" t="s">
        <v>1518</v>
      </c>
      <c r="B429" t="s">
        <v>1519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 t="s">
        <v>1520</v>
      </c>
      <c r="J429">
        <v>238</v>
      </c>
      <c r="K429">
        <v>122</v>
      </c>
      <c r="L429" t="s">
        <v>1521</v>
      </c>
      <c r="M429">
        <v>17</v>
      </c>
      <c r="N429" t="s">
        <v>35</v>
      </c>
      <c r="O429">
        <v>121</v>
      </c>
      <c r="P429" t="s">
        <v>87</v>
      </c>
      <c r="Q429" t="s">
        <v>55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  <c r="Y429" s="2" t="str">
        <f>HYPERLINK("https://i.scdn.co/image/ab67616d0000b2738d7a7f1855b04104ba59c18b")</f>
        <v>https://i.scdn.co/image/ab67616d0000b2738d7a7f1855b04104ba59c18b</v>
      </c>
    </row>
    <row r="430" spans="1:25" x14ac:dyDescent="0.35">
      <c r="A430" t="s">
        <v>1522</v>
      </c>
      <c r="B430" t="s">
        <v>1523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 t="s">
        <v>1524</v>
      </c>
      <c r="J430">
        <v>34</v>
      </c>
      <c r="K430">
        <v>54</v>
      </c>
      <c r="L430" t="s">
        <v>204</v>
      </c>
      <c r="M430">
        <v>0</v>
      </c>
      <c r="N430" t="s">
        <v>570</v>
      </c>
      <c r="O430">
        <v>140</v>
      </c>
      <c r="P430" t="s">
        <v>81</v>
      </c>
      <c r="Q430" t="s">
        <v>55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  <c r="Y430" s="2" t="str">
        <f>HYPERLINK("https://i.scdn.co/image/ab67616d0000b273f5e2ffd88f07e55f34c361c8")</f>
        <v>https://i.scdn.co/image/ab67616d0000b273f5e2ffd88f07e55f34c361c8</v>
      </c>
    </row>
    <row r="431" spans="1:25" x14ac:dyDescent="0.35">
      <c r="A431" t="s">
        <v>1525</v>
      </c>
      <c r="B431" t="s">
        <v>621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 t="s">
        <v>1526</v>
      </c>
      <c r="J431">
        <v>344</v>
      </c>
      <c r="K431">
        <v>97</v>
      </c>
      <c r="L431" t="s">
        <v>1527</v>
      </c>
      <c r="M431">
        <v>15</v>
      </c>
      <c r="O431">
        <v>126</v>
      </c>
      <c r="P431" t="s">
        <v>30</v>
      </c>
      <c r="Q431" t="s">
        <v>55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  <c r="Y431" s="2" t="str">
        <f>HYPERLINK("https://i.scdn.co/image/ab67616d0000b273ef24c3fdbf856340d55cfeb2")</f>
        <v>https://i.scdn.co/image/ab67616d0000b273ef24c3fdbf856340d55cfeb2</v>
      </c>
    </row>
    <row r="432" spans="1:25" x14ac:dyDescent="0.35">
      <c r="A432" t="s">
        <v>1528</v>
      </c>
      <c r="B432" t="s">
        <v>1529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 t="s">
        <v>1530</v>
      </c>
      <c r="J432">
        <v>38</v>
      </c>
      <c r="K432">
        <v>101</v>
      </c>
      <c r="L432" t="s">
        <v>347</v>
      </c>
      <c r="M432">
        <v>0</v>
      </c>
      <c r="N432" t="s">
        <v>117</v>
      </c>
      <c r="O432">
        <v>102</v>
      </c>
      <c r="P432" t="s">
        <v>37</v>
      </c>
      <c r="Q432" t="s">
        <v>31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  <c r="Y432" s="2" t="str">
        <f>HYPERLINK("https://i.scdn.co/image/ab67616d0000b273303d8545fce8302841c39859")</f>
        <v>https://i.scdn.co/image/ab67616d0000b273303d8545fce8302841c39859</v>
      </c>
    </row>
    <row r="433" spans="1:25" x14ac:dyDescent="0.35">
      <c r="A433" t="s">
        <v>1531</v>
      </c>
      <c r="B433" t="s">
        <v>1532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 t="s">
        <v>1533</v>
      </c>
      <c r="J433">
        <v>70</v>
      </c>
      <c r="K433">
        <v>0</v>
      </c>
      <c r="L433" t="s">
        <v>426</v>
      </c>
      <c r="M433">
        <v>0</v>
      </c>
      <c r="N433" t="s">
        <v>117</v>
      </c>
      <c r="O433">
        <v>82</v>
      </c>
      <c r="P433" t="s">
        <v>49</v>
      </c>
      <c r="Q433" t="s">
        <v>31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  <c r="Y433" s="2" t="str">
        <f>HYPERLINK("https://i.scdn.co/image/ab67616d0000b273d8c2dcace4bf845597e11bcb")</f>
        <v>https://i.scdn.co/image/ab67616d0000b273d8c2dcace4bf845597e11bcb</v>
      </c>
    </row>
    <row r="434" spans="1:25" x14ac:dyDescent="0.35">
      <c r="A434" t="s">
        <v>1534</v>
      </c>
      <c r="B434" t="s">
        <v>108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 t="s">
        <v>1535</v>
      </c>
      <c r="J434">
        <v>133</v>
      </c>
      <c r="K434">
        <v>109</v>
      </c>
      <c r="L434" t="s">
        <v>101</v>
      </c>
      <c r="M434">
        <v>1</v>
      </c>
      <c r="N434" t="s">
        <v>135</v>
      </c>
      <c r="O434">
        <v>121</v>
      </c>
      <c r="P434" t="s">
        <v>37</v>
      </c>
      <c r="Q434" t="s">
        <v>55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  <c r="Y434" s="2" t="str">
        <f>HYPERLINK("https://i.scdn.co/image/ab67616d0000b27370dbc9f47669d120ad874ec1")</f>
        <v>https://i.scdn.co/image/ab67616d0000b27370dbc9f47669d120ad874ec1</v>
      </c>
    </row>
    <row r="435" spans="1:25" x14ac:dyDescent="0.35">
      <c r="A435" t="s">
        <v>1536</v>
      </c>
      <c r="B435" t="s">
        <v>1537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 t="s">
        <v>1538</v>
      </c>
      <c r="J435">
        <v>198</v>
      </c>
      <c r="K435">
        <v>13</v>
      </c>
      <c r="L435" t="s">
        <v>1539</v>
      </c>
      <c r="M435">
        <v>0</v>
      </c>
      <c r="N435" t="s">
        <v>668</v>
      </c>
      <c r="O435">
        <v>103</v>
      </c>
      <c r="P435" t="s">
        <v>87</v>
      </c>
      <c r="Q435" t="s">
        <v>55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  <c r="Y435" s="2" t="str">
        <f>HYPERLINK("https://i.scdn.co/image/ab67616d0000b2732172b607853fa89cefa2beb4")</f>
        <v>https://i.scdn.co/image/ab67616d0000b2732172b607853fa89cefa2beb4</v>
      </c>
    </row>
    <row r="436" spans="1:25" x14ac:dyDescent="0.35">
      <c r="A436" t="s">
        <v>1540</v>
      </c>
      <c r="B436" t="s">
        <v>1541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 t="s">
        <v>1542</v>
      </c>
      <c r="J436">
        <v>202</v>
      </c>
      <c r="K436">
        <v>50</v>
      </c>
      <c r="L436" t="s">
        <v>1543</v>
      </c>
      <c r="M436">
        <v>4</v>
      </c>
      <c r="O436">
        <v>108</v>
      </c>
      <c r="P436" t="s">
        <v>43</v>
      </c>
      <c r="Q436" t="s">
        <v>55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  <c r="Y436" s="2" t="str">
        <f>HYPERLINK("https://i.scdn.co/image/ab67616d0000b273be841ba4bc24340152e3a79a")</f>
        <v>https://i.scdn.co/image/ab67616d0000b273be841ba4bc24340152e3a79a</v>
      </c>
    </row>
    <row r="437" spans="1:25" x14ac:dyDescent="0.35">
      <c r="A437" t="s">
        <v>1544</v>
      </c>
      <c r="B437" t="s">
        <v>818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 t="s">
        <v>1545</v>
      </c>
      <c r="J437">
        <v>2</v>
      </c>
      <c r="K437">
        <v>4</v>
      </c>
      <c r="L437" t="s">
        <v>224</v>
      </c>
      <c r="M437">
        <v>0</v>
      </c>
      <c r="N437" t="s">
        <v>117</v>
      </c>
      <c r="O437">
        <v>85</v>
      </c>
      <c r="P437" t="s">
        <v>43</v>
      </c>
      <c r="Q437" t="s">
        <v>55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  <c r="Y437" s="2" t="str">
        <f>HYPERLINK("https://i.scdn.co/image/ab67616d0000b2737437083c2521a8c077b9cfd7")</f>
        <v>https://i.scdn.co/image/ab67616d0000b2737437083c2521a8c077b9cfd7</v>
      </c>
    </row>
    <row r="438" spans="1:25" x14ac:dyDescent="0.35">
      <c r="A438" t="s">
        <v>1546</v>
      </c>
      <c r="B438" t="s">
        <v>1547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 t="s">
        <v>1548</v>
      </c>
      <c r="J438">
        <v>173</v>
      </c>
      <c r="K438">
        <v>79</v>
      </c>
      <c r="L438" t="s">
        <v>1549</v>
      </c>
      <c r="M438">
        <v>0</v>
      </c>
      <c r="N438" t="s">
        <v>92</v>
      </c>
      <c r="O438">
        <v>125</v>
      </c>
      <c r="P438" t="s">
        <v>37</v>
      </c>
      <c r="Q438" t="s">
        <v>55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  <c r="Y438" s="2" t="str">
        <f>HYPERLINK("https://i.scdn.co/image/ab67616d0000b2736cc861b5c9c7cdef61b010b4")</f>
        <v>https://i.scdn.co/image/ab67616d0000b2736cc861b5c9c7cdef61b010b4</v>
      </c>
    </row>
    <row r="439" spans="1:25" x14ac:dyDescent="0.35">
      <c r="A439" t="s">
        <v>1550</v>
      </c>
      <c r="B439" t="s">
        <v>45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 t="s">
        <v>1551</v>
      </c>
      <c r="J439">
        <v>8</v>
      </c>
      <c r="K439">
        <v>18</v>
      </c>
      <c r="L439" t="s">
        <v>760</v>
      </c>
      <c r="M439">
        <v>0</v>
      </c>
      <c r="N439" t="s">
        <v>609</v>
      </c>
      <c r="O439">
        <v>120</v>
      </c>
      <c r="P439" t="s">
        <v>81</v>
      </c>
      <c r="Q439" t="s">
        <v>31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  <c r="Y439" s="2" t="str">
        <f>HYPERLINK("https://i.scdn.co/image/ab67616d0000b273bb54dde68cd23e2a268ae0f5")</f>
        <v>https://i.scdn.co/image/ab67616d0000b273bb54dde68cd23e2a268ae0f5</v>
      </c>
    </row>
    <row r="440" spans="1:25" x14ac:dyDescent="0.35">
      <c r="A440" t="s">
        <v>1552</v>
      </c>
      <c r="B440" t="s">
        <v>1553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 t="s">
        <v>1554</v>
      </c>
      <c r="J440">
        <v>26</v>
      </c>
      <c r="K440">
        <v>98</v>
      </c>
      <c r="L440" t="s">
        <v>322</v>
      </c>
      <c r="M440">
        <v>0</v>
      </c>
      <c r="N440" t="s">
        <v>117</v>
      </c>
      <c r="O440">
        <v>94</v>
      </c>
      <c r="Q440" t="s">
        <v>31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  <c r="Y440" s="2" t="str">
        <f>HYPERLINK("https://i.scdn.co/image/ab67616d0000b273c08202c50371e234d20caf62")</f>
        <v>https://i.scdn.co/image/ab67616d0000b273c08202c50371e234d20caf62</v>
      </c>
    </row>
    <row r="441" spans="1:25" x14ac:dyDescent="0.35">
      <c r="A441" t="s">
        <v>1555</v>
      </c>
      <c r="B441" t="s">
        <v>1556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 t="s">
        <v>1557</v>
      </c>
      <c r="J441">
        <v>4</v>
      </c>
      <c r="K441">
        <v>0</v>
      </c>
      <c r="L441" t="s">
        <v>534</v>
      </c>
      <c r="M441">
        <v>0</v>
      </c>
      <c r="N441" t="s">
        <v>117</v>
      </c>
      <c r="O441">
        <v>130</v>
      </c>
      <c r="P441" t="s">
        <v>87</v>
      </c>
      <c r="Q441" t="s">
        <v>55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  <c r="Y441" s="2" t="str">
        <f>HYPERLINK("https://i.scdn.co/image/ab67616d0000b27311394cad51642144dc4014b3")</f>
        <v>https://i.scdn.co/image/ab67616d0000b27311394cad51642144dc4014b3</v>
      </c>
    </row>
    <row r="442" spans="1:25" x14ac:dyDescent="0.35">
      <c r="A442" t="s">
        <v>1558</v>
      </c>
      <c r="B442" t="s">
        <v>1559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 t="s">
        <v>1560</v>
      </c>
      <c r="J442">
        <v>56</v>
      </c>
      <c r="K442">
        <v>38</v>
      </c>
      <c r="L442" t="s">
        <v>1561</v>
      </c>
      <c r="M442">
        <v>1</v>
      </c>
      <c r="O442">
        <v>110</v>
      </c>
      <c r="P442" t="s">
        <v>195</v>
      </c>
      <c r="Q442" t="s">
        <v>31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  <c r="Y442" s="2" t="str">
        <f>HYPERLINK("https://i.scdn.co/image/ab67616d0000b273fc8633e22a7dba6aab817bff")</f>
        <v>https://i.scdn.co/image/ab67616d0000b273fc8633e22a7dba6aab817bff</v>
      </c>
    </row>
    <row r="443" spans="1:25" x14ac:dyDescent="0.35">
      <c r="A443" t="s">
        <v>1562</v>
      </c>
      <c r="B443" t="s">
        <v>1563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 t="s">
        <v>1564</v>
      </c>
      <c r="J443">
        <v>387</v>
      </c>
      <c r="K443">
        <v>132</v>
      </c>
      <c r="L443" t="s">
        <v>623</v>
      </c>
      <c r="M443">
        <v>0</v>
      </c>
      <c r="O443">
        <v>150</v>
      </c>
      <c r="P443" t="s">
        <v>131</v>
      </c>
      <c r="Q443" t="s">
        <v>31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  <c r="Y443" s="2" t="str">
        <f>HYPERLINK("https://i.scdn.co/image/ab67616d0000b2734246e3158421f5abb75abc4f")</f>
        <v>https://i.scdn.co/image/ab67616d0000b2734246e3158421f5abb75abc4f</v>
      </c>
    </row>
    <row r="444" spans="1:25" x14ac:dyDescent="0.35">
      <c r="A444" t="s">
        <v>1565</v>
      </c>
      <c r="B444" t="s">
        <v>1566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 t="s">
        <v>1567</v>
      </c>
      <c r="J444">
        <v>274</v>
      </c>
      <c r="K444">
        <v>111</v>
      </c>
      <c r="L444" t="s">
        <v>1568</v>
      </c>
      <c r="M444">
        <v>0</v>
      </c>
      <c r="O444">
        <v>107</v>
      </c>
      <c r="P444" t="s">
        <v>30</v>
      </c>
      <c r="Q444" t="s">
        <v>55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  <c r="Y444" s="2" t="str">
        <f>HYPERLINK("https://i.scdn.co/image/ab67616d0000b273f2d2adaa21ad616df6241e7d")</f>
        <v>https://i.scdn.co/image/ab67616d0000b273f2d2adaa21ad616df6241e7d</v>
      </c>
    </row>
    <row r="445" spans="1:25" x14ac:dyDescent="0.35">
      <c r="A445" t="s">
        <v>1569</v>
      </c>
      <c r="B445" t="s">
        <v>1570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 t="s">
        <v>1571</v>
      </c>
      <c r="J445">
        <v>191</v>
      </c>
      <c r="K445">
        <v>168</v>
      </c>
      <c r="L445" t="s">
        <v>1572</v>
      </c>
      <c r="M445">
        <v>0</v>
      </c>
      <c r="O445">
        <v>140</v>
      </c>
      <c r="P445" t="s">
        <v>112</v>
      </c>
      <c r="Q445" t="s">
        <v>31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  <c r="Y445" s="2" t="str">
        <f>HYPERLINK("https://i.scdn.co/image/ab67616d0000b2737845f74d6db14b400fa61cd3")</f>
        <v>https://i.scdn.co/image/ab67616d0000b2737845f74d6db14b400fa61cd3</v>
      </c>
    </row>
    <row r="446" spans="1:25" x14ac:dyDescent="0.35">
      <c r="A446" t="s">
        <v>1573</v>
      </c>
      <c r="B446" t="s">
        <v>1574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 t="s">
        <v>1575</v>
      </c>
      <c r="J446">
        <v>165</v>
      </c>
      <c r="K446">
        <v>99</v>
      </c>
      <c r="L446" t="s">
        <v>1576</v>
      </c>
      <c r="M446">
        <v>0</v>
      </c>
      <c r="O446">
        <v>119</v>
      </c>
      <c r="P446" t="s">
        <v>81</v>
      </c>
      <c r="Q446" t="s">
        <v>31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  <c r="Y446" s="2" t="str">
        <f>HYPERLINK("https://i.scdn.co/image/ab67616d0000b273fd56f3c7a294f5cfe51c7b17")</f>
        <v>https://i.scdn.co/image/ab67616d0000b273fd56f3c7a294f5cfe51c7b17</v>
      </c>
    </row>
    <row r="447" spans="1:25" x14ac:dyDescent="0.35">
      <c r="A447" t="s">
        <v>1577</v>
      </c>
      <c r="B447" t="s">
        <v>1578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 t="s">
        <v>1579</v>
      </c>
      <c r="J447">
        <v>35</v>
      </c>
      <c r="K447">
        <v>0</v>
      </c>
      <c r="L447" t="s">
        <v>1580</v>
      </c>
      <c r="M447">
        <v>0</v>
      </c>
      <c r="N447" t="s">
        <v>117</v>
      </c>
      <c r="O447">
        <v>93</v>
      </c>
      <c r="P447" t="s">
        <v>195</v>
      </c>
      <c r="Q447" t="s">
        <v>31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  <c r="Y447" s="2" t="str">
        <f>HYPERLINK("https://i.scdn.co/image/ab67616d0000b273119e4094f07a8123b471ac1d")</f>
        <v>https://i.scdn.co/image/ab67616d0000b273119e4094f07a8123b471ac1d</v>
      </c>
    </row>
    <row r="448" spans="1:25" x14ac:dyDescent="0.35">
      <c r="A448" t="s">
        <v>1581</v>
      </c>
      <c r="B448" t="s">
        <v>1582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 t="s">
        <v>1583</v>
      </c>
      <c r="J448">
        <v>231</v>
      </c>
      <c r="K448">
        <v>106</v>
      </c>
      <c r="L448" t="s">
        <v>1584</v>
      </c>
      <c r="M448">
        <v>0</v>
      </c>
      <c r="O448">
        <v>133</v>
      </c>
      <c r="P448" t="s">
        <v>131</v>
      </c>
      <c r="Q448" t="s">
        <v>31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  <c r="Y448" s="2" t="str">
        <f>HYPERLINK("https://i.scdn.co/image/ab67616d0000b273a1db745e63940bc06985dea5")</f>
        <v>https://i.scdn.co/image/ab67616d0000b273a1db745e63940bc06985dea5</v>
      </c>
    </row>
    <row r="449" spans="1:25" x14ac:dyDescent="0.35">
      <c r="A449" t="s">
        <v>1585</v>
      </c>
      <c r="B449" t="s">
        <v>1586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 t="s">
        <v>1587</v>
      </c>
      <c r="J449">
        <v>182</v>
      </c>
      <c r="K449">
        <v>107</v>
      </c>
      <c r="L449" t="s">
        <v>1588</v>
      </c>
      <c r="M449">
        <v>0</v>
      </c>
      <c r="N449" t="s">
        <v>609</v>
      </c>
      <c r="O449">
        <v>202</v>
      </c>
      <c r="P449" t="s">
        <v>131</v>
      </c>
      <c r="Q449" t="s">
        <v>31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  <c r="Y449" s="2" t="str">
        <f>HYPERLINK("https://i.scdn.co/image/ab67616d0000b27398073965947f92f1641b8356")</f>
        <v>https://i.scdn.co/image/ab67616d0000b27398073965947f92f1641b8356</v>
      </c>
    </row>
    <row r="450" spans="1:25" x14ac:dyDescent="0.35">
      <c r="A450" t="s">
        <v>1589</v>
      </c>
      <c r="B450" t="s">
        <v>1590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 t="s">
        <v>1591</v>
      </c>
      <c r="J450">
        <v>88</v>
      </c>
      <c r="K450">
        <v>1</v>
      </c>
      <c r="L450" t="s">
        <v>1300</v>
      </c>
      <c r="M450">
        <v>0</v>
      </c>
      <c r="N450" t="s">
        <v>117</v>
      </c>
      <c r="O450">
        <v>134</v>
      </c>
      <c r="P450" t="s">
        <v>37</v>
      </c>
      <c r="Q450" t="s">
        <v>31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  <c r="Y450" s="2" t="str">
        <f>HYPERLINK("https://i.scdn.co/image/ab67616d0000b2736d88028a85c771f37374c8ea")</f>
        <v>https://i.scdn.co/image/ab67616d0000b2736d88028a85c771f37374c8ea</v>
      </c>
    </row>
    <row r="451" spans="1:25" x14ac:dyDescent="0.35">
      <c r="A451" t="s">
        <v>1592</v>
      </c>
      <c r="B451" t="s">
        <v>973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 t="s">
        <v>1593</v>
      </c>
      <c r="J451">
        <v>85</v>
      </c>
      <c r="K451">
        <v>110</v>
      </c>
      <c r="L451" t="s">
        <v>1594</v>
      </c>
      <c r="M451">
        <v>0</v>
      </c>
      <c r="O451">
        <v>105</v>
      </c>
      <c r="P451" t="s">
        <v>37</v>
      </c>
      <c r="Q451" t="s">
        <v>31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  <c r="Y451" s="2" t="str">
        <f>HYPERLINK("https://i.scdn.co/image/ab67616d0000b273d1410c1372fab1e516328fa8")</f>
        <v>https://i.scdn.co/image/ab67616d0000b273d1410c1372fab1e516328fa8</v>
      </c>
    </row>
    <row r="452" spans="1:25" x14ac:dyDescent="0.35">
      <c r="A452" t="s">
        <v>1595</v>
      </c>
      <c r="B452" t="s">
        <v>1596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 t="s">
        <v>1597</v>
      </c>
      <c r="J452">
        <v>144</v>
      </c>
      <c r="K452">
        <v>99</v>
      </c>
      <c r="L452" t="s">
        <v>86</v>
      </c>
      <c r="M452">
        <v>0</v>
      </c>
      <c r="N452" t="s">
        <v>117</v>
      </c>
      <c r="O452">
        <v>160</v>
      </c>
      <c r="P452" t="s">
        <v>112</v>
      </c>
      <c r="Q452" t="s">
        <v>31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  <c r="Y452" s="2" t="str">
        <f>HYPERLINK("https://i.scdn.co/image/ab67616d0000b2739fd0d700bdf33c9ebc42f429")</f>
        <v>https://i.scdn.co/image/ab67616d0000b2739fd0d700bdf33c9ebc42f429</v>
      </c>
    </row>
    <row r="453" spans="1:25" x14ac:dyDescent="0.35">
      <c r="A453" t="s">
        <v>1598</v>
      </c>
      <c r="B453" t="s">
        <v>1599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 t="s">
        <v>1600</v>
      </c>
      <c r="J453">
        <v>21</v>
      </c>
      <c r="K453">
        <v>3</v>
      </c>
      <c r="L453" t="s">
        <v>135</v>
      </c>
      <c r="M453">
        <v>0</v>
      </c>
      <c r="N453" t="s">
        <v>117</v>
      </c>
      <c r="O453">
        <v>148</v>
      </c>
      <c r="P453" t="s">
        <v>81</v>
      </c>
      <c r="Q453" t="s">
        <v>31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  <c r="Y453" s="2" t="str">
        <f>HYPERLINK("https://i.scdn.co/image/ab67616d0000b273cd723e6efb66f6ef28fac28e")</f>
        <v>https://i.scdn.co/image/ab67616d0000b273cd723e6efb66f6ef28fac28e</v>
      </c>
    </row>
    <row r="454" spans="1:25" x14ac:dyDescent="0.35">
      <c r="A454" t="s">
        <v>1601</v>
      </c>
      <c r="B454" t="s">
        <v>1578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 t="s">
        <v>1602</v>
      </c>
      <c r="J454">
        <v>5</v>
      </c>
      <c r="K454">
        <v>0</v>
      </c>
      <c r="L454" t="s">
        <v>1603</v>
      </c>
      <c r="M454">
        <v>0</v>
      </c>
      <c r="N454" t="s">
        <v>117</v>
      </c>
      <c r="O454">
        <v>151</v>
      </c>
      <c r="P454" t="s">
        <v>131</v>
      </c>
      <c r="Q454" t="s">
        <v>31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  <c r="Y454" s="2" t="str">
        <f>HYPERLINK("https://i.scdn.co/image/ab67616d0000b273d6502ebb18e9aa56709d8430")</f>
        <v>https://i.scdn.co/image/ab67616d0000b273d6502ebb18e9aa56709d8430</v>
      </c>
    </row>
    <row r="455" spans="1:25" x14ac:dyDescent="0.35">
      <c r="A455" t="s">
        <v>1604</v>
      </c>
      <c r="B455" t="s">
        <v>692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 t="s">
        <v>1605</v>
      </c>
      <c r="J455">
        <v>195</v>
      </c>
      <c r="K455">
        <v>111</v>
      </c>
      <c r="L455" t="s">
        <v>194</v>
      </c>
      <c r="M455">
        <v>0</v>
      </c>
      <c r="N455" t="s">
        <v>117</v>
      </c>
      <c r="O455">
        <v>162</v>
      </c>
      <c r="P455" t="s">
        <v>87</v>
      </c>
      <c r="Q455" t="s">
        <v>55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  <c r="Y455" s="2" t="str">
        <f>HYPERLINK("https://i.scdn.co/image/ab67616d0000b273af0aff7f601df9ed6d2d531d")</f>
        <v>https://i.scdn.co/image/ab67616d0000b273af0aff7f601df9ed6d2d531d</v>
      </c>
    </row>
    <row r="456" spans="1:25" x14ac:dyDescent="0.35">
      <c r="A456" t="s">
        <v>1606</v>
      </c>
      <c r="B456" t="s">
        <v>1607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 t="s">
        <v>1608</v>
      </c>
      <c r="J456">
        <v>114</v>
      </c>
      <c r="K456">
        <v>74</v>
      </c>
      <c r="L456" t="s">
        <v>1609</v>
      </c>
      <c r="M456">
        <v>0</v>
      </c>
      <c r="N456" t="s">
        <v>117</v>
      </c>
      <c r="O456">
        <v>92</v>
      </c>
      <c r="P456" t="s">
        <v>81</v>
      </c>
      <c r="Q456" t="s">
        <v>31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  <c r="Y456" s="2" t="str">
        <f>HYPERLINK("https://i.scdn.co/image/ab67616d0000b273adad4220d51bd720481d4be4")</f>
        <v>https://i.scdn.co/image/ab67616d0000b273adad4220d51bd720481d4be4</v>
      </c>
    </row>
    <row r="457" spans="1:25" x14ac:dyDescent="0.35">
      <c r="A457" t="s">
        <v>1610</v>
      </c>
      <c r="B457" t="s">
        <v>108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 t="s">
        <v>1611</v>
      </c>
      <c r="J457">
        <v>5</v>
      </c>
      <c r="K457">
        <v>31</v>
      </c>
      <c r="L457" t="s">
        <v>609</v>
      </c>
      <c r="M457">
        <v>0</v>
      </c>
      <c r="N457" t="s">
        <v>117</v>
      </c>
      <c r="O457">
        <v>152</v>
      </c>
      <c r="P457" t="s">
        <v>37</v>
      </c>
      <c r="Q457" t="s">
        <v>31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  <c r="Y457" s="2" t="str">
        <f>HYPERLINK("https://i.scdn.co/image/ab67616d0000b27370dbc9f47669d120ad874ec1")</f>
        <v>https://i.scdn.co/image/ab67616d0000b27370dbc9f47669d120ad874ec1</v>
      </c>
    </row>
    <row r="458" spans="1:25" x14ac:dyDescent="0.35">
      <c r="A458" t="s">
        <v>1612</v>
      </c>
      <c r="B458" t="s">
        <v>108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 t="s">
        <v>1613</v>
      </c>
      <c r="J458">
        <v>16</v>
      </c>
      <c r="K458">
        <v>63</v>
      </c>
      <c r="L458" t="s">
        <v>350</v>
      </c>
      <c r="M458">
        <v>0</v>
      </c>
      <c r="N458" t="s">
        <v>117</v>
      </c>
      <c r="O458">
        <v>65</v>
      </c>
      <c r="P458" t="s">
        <v>49</v>
      </c>
      <c r="Q458" t="s">
        <v>55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  <c r="Y458" s="2" t="str">
        <f>HYPERLINK("https://i.scdn.co/image/ab67616d0000b27370dbc9f47669d120ad874ec1")</f>
        <v>https://i.scdn.co/image/ab67616d0000b27370dbc9f47669d120ad874ec1</v>
      </c>
    </row>
    <row r="459" spans="1:25" x14ac:dyDescent="0.35">
      <c r="A459" t="s">
        <v>1614</v>
      </c>
      <c r="B459" t="s">
        <v>1615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 t="s">
        <v>1616</v>
      </c>
      <c r="J459">
        <v>130</v>
      </c>
      <c r="K459">
        <v>1</v>
      </c>
      <c r="L459" t="s">
        <v>1617</v>
      </c>
      <c r="M459">
        <v>0</v>
      </c>
      <c r="N459" t="s">
        <v>117</v>
      </c>
      <c r="O459">
        <v>147</v>
      </c>
      <c r="P459" t="s">
        <v>81</v>
      </c>
      <c r="Q459" t="s">
        <v>31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  <c r="Y459" s="2" t="str">
        <f>HYPERLINK("https://i.scdn.co/image/ab67616d0000b27361a389971d7842d02b0623ab")</f>
        <v>https://i.scdn.co/image/ab67616d0000b27361a389971d7842d02b0623ab</v>
      </c>
    </row>
    <row r="460" spans="1:25" x14ac:dyDescent="0.35">
      <c r="A460" t="s">
        <v>1618</v>
      </c>
      <c r="B460" t="s">
        <v>1619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 t="s">
        <v>1620</v>
      </c>
      <c r="J460">
        <v>7</v>
      </c>
      <c r="K460">
        <v>29</v>
      </c>
      <c r="L460" t="s">
        <v>575</v>
      </c>
      <c r="M460">
        <v>0</v>
      </c>
      <c r="N460" t="s">
        <v>117</v>
      </c>
      <c r="O460">
        <v>150</v>
      </c>
      <c r="P460" t="s">
        <v>274</v>
      </c>
      <c r="Q460" t="s">
        <v>55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  <c r="Y460" s="2" t="str">
        <f>HYPERLINK("https://i.scdn.co/image/ab67616d0000b2730c471c36970b9406233842a5")</f>
        <v>https://i.scdn.co/image/ab67616d0000b2730c471c36970b9406233842a5</v>
      </c>
    </row>
    <row r="461" spans="1:25" x14ac:dyDescent="0.35">
      <c r="A461" t="s">
        <v>1621</v>
      </c>
      <c r="B461" t="s">
        <v>1622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 t="s">
        <v>1623</v>
      </c>
      <c r="J461">
        <v>108</v>
      </c>
      <c r="K461">
        <v>120</v>
      </c>
      <c r="L461" t="s">
        <v>144</v>
      </c>
      <c r="M461">
        <v>0</v>
      </c>
      <c r="N461" t="s">
        <v>117</v>
      </c>
      <c r="O461">
        <v>140</v>
      </c>
      <c r="Q461" t="s">
        <v>31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  <c r="Y461" s="2" t="str">
        <f>HYPERLINK("https://i.scdn.co/image/ab67616d0000b273efe2a536761d4f8e8401ae62")</f>
        <v>https://i.scdn.co/image/ab67616d0000b273efe2a536761d4f8e8401ae62</v>
      </c>
    </row>
    <row r="462" spans="1:25" x14ac:dyDescent="0.35">
      <c r="A462" t="s">
        <v>1624</v>
      </c>
      <c r="B462" t="s">
        <v>1625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 t="s">
        <v>1626</v>
      </c>
      <c r="J462">
        <v>140</v>
      </c>
      <c r="K462">
        <v>72</v>
      </c>
      <c r="L462" t="s">
        <v>86</v>
      </c>
      <c r="M462">
        <v>0</v>
      </c>
      <c r="N462" t="s">
        <v>117</v>
      </c>
      <c r="O462">
        <v>139</v>
      </c>
      <c r="P462" t="s">
        <v>37</v>
      </c>
      <c r="Q462" t="s">
        <v>31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  <c r="Y462" s="2" t="str">
        <f>HYPERLINK("https://i.scdn.co/image/ab67616d0000b273caa6d0adb4c4d72e825f4123")</f>
        <v>https://i.scdn.co/image/ab67616d0000b273caa6d0adb4c4d72e825f4123</v>
      </c>
    </row>
    <row r="463" spans="1:25" x14ac:dyDescent="0.35">
      <c r="A463" t="s">
        <v>1627</v>
      </c>
      <c r="B463" t="s">
        <v>1628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 t="s">
        <v>1629</v>
      </c>
      <c r="J463">
        <v>1</v>
      </c>
      <c r="K463">
        <v>0</v>
      </c>
      <c r="L463" t="s">
        <v>130</v>
      </c>
      <c r="M463">
        <v>0</v>
      </c>
      <c r="N463" t="s">
        <v>117</v>
      </c>
      <c r="O463">
        <v>95</v>
      </c>
      <c r="P463" t="s">
        <v>30</v>
      </c>
      <c r="Q463" t="s">
        <v>31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  <c r="Y463" s="2" t="str">
        <f>HYPERLINK("https://i.scdn.co/image/ab67616d0000b2733cef016d13d82873d45af84a")</f>
        <v>https://i.scdn.co/image/ab67616d0000b2733cef016d13d82873d45af84a</v>
      </c>
    </row>
    <row r="464" spans="1:25" x14ac:dyDescent="0.35">
      <c r="A464" t="s">
        <v>1630</v>
      </c>
      <c r="B464" t="s">
        <v>1631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 t="s">
        <v>1632</v>
      </c>
      <c r="J464">
        <v>209</v>
      </c>
      <c r="K464">
        <v>30</v>
      </c>
      <c r="L464" t="s">
        <v>1633</v>
      </c>
      <c r="M464">
        <v>0</v>
      </c>
      <c r="N464" t="s">
        <v>117</v>
      </c>
      <c r="O464">
        <v>115</v>
      </c>
      <c r="Q464" t="s">
        <v>31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  <c r="Y464" s="2" t="str">
        <f>HYPERLINK("https://i.scdn.co/image/ab67616d0000b273d549b09f0264901929eaa6e8")</f>
        <v>https://i.scdn.co/image/ab67616d0000b273d549b09f0264901929eaa6e8</v>
      </c>
    </row>
    <row r="465" spans="1:25" x14ac:dyDescent="0.35">
      <c r="A465" t="s">
        <v>1634</v>
      </c>
      <c r="B465" t="s">
        <v>1635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 t="s">
        <v>1636</v>
      </c>
      <c r="J465">
        <v>16</v>
      </c>
      <c r="K465">
        <v>20</v>
      </c>
      <c r="L465" t="s">
        <v>322</v>
      </c>
      <c r="M465">
        <v>0</v>
      </c>
      <c r="N465" t="s">
        <v>117</v>
      </c>
      <c r="O465">
        <v>125</v>
      </c>
      <c r="P465" t="s">
        <v>87</v>
      </c>
      <c r="Q465" t="s">
        <v>31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  <c r="Y465" s="2" t="str">
        <f>HYPERLINK("https://i.scdn.co/image/ab67616d0000b27370dbc9f47669d120ad874ec1")</f>
        <v>https://i.scdn.co/image/ab67616d0000b27370dbc9f47669d120ad874ec1</v>
      </c>
    </row>
    <row r="466" spans="1:25" x14ac:dyDescent="0.35">
      <c r="A466" t="s">
        <v>1637</v>
      </c>
      <c r="B466" t="s">
        <v>108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 t="s">
        <v>1638</v>
      </c>
      <c r="J466">
        <v>6</v>
      </c>
      <c r="K466">
        <v>21</v>
      </c>
      <c r="L466" t="s">
        <v>575</v>
      </c>
      <c r="M466">
        <v>0</v>
      </c>
      <c r="N466" t="s">
        <v>117</v>
      </c>
      <c r="O466">
        <v>76</v>
      </c>
      <c r="Q466" t="s">
        <v>31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  <c r="Y466" s="2" t="str">
        <f>HYPERLINK("https://i.scdn.co/image/ab67616d0000b27370dbc9f47669d120ad874ec1")</f>
        <v>https://i.scdn.co/image/ab67616d0000b27370dbc9f47669d120ad874ec1</v>
      </c>
    </row>
    <row r="467" spans="1:25" x14ac:dyDescent="0.35">
      <c r="A467" t="s">
        <v>1639</v>
      </c>
      <c r="B467" t="s">
        <v>1640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 t="s">
        <v>1641</v>
      </c>
      <c r="J467">
        <v>90</v>
      </c>
      <c r="K467">
        <v>35</v>
      </c>
      <c r="L467" t="s">
        <v>351</v>
      </c>
      <c r="M467">
        <v>0</v>
      </c>
      <c r="N467" t="s">
        <v>117</v>
      </c>
      <c r="O467">
        <v>101</v>
      </c>
      <c r="P467" t="s">
        <v>37</v>
      </c>
      <c r="Q467" t="s">
        <v>55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  <c r="Y467" s="2" t="str">
        <f>HYPERLINK("https://i.scdn.co/image/ab67616d0000b273d962f3b4235f8c6429a829fb")</f>
        <v>https://i.scdn.co/image/ab67616d0000b273d962f3b4235f8c6429a829fb</v>
      </c>
    </row>
    <row r="468" spans="1:25" x14ac:dyDescent="0.35">
      <c r="A468" t="s">
        <v>1589</v>
      </c>
      <c r="B468" t="s">
        <v>1642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 t="s">
        <v>1643</v>
      </c>
      <c r="J468">
        <v>126</v>
      </c>
      <c r="K468">
        <v>108</v>
      </c>
      <c r="L468" t="s">
        <v>1644</v>
      </c>
      <c r="M468">
        <v>0</v>
      </c>
      <c r="N468" t="s">
        <v>117</v>
      </c>
      <c r="O468">
        <v>143</v>
      </c>
      <c r="P468" t="s">
        <v>81</v>
      </c>
      <c r="Q468" t="s">
        <v>31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  <c r="Y468" s="2" t="str">
        <f>HYPERLINK("https://i.scdn.co/image/ab67616d0000b273df1066335619efa75889bcfc")</f>
        <v>https://i.scdn.co/image/ab67616d0000b273df1066335619efa75889bcfc</v>
      </c>
    </row>
    <row r="469" spans="1:25" x14ac:dyDescent="0.35">
      <c r="A469" t="s">
        <v>1645</v>
      </c>
      <c r="B469" t="s">
        <v>108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 t="s">
        <v>1646</v>
      </c>
      <c r="J469">
        <v>6</v>
      </c>
      <c r="K469">
        <v>18</v>
      </c>
      <c r="L469" t="s">
        <v>609</v>
      </c>
      <c r="M469">
        <v>0</v>
      </c>
      <c r="N469" t="s">
        <v>117</v>
      </c>
      <c r="O469">
        <v>119</v>
      </c>
      <c r="P469" t="s">
        <v>131</v>
      </c>
      <c r="Q469" t="s">
        <v>55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  <c r="Y469" s="2" t="str">
        <f>HYPERLINK("https://i.scdn.co/image/ab67616d0000b27370dbc9f47669d120ad874ec1")</f>
        <v>https://i.scdn.co/image/ab67616d0000b27370dbc9f47669d120ad874ec1</v>
      </c>
    </row>
    <row r="470" spans="1:25" x14ac:dyDescent="0.35">
      <c r="A470" t="s">
        <v>1647</v>
      </c>
      <c r="B470" t="s">
        <v>1648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 t="s">
        <v>1649</v>
      </c>
      <c r="J470">
        <v>13</v>
      </c>
      <c r="K470">
        <v>87</v>
      </c>
      <c r="L470" t="s">
        <v>997</v>
      </c>
      <c r="M470">
        <v>0</v>
      </c>
      <c r="N470" t="s">
        <v>1177</v>
      </c>
      <c r="O470">
        <v>78</v>
      </c>
      <c r="P470" t="s">
        <v>49</v>
      </c>
      <c r="Q470" t="s">
        <v>31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  <c r="Y470" s="2" t="str">
        <f>HYPERLINK("https://i.scdn.co/image/ab67616d0000b2730c471c36970b9406233842a5")</f>
        <v>https://i.scdn.co/image/ab67616d0000b2730c471c36970b9406233842a5</v>
      </c>
    </row>
    <row r="471" spans="1:25" x14ac:dyDescent="0.35">
      <c r="A471" t="s">
        <v>1650</v>
      </c>
      <c r="B471" t="s">
        <v>1651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 t="s">
        <v>1623</v>
      </c>
      <c r="J471">
        <v>73</v>
      </c>
      <c r="K471">
        <v>79</v>
      </c>
      <c r="L471" t="s">
        <v>1652</v>
      </c>
      <c r="M471">
        <v>0</v>
      </c>
      <c r="N471" t="s">
        <v>117</v>
      </c>
      <c r="O471">
        <v>96</v>
      </c>
      <c r="P471" t="s">
        <v>49</v>
      </c>
      <c r="Q471" t="s">
        <v>31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  <c r="Y471" s="2" t="str">
        <f>HYPERLINK("https://i.scdn.co/image/ab67616d0000b273ddcfa17be44a365b6cda4612")</f>
        <v>https://i.scdn.co/image/ab67616d0000b273ddcfa17be44a365b6cda4612</v>
      </c>
    </row>
    <row r="472" spans="1:25" x14ac:dyDescent="0.35">
      <c r="A472" t="s">
        <v>1653</v>
      </c>
      <c r="B472" t="s">
        <v>1654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 t="s">
        <v>1655</v>
      </c>
      <c r="J472">
        <v>50</v>
      </c>
      <c r="K472">
        <v>0</v>
      </c>
      <c r="L472" t="s">
        <v>224</v>
      </c>
      <c r="M472">
        <v>0</v>
      </c>
      <c r="N472" t="s">
        <v>117</v>
      </c>
      <c r="O472">
        <v>180</v>
      </c>
      <c r="P472" t="s">
        <v>49</v>
      </c>
      <c r="Q472" t="s">
        <v>31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  <c r="Y472" s="2" t="str">
        <f>HYPERLINK("https://i.scdn.co/image/ab67616d0000b2736d621c2d5114cc41c96b376a")</f>
        <v>https://i.scdn.co/image/ab67616d0000b2736d621c2d5114cc41c96b376a</v>
      </c>
    </row>
    <row r="473" spans="1:25" x14ac:dyDescent="0.35">
      <c r="A473" t="s">
        <v>1656</v>
      </c>
      <c r="B473" t="s">
        <v>1657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 t="s">
        <v>1658</v>
      </c>
      <c r="J473">
        <v>121</v>
      </c>
      <c r="K473">
        <v>58</v>
      </c>
      <c r="L473" t="s">
        <v>209</v>
      </c>
      <c r="M473">
        <v>0</v>
      </c>
      <c r="N473" t="s">
        <v>117</v>
      </c>
      <c r="O473">
        <v>126</v>
      </c>
      <c r="P473" t="s">
        <v>457</v>
      </c>
      <c r="Q473" t="s">
        <v>31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  <c r="Y473" s="2" t="str">
        <f>HYPERLINK("https://i.scdn.co/image/ab67616d0000b2734bd42504ca3569f71af64fc8")</f>
        <v>https://i.scdn.co/image/ab67616d0000b2734bd42504ca3569f71af64fc8</v>
      </c>
    </row>
    <row r="474" spans="1:25" x14ac:dyDescent="0.35">
      <c r="A474" t="s">
        <v>1659</v>
      </c>
      <c r="B474" t="s">
        <v>108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 t="s">
        <v>1660</v>
      </c>
      <c r="J474">
        <v>3</v>
      </c>
      <c r="K474">
        <v>17</v>
      </c>
      <c r="L474" t="s">
        <v>570</v>
      </c>
      <c r="M474">
        <v>0</v>
      </c>
      <c r="N474" t="s">
        <v>117</v>
      </c>
      <c r="O474">
        <v>150</v>
      </c>
      <c r="P474" t="s">
        <v>43</v>
      </c>
      <c r="Q474" t="s">
        <v>31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  <c r="Y474" s="2" t="str">
        <f>HYPERLINK("https://i.scdn.co/image/ab67616d0000b27370dbc9f47669d120ad874ec1")</f>
        <v>https://i.scdn.co/image/ab67616d0000b27370dbc9f47669d120ad874ec1</v>
      </c>
    </row>
    <row r="475" spans="1:25" x14ac:dyDescent="0.35">
      <c r="A475" t="s">
        <v>1661</v>
      </c>
      <c r="B475" t="s">
        <v>108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 t="s">
        <v>1662</v>
      </c>
      <c r="J475">
        <v>5</v>
      </c>
      <c r="K475">
        <v>9</v>
      </c>
      <c r="L475" t="s">
        <v>609</v>
      </c>
      <c r="M475">
        <v>0</v>
      </c>
      <c r="N475" t="s">
        <v>117</v>
      </c>
      <c r="O475">
        <v>90</v>
      </c>
      <c r="P475" t="s">
        <v>81</v>
      </c>
      <c r="Q475" t="s">
        <v>31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  <c r="Y475" s="2" t="str">
        <f>HYPERLINK("https://i.scdn.co/image/ab67616d0000b27370dbc9f47669d120ad874ec1")</f>
        <v>https://i.scdn.co/image/ab67616d0000b27370dbc9f47669d120ad874ec1</v>
      </c>
    </row>
    <row r="476" spans="1:25" x14ac:dyDescent="0.35">
      <c r="A476" t="s">
        <v>1663</v>
      </c>
      <c r="B476" t="s">
        <v>108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 t="s">
        <v>1664</v>
      </c>
      <c r="J476">
        <v>14</v>
      </c>
      <c r="K476">
        <v>22</v>
      </c>
      <c r="L476" t="s">
        <v>117</v>
      </c>
      <c r="M476">
        <v>0</v>
      </c>
      <c r="N476" t="s">
        <v>117</v>
      </c>
      <c r="O476">
        <v>160</v>
      </c>
      <c r="P476" t="s">
        <v>43</v>
      </c>
      <c r="Q476" t="s">
        <v>31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  <c r="Y476" s="2" t="str">
        <f>HYPERLINK("https://i.scdn.co/image/ab67616d0000b27370dbc9f47669d120ad874ec1")</f>
        <v>https://i.scdn.co/image/ab67616d0000b27370dbc9f47669d120ad874ec1</v>
      </c>
    </row>
    <row r="477" spans="1:25" x14ac:dyDescent="0.35">
      <c r="A477" t="s">
        <v>1665</v>
      </c>
      <c r="B477" t="s">
        <v>1666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 t="s">
        <v>1667</v>
      </c>
      <c r="J477">
        <v>72</v>
      </c>
      <c r="K477">
        <v>90</v>
      </c>
      <c r="L477" t="s">
        <v>425</v>
      </c>
      <c r="M477">
        <v>0</v>
      </c>
      <c r="N477" t="s">
        <v>117</v>
      </c>
      <c r="O477">
        <v>114</v>
      </c>
      <c r="Q477" t="s">
        <v>31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  <c r="Y477" s="2" t="str">
        <f>HYPERLINK("https://i.scdn.co/image/ab67616d0000b273b629026e4cf6254a90dfc414")</f>
        <v>https://i.scdn.co/image/ab67616d0000b273b629026e4cf6254a90dfc414</v>
      </c>
    </row>
    <row r="478" spans="1:25" x14ac:dyDescent="0.35">
      <c r="A478" t="s">
        <v>1668</v>
      </c>
      <c r="B478" t="s">
        <v>1669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 t="s">
        <v>1670</v>
      </c>
      <c r="J478">
        <v>89</v>
      </c>
      <c r="K478">
        <v>39</v>
      </c>
      <c r="L478" t="s">
        <v>1007</v>
      </c>
      <c r="M478">
        <v>0</v>
      </c>
      <c r="N478" t="s">
        <v>117</v>
      </c>
      <c r="O478">
        <v>113</v>
      </c>
      <c r="P478" t="s">
        <v>131</v>
      </c>
      <c r="Q478" t="s">
        <v>31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  <c r="Y478" s="2" t="str">
        <f>HYPERLINK("https://i.scdn.co/image/ab67616d0000b273d5f598be32d3027b9578ecd6")</f>
        <v>https://i.scdn.co/image/ab67616d0000b273d5f598be32d3027b9578ecd6</v>
      </c>
    </row>
    <row r="479" spans="1:25" x14ac:dyDescent="0.35">
      <c r="A479" t="s">
        <v>1671</v>
      </c>
      <c r="B479" t="s">
        <v>1672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 t="s">
        <v>1673</v>
      </c>
      <c r="J479">
        <v>115</v>
      </c>
      <c r="K479">
        <v>53</v>
      </c>
      <c r="L479" t="s">
        <v>1674</v>
      </c>
      <c r="M479">
        <v>0</v>
      </c>
      <c r="N479" t="s">
        <v>117</v>
      </c>
      <c r="O479">
        <v>147</v>
      </c>
      <c r="Q479" t="s">
        <v>31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  <c r="Y479" s="2" t="str">
        <f>HYPERLINK("https://i.scdn.co/image/ab67616d0000b27316ed688a08ecd351560f4566")</f>
        <v>https://i.scdn.co/image/ab67616d0000b27316ed688a08ecd351560f4566</v>
      </c>
    </row>
    <row r="480" spans="1:25" x14ac:dyDescent="0.35">
      <c r="A480" t="s">
        <v>1675</v>
      </c>
      <c r="B480" t="s">
        <v>1676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 t="s">
        <v>1677</v>
      </c>
      <c r="J480">
        <v>10</v>
      </c>
      <c r="K480">
        <v>6</v>
      </c>
      <c r="L480" t="s">
        <v>593</v>
      </c>
      <c r="M480">
        <v>1</v>
      </c>
      <c r="N480" t="s">
        <v>626</v>
      </c>
      <c r="O480">
        <v>100</v>
      </c>
      <c r="P480" t="s">
        <v>30</v>
      </c>
      <c r="Q480" t="s">
        <v>55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  <c r="Y480" s="2" t="str">
        <f>HYPERLINK("https://i.scdn.co/image/ab67616d0000b2736a4753885f8de374c6ff1240")</f>
        <v>https://i.scdn.co/image/ab67616d0000b2736a4753885f8de374c6ff1240</v>
      </c>
    </row>
    <row r="481" spans="1:25" x14ac:dyDescent="0.35">
      <c r="A481" t="s">
        <v>1678</v>
      </c>
      <c r="B481" t="s">
        <v>1679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 t="s">
        <v>1680</v>
      </c>
      <c r="J481">
        <v>2</v>
      </c>
      <c r="K481">
        <v>74</v>
      </c>
      <c r="L481" t="s">
        <v>534</v>
      </c>
      <c r="M481">
        <v>0</v>
      </c>
      <c r="N481" t="s">
        <v>570</v>
      </c>
      <c r="O481">
        <v>155</v>
      </c>
      <c r="P481" t="s">
        <v>112</v>
      </c>
      <c r="Q481" t="s">
        <v>31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  <c r="Y481" s="2" t="str">
        <f>HYPERLINK("https://i.scdn.co/image/ab67616d0000b273fa60e8a8d5ca09efc6098175")</f>
        <v>https://i.scdn.co/image/ab67616d0000b273fa60e8a8d5ca09efc6098175</v>
      </c>
    </row>
    <row r="482" spans="1:25" x14ac:dyDescent="0.35">
      <c r="A482" t="s">
        <v>1681</v>
      </c>
      <c r="B482" t="s">
        <v>108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 t="s">
        <v>1682</v>
      </c>
      <c r="J482">
        <v>66</v>
      </c>
      <c r="K482">
        <v>96</v>
      </c>
      <c r="L482" t="s">
        <v>64</v>
      </c>
      <c r="M482">
        <v>0</v>
      </c>
      <c r="N482" t="s">
        <v>117</v>
      </c>
      <c r="O482">
        <v>107</v>
      </c>
      <c r="P482" t="s">
        <v>131</v>
      </c>
      <c r="Q482" t="s">
        <v>55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  <c r="Y482" s="2" t="str">
        <f>HYPERLINK("https://i.scdn.co/image/ab67616d0000b27370dbc9f47669d120ad874ec1")</f>
        <v>https://i.scdn.co/image/ab67616d0000b27370dbc9f47669d120ad874ec1</v>
      </c>
    </row>
    <row r="483" spans="1:25" x14ac:dyDescent="0.35">
      <c r="A483" t="s">
        <v>1683</v>
      </c>
      <c r="B483" t="s">
        <v>1684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 t="s">
        <v>1685</v>
      </c>
      <c r="J483">
        <v>3</v>
      </c>
      <c r="K483">
        <v>7</v>
      </c>
      <c r="L483" t="s">
        <v>135</v>
      </c>
      <c r="M483">
        <v>0</v>
      </c>
      <c r="N483" t="s">
        <v>117</v>
      </c>
      <c r="O483">
        <v>112</v>
      </c>
      <c r="P483" t="s">
        <v>112</v>
      </c>
      <c r="Q483" t="s">
        <v>31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  <c r="Y483" s="2" t="str">
        <f>HYPERLINK("https://i.scdn.co/image/ab67616d0000b273c4fee55d7b51479627c31f89")</f>
        <v>https://i.scdn.co/image/ab67616d0000b273c4fee55d7b51479627c31f89</v>
      </c>
    </row>
    <row r="484" spans="1:25" x14ac:dyDescent="0.35">
      <c r="A484" t="s">
        <v>1275</v>
      </c>
      <c r="B484" t="s">
        <v>1276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 t="s">
        <v>1686</v>
      </c>
      <c r="J484">
        <v>1</v>
      </c>
      <c r="K484">
        <v>0</v>
      </c>
      <c r="L484" t="s">
        <v>392</v>
      </c>
      <c r="M484">
        <v>0</v>
      </c>
      <c r="N484" t="s">
        <v>208</v>
      </c>
      <c r="O484">
        <v>166</v>
      </c>
      <c r="P484" t="s">
        <v>37</v>
      </c>
      <c r="Q484" t="s">
        <v>31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  <c r="Y484" s="2" t="str">
        <f>HYPERLINK("https://i.scdn.co/image/ab67616d0000b273d0dd0930cea60083066173ec")</f>
        <v>https://i.scdn.co/image/ab67616d0000b273d0dd0930cea60083066173ec</v>
      </c>
    </row>
    <row r="485" spans="1:25" x14ac:dyDescent="0.35">
      <c r="A485" t="s">
        <v>1687</v>
      </c>
      <c r="B485" t="s">
        <v>1625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 t="s">
        <v>1688</v>
      </c>
      <c r="J485">
        <v>65</v>
      </c>
      <c r="K485">
        <v>39</v>
      </c>
      <c r="L485" t="s">
        <v>165</v>
      </c>
      <c r="M485">
        <v>0</v>
      </c>
      <c r="N485" t="s">
        <v>117</v>
      </c>
      <c r="O485">
        <v>107</v>
      </c>
      <c r="P485" t="s">
        <v>87</v>
      </c>
      <c r="Q485" t="s">
        <v>55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  <c r="Y485" s="2" t="str">
        <f>HYPERLINK("https://i.scdn.co/image/ab67616d0000b273caa6d0adb4c4d72e825f4123")</f>
        <v>https://i.scdn.co/image/ab67616d0000b273caa6d0adb4c4d72e825f4123</v>
      </c>
    </row>
    <row r="486" spans="1:25" x14ac:dyDescent="0.35">
      <c r="A486" t="s">
        <v>1689</v>
      </c>
      <c r="B486" t="s">
        <v>108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 t="s">
        <v>1690</v>
      </c>
      <c r="J486">
        <v>6</v>
      </c>
      <c r="K486">
        <v>11</v>
      </c>
      <c r="L486" t="s">
        <v>575</v>
      </c>
      <c r="M486">
        <v>0</v>
      </c>
      <c r="N486" t="s">
        <v>117</v>
      </c>
      <c r="O486">
        <v>81</v>
      </c>
      <c r="P486" t="s">
        <v>112</v>
      </c>
      <c r="Q486" t="s">
        <v>31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  <c r="Y486" s="2" t="str">
        <f>HYPERLINK("https://i.scdn.co/image/ab67616d0000b27370dbc9f47669d120ad874ec1")</f>
        <v>https://i.scdn.co/image/ab67616d0000b27370dbc9f47669d120ad874ec1</v>
      </c>
    </row>
    <row r="487" spans="1:25" x14ac:dyDescent="0.35">
      <c r="A487" t="s">
        <v>1691</v>
      </c>
      <c r="B487" t="s">
        <v>108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 t="s">
        <v>1692</v>
      </c>
      <c r="J487">
        <v>2</v>
      </c>
      <c r="K487">
        <v>14</v>
      </c>
      <c r="L487" t="s">
        <v>570</v>
      </c>
      <c r="M487">
        <v>0</v>
      </c>
      <c r="N487" t="s">
        <v>117</v>
      </c>
      <c r="O487">
        <v>150</v>
      </c>
      <c r="P487" t="s">
        <v>37</v>
      </c>
      <c r="Q487" t="s">
        <v>31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  <c r="Y487" s="2" t="str">
        <f>HYPERLINK("https://i.scdn.co/image/ab67616d0000b27370dbc9f47669d120ad874ec1")</f>
        <v>https://i.scdn.co/image/ab67616d0000b27370dbc9f47669d120ad874ec1</v>
      </c>
    </row>
    <row r="488" spans="1:25" x14ac:dyDescent="0.35">
      <c r="A488" t="s">
        <v>1693</v>
      </c>
      <c r="B488" t="s">
        <v>1694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 t="s">
        <v>1695</v>
      </c>
      <c r="J488">
        <v>33</v>
      </c>
      <c r="K488">
        <v>57</v>
      </c>
      <c r="L488" t="s">
        <v>69</v>
      </c>
      <c r="M488">
        <v>0</v>
      </c>
      <c r="N488" t="s">
        <v>832</v>
      </c>
      <c r="O488">
        <v>110</v>
      </c>
      <c r="P488" t="s">
        <v>49</v>
      </c>
      <c r="Q488" t="s">
        <v>31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  <c r="Y488" s="2" t="str">
        <f>HYPERLINK("https://i.scdn.co/image/ab67616d0000b273fa747621a53c8e2cc436dee0")</f>
        <v>https://i.scdn.co/image/ab67616d0000b273fa747621a53c8e2cc436dee0</v>
      </c>
    </row>
    <row r="489" spans="1:25" x14ac:dyDescent="0.35">
      <c r="A489" t="s">
        <v>1696</v>
      </c>
      <c r="B489" t="s">
        <v>45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 t="s">
        <v>1697</v>
      </c>
      <c r="J489">
        <v>12</v>
      </c>
      <c r="K489">
        <v>16</v>
      </c>
      <c r="L489" t="s">
        <v>534</v>
      </c>
      <c r="M489">
        <v>0</v>
      </c>
      <c r="N489" t="s">
        <v>117</v>
      </c>
      <c r="O489">
        <v>108</v>
      </c>
      <c r="P489" t="s">
        <v>131</v>
      </c>
      <c r="Q489" t="s">
        <v>31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  <c r="Y489" s="2" t="str">
        <f>HYPERLINK("https://i.scdn.co/image/ab67616d0000b273bb54dde68cd23e2a268ae0f5")</f>
        <v>https://i.scdn.co/image/ab67616d0000b273bb54dde68cd23e2a268ae0f5</v>
      </c>
    </row>
    <row r="490" spans="1:25" x14ac:dyDescent="0.35">
      <c r="A490" t="s">
        <v>1698</v>
      </c>
      <c r="B490" t="s">
        <v>1699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 t="s">
        <v>1700</v>
      </c>
      <c r="J490">
        <v>21</v>
      </c>
      <c r="K490">
        <v>0</v>
      </c>
      <c r="L490" t="s">
        <v>551</v>
      </c>
      <c r="M490">
        <v>0</v>
      </c>
      <c r="N490" t="s">
        <v>117</v>
      </c>
      <c r="O490">
        <v>130</v>
      </c>
      <c r="P490" t="s">
        <v>195</v>
      </c>
      <c r="Q490" t="s">
        <v>55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  <c r="Y490" s="2" t="str">
        <f>HYPERLINK("https://i.scdn.co/image/ab67616d0000b273da1249a8b9fa73d72064ea01")</f>
        <v>https://i.scdn.co/image/ab67616d0000b273da1249a8b9fa73d72064ea01</v>
      </c>
    </row>
    <row r="491" spans="1:25" x14ac:dyDescent="0.35">
      <c r="A491" t="s">
        <v>1701</v>
      </c>
      <c r="B491" t="s">
        <v>45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 t="s">
        <v>1702</v>
      </c>
      <c r="J491">
        <v>39</v>
      </c>
      <c r="K491">
        <v>35</v>
      </c>
      <c r="L491" t="s">
        <v>597</v>
      </c>
      <c r="M491">
        <v>2</v>
      </c>
      <c r="N491" t="s">
        <v>117</v>
      </c>
      <c r="O491">
        <v>164</v>
      </c>
      <c r="P491" t="s">
        <v>131</v>
      </c>
      <c r="Q491" t="s">
        <v>31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  <c r="Y491" s="2" t="str">
        <f>HYPERLINK("https://i.scdn.co/image/ab67616d0000b273bb54dde68cd23e2a268ae0f5")</f>
        <v>https://i.scdn.co/image/ab67616d0000b273bb54dde68cd23e2a268ae0f5</v>
      </c>
    </row>
    <row r="492" spans="1:25" x14ac:dyDescent="0.35">
      <c r="A492" t="s">
        <v>1703</v>
      </c>
      <c r="B492" t="s">
        <v>1704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 t="s">
        <v>1705</v>
      </c>
      <c r="J492">
        <v>27</v>
      </c>
      <c r="K492">
        <v>77</v>
      </c>
      <c r="L492" t="s">
        <v>597</v>
      </c>
      <c r="M492">
        <v>2</v>
      </c>
      <c r="N492" t="s">
        <v>117</v>
      </c>
      <c r="O492">
        <v>114</v>
      </c>
      <c r="P492" t="s">
        <v>30</v>
      </c>
      <c r="Q492" t="s">
        <v>55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  <c r="Y492" s="2" t="str">
        <f>HYPERLINK("https://i.scdn.co/image/ab67616d0000b27349d694203245f241a1bcaa72")</f>
        <v>https://i.scdn.co/image/ab67616d0000b27349d694203245f241a1bcaa72</v>
      </c>
    </row>
    <row r="493" spans="1:25" x14ac:dyDescent="0.35">
      <c r="A493" t="s">
        <v>1706</v>
      </c>
      <c r="B493" t="s">
        <v>1707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 t="s">
        <v>1708</v>
      </c>
      <c r="J493">
        <v>108</v>
      </c>
      <c r="K493">
        <v>56</v>
      </c>
      <c r="L493" t="s">
        <v>69</v>
      </c>
      <c r="M493">
        <v>0</v>
      </c>
      <c r="N493" t="s">
        <v>117</v>
      </c>
      <c r="O493">
        <v>93</v>
      </c>
      <c r="P493" t="s">
        <v>43</v>
      </c>
      <c r="Q493" t="s">
        <v>31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  <c r="Y493" s="2" t="str">
        <f>HYPERLINK("https://i.scdn.co/image/ab67616d0000b273f1ead165a7504b97e66ea7c4")</f>
        <v>https://i.scdn.co/image/ab67616d0000b273f1ead165a7504b97e66ea7c4</v>
      </c>
    </row>
    <row r="494" spans="1:25" x14ac:dyDescent="0.35">
      <c r="A494" t="s">
        <v>1709</v>
      </c>
      <c r="B494" t="s">
        <v>1710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 t="s">
        <v>1711</v>
      </c>
      <c r="J494">
        <v>83</v>
      </c>
      <c r="K494">
        <v>58</v>
      </c>
      <c r="L494" t="s">
        <v>1712</v>
      </c>
      <c r="M494">
        <v>7</v>
      </c>
      <c r="N494" t="s">
        <v>117</v>
      </c>
      <c r="O494">
        <v>90</v>
      </c>
      <c r="P494" t="s">
        <v>37</v>
      </c>
      <c r="Q494" t="s">
        <v>55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  <c r="Y494" s="2" t="str">
        <f>HYPERLINK("https://i.scdn.co/image/ab67616d0000b273d9525f27b0a9e25b1fa21230")</f>
        <v>https://i.scdn.co/image/ab67616d0000b273d9525f27b0a9e25b1fa21230</v>
      </c>
    </row>
    <row r="495" spans="1:25" x14ac:dyDescent="0.35">
      <c r="A495" t="s">
        <v>1713</v>
      </c>
      <c r="B495" t="s">
        <v>108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 t="s">
        <v>1714</v>
      </c>
      <c r="J495">
        <v>0</v>
      </c>
      <c r="K495">
        <v>9</v>
      </c>
      <c r="L495" t="s">
        <v>570</v>
      </c>
      <c r="M495">
        <v>0</v>
      </c>
      <c r="N495" t="s">
        <v>117</v>
      </c>
      <c r="O495">
        <v>128</v>
      </c>
      <c r="P495" t="s">
        <v>30</v>
      </c>
      <c r="Q495" t="s">
        <v>31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  <c r="Y495" s="2" t="str">
        <f>HYPERLINK("https://i.scdn.co/image/ab67616d0000b27370dbc9f47669d120ad874ec1")</f>
        <v>https://i.scdn.co/image/ab67616d0000b27370dbc9f47669d120ad874ec1</v>
      </c>
    </row>
    <row r="496" spans="1:25" x14ac:dyDescent="0.35">
      <c r="A496" t="s">
        <v>1715</v>
      </c>
      <c r="B496" t="s">
        <v>1716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 t="s">
        <v>1717</v>
      </c>
      <c r="J496">
        <v>38</v>
      </c>
      <c r="K496">
        <v>64</v>
      </c>
      <c r="L496" t="s">
        <v>318</v>
      </c>
      <c r="M496">
        <v>3</v>
      </c>
      <c r="N496" t="s">
        <v>903</v>
      </c>
      <c r="O496">
        <v>97</v>
      </c>
      <c r="P496" t="s">
        <v>49</v>
      </c>
      <c r="Q496" t="s">
        <v>31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  <c r="Y496" s="2" t="str">
        <f>HYPERLINK("https://i.scdn.co/image/ab67616d0000b27349d694203245f241a1bcaa72")</f>
        <v>https://i.scdn.co/image/ab67616d0000b27349d694203245f241a1bcaa72</v>
      </c>
    </row>
    <row r="497" spans="1:25" x14ac:dyDescent="0.35">
      <c r="A497" t="s">
        <v>1718</v>
      </c>
      <c r="B497" t="s">
        <v>1719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 t="s">
        <v>1720</v>
      </c>
      <c r="J497">
        <v>120</v>
      </c>
      <c r="K497">
        <v>30</v>
      </c>
      <c r="L497" t="s">
        <v>574</v>
      </c>
      <c r="M497">
        <v>0</v>
      </c>
      <c r="N497" t="s">
        <v>609</v>
      </c>
      <c r="O497">
        <v>152</v>
      </c>
      <c r="P497" t="s">
        <v>131</v>
      </c>
      <c r="Q497" t="s">
        <v>55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  <c r="Y497" s="2" t="str">
        <f>HYPERLINK("https://i.scdn.co/image/ab67616d0000b273518e08c8beff84cbe4ebfeef")</f>
        <v>https://i.scdn.co/image/ab67616d0000b273518e08c8beff84cbe4ebfeef</v>
      </c>
    </row>
    <row r="498" spans="1:25" x14ac:dyDescent="0.35">
      <c r="A498" t="s">
        <v>1721</v>
      </c>
      <c r="B498" t="s">
        <v>1722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 t="s">
        <v>1723</v>
      </c>
      <c r="J498">
        <v>32</v>
      </c>
      <c r="K498">
        <v>3</v>
      </c>
      <c r="L498" t="s">
        <v>244</v>
      </c>
      <c r="M498">
        <v>0</v>
      </c>
      <c r="N498" t="s">
        <v>117</v>
      </c>
      <c r="O498">
        <v>175</v>
      </c>
      <c r="P498" t="s">
        <v>112</v>
      </c>
      <c r="Q498" t="s">
        <v>31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  <c r="Y498" s="2" t="str">
        <f>HYPERLINK("https://i.scdn.co/image/ab67616d0000b27394fd2e614d0862bdd2592594")</f>
        <v>https://i.scdn.co/image/ab67616d0000b27394fd2e614d0862bdd2592594</v>
      </c>
    </row>
    <row r="499" spans="1:25" x14ac:dyDescent="0.35">
      <c r="A499" t="s">
        <v>1724</v>
      </c>
      <c r="B499" t="s">
        <v>108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 t="s">
        <v>1725</v>
      </c>
      <c r="J499">
        <v>2</v>
      </c>
      <c r="K499">
        <v>15</v>
      </c>
      <c r="L499" t="s">
        <v>609</v>
      </c>
      <c r="M499">
        <v>0</v>
      </c>
      <c r="N499" t="s">
        <v>117</v>
      </c>
      <c r="O499">
        <v>116</v>
      </c>
      <c r="P499" t="s">
        <v>81</v>
      </c>
      <c r="Q499" t="s">
        <v>31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  <c r="Y499" s="2" t="str">
        <f>HYPERLINK("https://i.scdn.co/image/ab67616d0000b27370dbc9f47669d120ad874ec1")</f>
        <v>https://i.scdn.co/image/ab67616d0000b27370dbc9f47669d120ad874ec1</v>
      </c>
    </row>
    <row r="500" spans="1:25" x14ac:dyDescent="0.35">
      <c r="A500" t="s">
        <v>1726</v>
      </c>
      <c r="B500" t="s">
        <v>1727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 t="s">
        <v>1728</v>
      </c>
      <c r="J500">
        <v>2</v>
      </c>
      <c r="K500">
        <v>2</v>
      </c>
      <c r="L500" t="s">
        <v>224</v>
      </c>
      <c r="M500">
        <v>0</v>
      </c>
      <c r="N500" t="s">
        <v>570</v>
      </c>
      <c r="O500">
        <v>80</v>
      </c>
      <c r="P500" t="s">
        <v>43</v>
      </c>
      <c r="Q500" t="s">
        <v>55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  <c r="Y500" s="2" t="str">
        <f>HYPERLINK("https://i.scdn.co/image/ab67616d0000b273c4fee55d7b51479627c31f89")</f>
        <v>https://i.scdn.co/image/ab67616d0000b273c4fee55d7b51479627c31f89</v>
      </c>
    </row>
    <row r="501" spans="1:25" x14ac:dyDescent="0.35">
      <c r="A501" t="s">
        <v>1729</v>
      </c>
      <c r="B501" t="s">
        <v>1730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 t="s">
        <v>1731</v>
      </c>
      <c r="J501">
        <v>39</v>
      </c>
      <c r="K501">
        <v>50</v>
      </c>
      <c r="L501" t="s">
        <v>272</v>
      </c>
      <c r="M501">
        <v>3</v>
      </c>
      <c r="N501" t="s">
        <v>609</v>
      </c>
      <c r="O501">
        <v>93</v>
      </c>
      <c r="P501" t="s">
        <v>30</v>
      </c>
      <c r="Q501" t="s">
        <v>55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  <c r="Y501" s="2" t="str">
        <f>HYPERLINK("https://i.scdn.co/image/ab67616d0000b273f119d907eb46bdc4c54dc9fa")</f>
        <v>https://i.scdn.co/image/ab67616d0000b273f119d907eb46bdc4c54dc9fa</v>
      </c>
    </row>
    <row r="502" spans="1:25" x14ac:dyDescent="0.35">
      <c r="A502" t="s">
        <v>1732</v>
      </c>
      <c r="B502" t="s">
        <v>1733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 t="s">
        <v>1734</v>
      </c>
      <c r="J502">
        <v>170</v>
      </c>
      <c r="K502">
        <v>12</v>
      </c>
      <c r="L502" t="s">
        <v>1735</v>
      </c>
      <c r="M502">
        <v>18</v>
      </c>
      <c r="O502">
        <v>122</v>
      </c>
      <c r="P502" t="s">
        <v>195</v>
      </c>
      <c r="Q502" t="s">
        <v>31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  <c r="Y502" s="2" t="str">
        <f>HYPERLINK("https://i.scdn.co/image/ab67616d0000b273c8870cc0a533bcf8d6e3fe05")</f>
        <v>https://i.scdn.co/image/ab67616d0000b273c8870cc0a533bcf8d6e3fe05</v>
      </c>
    </row>
    <row r="503" spans="1:25" x14ac:dyDescent="0.35">
      <c r="A503" t="s">
        <v>1736</v>
      </c>
      <c r="B503" t="s">
        <v>256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 t="s">
        <v>1737</v>
      </c>
      <c r="J503">
        <v>81</v>
      </c>
      <c r="K503">
        <v>77</v>
      </c>
      <c r="L503" t="s">
        <v>1738</v>
      </c>
      <c r="M503">
        <v>0</v>
      </c>
      <c r="O503">
        <v>122</v>
      </c>
      <c r="P503" t="s">
        <v>131</v>
      </c>
      <c r="Q503" t="s">
        <v>31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  <c r="Y503" s="2" t="str">
        <f>HYPERLINK("https://i.scdn.co/image/ab67616d0000b2734ab2520c2c77a1d66b9ee21d")</f>
        <v>https://i.scdn.co/image/ab67616d0000b2734ab2520c2c77a1d66b9ee21d</v>
      </c>
    </row>
    <row r="504" spans="1:25" x14ac:dyDescent="0.35">
      <c r="A504" t="s">
        <v>1739</v>
      </c>
      <c r="B504" t="s">
        <v>256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 t="s">
        <v>1740</v>
      </c>
      <c r="J504">
        <v>13</v>
      </c>
      <c r="K504">
        <v>89</v>
      </c>
      <c r="L504" t="s">
        <v>204</v>
      </c>
      <c r="M504">
        <v>0</v>
      </c>
      <c r="N504" t="s">
        <v>575</v>
      </c>
      <c r="O504">
        <v>135</v>
      </c>
      <c r="P504" t="s">
        <v>49</v>
      </c>
      <c r="Q504" t="s">
        <v>55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  <c r="Y504" s="2" t="str">
        <f>HYPERLINK("https://i.scdn.co/image/ab67616d0000b2734ab2520c2c77a1d66b9ee21d")</f>
        <v>https://i.scdn.co/image/ab67616d0000b2734ab2520c2c77a1d66b9ee21d</v>
      </c>
    </row>
    <row r="505" spans="1:25" x14ac:dyDescent="0.35">
      <c r="A505" t="s">
        <v>1741</v>
      </c>
      <c r="B505" t="s">
        <v>1742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 t="s">
        <v>1743</v>
      </c>
      <c r="J505">
        <v>65</v>
      </c>
      <c r="K505">
        <v>7</v>
      </c>
      <c r="L505" t="s">
        <v>1744</v>
      </c>
      <c r="M505">
        <v>16</v>
      </c>
      <c r="N505" t="s">
        <v>224</v>
      </c>
      <c r="O505">
        <v>109</v>
      </c>
      <c r="P505" t="s">
        <v>43</v>
      </c>
      <c r="Q505" t="s">
        <v>31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  <c r="Y505" s="2" t="str">
        <f>HYPERLINK("https://i.scdn.co/image/ab67616d0000b273270a1c7644ec5a23c7d05272")</f>
        <v>https://i.scdn.co/image/ab67616d0000b273270a1c7644ec5a23c7d05272</v>
      </c>
    </row>
    <row r="506" spans="1:25" x14ac:dyDescent="0.35">
      <c r="A506" t="s">
        <v>1745</v>
      </c>
      <c r="B506" t="s">
        <v>256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 t="s">
        <v>1746</v>
      </c>
      <c r="J506">
        <v>49</v>
      </c>
      <c r="K506">
        <v>88</v>
      </c>
      <c r="L506" t="s">
        <v>225</v>
      </c>
      <c r="M506">
        <v>0</v>
      </c>
      <c r="O506">
        <v>93</v>
      </c>
      <c r="Q506" t="s">
        <v>55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  <c r="Y506" s="2" t="str">
        <f>HYPERLINK("https://i.scdn.co/image/ab67616d0000b2734ab2520c2c77a1d66b9ee21d")</f>
        <v>https://i.scdn.co/image/ab67616d0000b2734ab2520c2c77a1d66b9ee21d</v>
      </c>
    </row>
    <row r="507" spans="1:25" x14ac:dyDescent="0.35">
      <c r="A507" t="s">
        <v>1747</v>
      </c>
      <c r="B507" t="s">
        <v>1748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 t="s">
        <v>1749</v>
      </c>
      <c r="J507">
        <v>183</v>
      </c>
      <c r="K507">
        <v>63</v>
      </c>
      <c r="L507" t="s">
        <v>1750</v>
      </c>
      <c r="M507">
        <v>0</v>
      </c>
      <c r="N507" t="s">
        <v>832</v>
      </c>
      <c r="O507">
        <v>125</v>
      </c>
      <c r="P507" t="s">
        <v>30</v>
      </c>
      <c r="Q507" t="s">
        <v>55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  <c r="Y507" s="2" t="str">
        <f>HYPERLINK("https://i.scdn.co/image/ab67616d0000b27384d413b195aac8a69cc6e5c6")</f>
        <v>https://i.scdn.co/image/ab67616d0000b27384d413b195aac8a69cc6e5c6</v>
      </c>
    </row>
    <row r="508" spans="1:25" x14ac:dyDescent="0.35">
      <c r="A508" t="s">
        <v>1751</v>
      </c>
      <c r="B508" t="s">
        <v>1752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 t="s">
        <v>1753</v>
      </c>
      <c r="J508">
        <v>95</v>
      </c>
      <c r="K508">
        <v>89</v>
      </c>
      <c r="L508" t="s">
        <v>551</v>
      </c>
      <c r="M508">
        <v>0</v>
      </c>
      <c r="O508">
        <v>206</v>
      </c>
      <c r="Q508" t="s">
        <v>55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  <c r="Y508" s="2" t="str">
        <f>HYPERLINK("https://i.scdn.co/image/ab67616d0000b273e1ac646ed6f25125e2a77229")</f>
        <v>https://i.scdn.co/image/ab67616d0000b273e1ac646ed6f25125e2a77229</v>
      </c>
    </row>
    <row r="509" spans="1:25" x14ac:dyDescent="0.35">
      <c r="A509" t="s">
        <v>1754</v>
      </c>
      <c r="B509" t="s">
        <v>1755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 t="s">
        <v>1756</v>
      </c>
      <c r="J509">
        <v>252</v>
      </c>
      <c r="K509">
        <v>109</v>
      </c>
      <c r="L509" t="s">
        <v>1757</v>
      </c>
      <c r="M509">
        <v>20</v>
      </c>
      <c r="O509">
        <v>130</v>
      </c>
      <c r="P509" t="s">
        <v>131</v>
      </c>
      <c r="Q509" t="s">
        <v>31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  <c r="Y509" s="2" t="str">
        <f>HYPERLINK("https://i.scdn.co/image/ab67616d0000b2734239a6aa89738d8f798168ad")</f>
        <v>https://i.scdn.co/image/ab67616d0000b2734239a6aa89738d8f798168ad</v>
      </c>
    </row>
    <row r="510" spans="1:25" x14ac:dyDescent="0.35">
      <c r="A510" t="s">
        <v>1758</v>
      </c>
      <c r="B510" t="s">
        <v>256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 t="s">
        <v>1759</v>
      </c>
      <c r="J510">
        <v>7</v>
      </c>
      <c r="K510">
        <v>47</v>
      </c>
      <c r="L510" t="s">
        <v>170</v>
      </c>
      <c r="M510">
        <v>0</v>
      </c>
      <c r="N510" t="s">
        <v>117</v>
      </c>
      <c r="O510">
        <v>121</v>
      </c>
      <c r="P510" t="s">
        <v>131</v>
      </c>
      <c r="Q510" t="s">
        <v>55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  <c r="Y510" s="2" t="str">
        <f>HYPERLINK("https://i.scdn.co/image/ab67616d0000b2734ab2520c2c77a1d66b9ee21d")</f>
        <v>https://i.scdn.co/image/ab67616d0000b2734ab2520c2c77a1d66b9ee21d</v>
      </c>
    </row>
    <row r="511" spans="1:25" x14ac:dyDescent="0.35">
      <c r="A511" t="s">
        <v>1760</v>
      </c>
      <c r="B511" t="s">
        <v>256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 t="s">
        <v>1761</v>
      </c>
      <c r="J511">
        <v>11</v>
      </c>
      <c r="K511">
        <v>29</v>
      </c>
      <c r="L511" t="s">
        <v>534</v>
      </c>
      <c r="M511">
        <v>0</v>
      </c>
      <c r="N511" t="s">
        <v>117</v>
      </c>
      <c r="O511">
        <v>123</v>
      </c>
      <c r="P511" t="s">
        <v>87</v>
      </c>
      <c r="Q511" t="s">
        <v>55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  <c r="Y511" s="2" t="str">
        <f>HYPERLINK("https://i.scdn.co/image/ab67616d0000b2734ab2520c2c77a1d66b9ee21d")</f>
        <v>https://i.scdn.co/image/ab67616d0000b2734ab2520c2c77a1d66b9ee21d</v>
      </c>
    </row>
    <row r="512" spans="1:25" x14ac:dyDescent="0.35">
      <c r="A512" t="s">
        <v>1762</v>
      </c>
      <c r="B512" t="s">
        <v>1763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 t="s">
        <v>1764</v>
      </c>
      <c r="J512">
        <v>24</v>
      </c>
      <c r="K512">
        <v>0</v>
      </c>
      <c r="L512" t="s">
        <v>1765</v>
      </c>
      <c r="M512">
        <v>0</v>
      </c>
      <c r="N512" t="s">
        <v>117</v>
      </c>
      <c r="O512">
        <v>122</v>
      </c>
      <c r="P512" t="s">
        <v>30</v>
      </c>
      <c r="Q512" t="s">
        <v>55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  <c r="Y512" s="2" t="str">
        <f>HYPERLINK("https://i.scdn.co/image/ab67616d0000b273a9897f65d1ead1be10a51e3f")</f>
        <v>https://i.scdn.co/image/ab67616d0000b273a9897f65d1ead1be10a51e3f</v>
      </c>
    </row>
    <row r="513" spans="1:25" x14ac:dyDescent="0.35">
      <c r="A513" t="s">
        <v>1766</v>
      </c>
      <c r="B513" t="s">
        <v>256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 t="s">
        <v>1767</v>
      </c>
      <c r="J513">
        <v>18</v>
      </c>
      <c r="K513">
        <v>77</v>
      </c>
      <c r="L513" t="s">
        <v>550</v>
      </c>
      <c r="M513">
        <v>0</v>
      </c>
      <c r="N513" t="s">
        <v>609</v>
      </c>
      <c r="O513">
        <v>143</v>
      </c>
      <c r="Q513" t="s">
        <v>31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  <c r="Y513" s="2" t="str">
        <f>HYPERLINK("https://i.scdn.co/image/ab67616d0000b2734ab2520c2c77a1d66b9ee21d")</f>
        <v>https://i.scdn.co/image/ab67616d0000b2734ab2520c2c77a1d66b9ee21d</v>
      </c>
    </row>
    <row r="514" spans="1:25" x14ac:dyDescent="0.35">
      <c r="A514" t="s">
        <v>1768</v>
      </c>
      <c r="B514" t="s">
        <v>256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 t="s">
        <v>1769</v>
      </c>
      <c r="J514">
        <v>17</v>
      </c>
      <c r="K514">
        <v>80</v>
      </c>
      <c r="L514" t="s">
        <v>562</v>
      </c>
      <c r="M514">
        <v>0</v>
      </c>
      <c r="N514" t="s">
        <v>117</v>
      </c>
      <c r="O514">
        <v>121</v>
      </c>
      <c r="P514" t="s">
        <v>274</v>
      </c>
      <c r="Q514" t="s">
        <v>55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  <c r="Y514" s="2" t="str">
        <f>HYPERLINK("https://i.scdn.co/image/ab67616d0000b2734ab2520c2c77a1d66b9ee21d")</f>
        <v>https://i.scdn.co/image/ab67616d0000b2734ab2520c2c77a1d66b9ee21d</v>
      </c>
    </row>
    <row r="515" spans="1:25" x14ac:dyDescent="0.35">
      <c r="A515" t="s">
        <v>1770</v>
      </c>
      <c r="B515" t="s">
        <v>39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 t="s">
        <v>1771</v>
      </c>
      <c r="J515">
        <v>259</v>
      </c>
      <c r="K515">
        <v>55</v>
      </c>
      <c r="L515" t="s">
        <v>1772</v>
      </c>
      <c r="M515">
        <v>1</v>
      </c>
      <c r="O515">
        <v>166</v>
      </c>
      <c r="P515" t="s">
        <v>87</v>
      </c>
      <c r="Q515" t="s">
        <v>55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  <c r="Y515" s="2" t="str">
        <f>HYPERLINK("https://i.scdn.co/image/ab67616d0000b273a91c10fe9472d9bd89802e5a")</f>
        <v>https://i.scdn.co/image/ab67616d0000b273a91c10fe9472d9bd89802e5a</v>
      </c>
    </row>
    <row r="516" spans="1:25" x14ac:dyDescent="0.35">
      <c r="A516" t="s">
        <v>1773</v>
      </c>
      <c r="B516" t="s">
        <v>1774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 t="s">
        <v>1775</v>
      </c>
      <c r="J516">
        <v>7</v>
      </c>
      <c r="K516">
        <v>18</v>
      </c>
      <c r="L516" t="s">
        <v>593</v>
      </c>
      <c r="M516">
        <v>0</v>
      </c>
      <c r="N516" t="s">
        <v>117</v>
      </c>
      <c r="O516">
        <v>135</v>
      </c>
      <c r="P516" t="s">
        <v>37</v>
      </c>
      <c r="Q516" t="s">
        <v>31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  <c r="Y516" s="2" t="str">
        <f>HYPERLINK("https://i.scdn.co/image/ab67616d0000b2733ca6a2d4508423b2e82a5fdb")</f>
        <v>https://i.scdn.co/image/ab67616d0000b2733ca6a2d4508423b2e82a5fdb</v>
      </c>
    </row>
    <row r="517" spans="1:25" x14ac:dyDescent="0.35">
      <c r="A517" t="s">
        <v>1776</v>
      </c>
      <c r="B517" t="s">
        <v>256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 t="s">
        <v>1777</v>
      </c>
      <c r="J517">
        <v>3</v>
      </c>
      <c r="K517">
        <v>18</v>
      </c>
      <c r="L517" t="s">
        <v>534</v>
      </c>
      <c r="M517">
        <v>0</v>
      </c>
      <c r="N517" t="s">
        <v>117</v>
      </c>
      <c r="O517">
        <v>87</v>
      </c>
      <c r="P517" t="s">
        <v>195</v>
      </c>
      <c r="Q517" t="s">
        <v>55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  <c r="Y517" s="2" t="str">
        <f>HYPERLINK("https://i.scdn.co/image/ab67616d0000b2734ab2520c2c77a1d66b9ee21d")</f>
        <v>https://i.scdn.co/image/ab67616d0000b2734ab2520c2c77a1d66b9ee21d</v>
      </c>
    </row>
    <row r="518" spans="1:25" x14ac:dyDescent="0.35">
      <c r="A518" t="s">
        <v>1778</v>
      </c>
      <c r="B518" t="s">
        <v>1779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 t="s">
        <v>1780</v>
      </c>
      <c r="J518">
        <v>382</v>
      </c>
      <c r="K518">
        <v>65</v>
      </c>
      <c r="L518" t="s">
        <v>1781</v>
      </c>
      <c r="M518">
        <v>0</v>
      </c>
      <c r="N518" t="s">
        <v>684</v>
      </c>
      <c r="O518">
        <v>111</v>
      </c>
      <c r="P518" t="s">
        <v>112</v>
      </c>
      <c r="Q518" t="s">
        <v>31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  <c r="Y518" s="2" t="str">
        <f>HYPERLINK("https://i.scdn.co/image/ab67616d0000b273be841ba4bc24340152e3a79a")</f>
        <v>https://i.scdn.co/image/ab67616d0000b273be841ba4bc24340152e3a79a</v>
      </c>
    </row>
    <row r="519" spans="1:25" x14ac:dyDescent="0.35">
      <c r="A519" t="s">
        <v>1782</v>
      </c>
      <c r="B519" t="s">
        <v>1783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 t="s">
        <v>1784</v>
      </c>
      <c r="J519">
        <v>9</v>
      </c>
      <c r="K519">
        <v>10</v>
      </c>
      <c r="L519" t="s">
        <v>626</v>
      </c>
      <c r="M519">
        <v>0</v>
      </c>
      <c r="N519" t="s">
        <v>117</v>
      </c>
      <c r="O519">
        <v>110</v>
      </c>
      <c r="P519" t="s">
        <v>81</v>
      </c>
      <c r="Q519" t="s">
        <v>31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  <c r="Y519" s="2" t="str">
        <f>HYPERLINK("https://i.scdn.co/image/ab67616d0000b2734ab2520c2c77a1d66b9ee21d")</f>
        <v>https://i.scdn.co/image/ab67616d0000b2734ab2520c2c77a1d66b9ee21d</v>
      </c>
    </row>
    <row r="520" spans="1:25" x14ac:dyDescent="0.35">
      <c r="A520" t="s">
        <v>1785</v>
      </c>
      <c r="B520" t="s">
        <v>1541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 t="s">
        <v>1786</v>
      </c>
      <c r="J520">
        <v>125</v>
      </c>
      <c r="K520">
        <v>36</v>
      </c>
      <c r="L520" t="s">
        <v>139</v>
      </c>
      <c r="M520">
        <v>0</v>
      </c>
      <c r="O520">
        <v>130</v>
      </c>
      <c r="P520" t="s">
        <v>37</v>
      </c>
      <c r="Q520" t="s">
        <v>31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  <c r="Y520" s="2" t="str">
        <f>HYPERLINK("https://i.scdn.co/image/ab67616d0000b273be841ba4bc24340152e3a79a")</f>
        <v>https://i.scdn.co/image/ab67616d0000b273be841ba4bc24340152e3a79a</v>
      </c>
    </row>
    <row r="521" spans="1:25" x14ac:dyDescent="0.35">
      <c r="A521" t="s">
        <v>1787</v>
      </c>
      <c r="B521" t="s">
        <v>1398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 t="s">
        <v>1788</v>
      </c>
      <c r="J521">
        <v>275</v>
      </c>
      <c r="K521">
        <v>19</v>
      </c>
      <c r="L521" t="s">
        <v>1789</v>
      </c>
      <c r="M521">
        <v>0</v>
      </c>
      <c r="O521">
        <v>179</v>
      </c>
      <c r="P521" t="s">
        <v>112</v>
      </c>
      <c r="Q521" t="s">
        <v>55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  <c r="Y521" s="2" t="str">
        <f>HYPERLINK("https://i.scdn.co/image/ab67616d0000b273be82673b5f79d9658ec0a9fd")</f>
        <v>https://i.scdn.co/image/ab67616d0000b273be82673b5f79d9658ec0a9fd</v>
      </c>
    </row>
    <row r="522" spans="1:25" x14ac:dyDescent="0.35">
      <c r="A522" t="s">
        <v>1790</v>
      </c>
      <c r="B522" t="s">
        <v>1791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 t="s">
        <v>1792</v>
      </c>
      <c r="J522">
        <v>74</v>
      </c>
      <c r="K522">
        <v>0</v>
      </c>
      <c r="L522" t="s">
        <v>1609</v>
      </c>
      <c r="M522">
        <v>14</v>
      </c>
      <c r="O522">
        <v>93</v>
      </c>
      <c r="P522" t="s">
        <v>43</v>
      </c>
      <c r="Q522" t="s">
        <v>55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  <c r="Y522" s="2" t="str">
        <f>HYPERLINK("https://i.scdn.co/image/ab67616d0000b273405fdad252857e01dbced96a")</f>
        <v>https://i.scdn.co/image/ab67616d0000b273405fdad252857e01dbced96a</v>
      </c>
    </row>
    <row r="523" spans="1:25" x14ac:dyDescent="0.35">
      <c r="A523" t="s">
        <v>1793</v>
      </c>
      <c r="B523" t="s">
        <v>256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 t="s">
        <v>1794</v>
      </c>
      <c r="J523">
        <v>1</v>
      </c>
      <c r="K523">
        <v>8</v>
      </c>
      <c r="L523" t="s">
        <v>224</v>
      </c>
      <c r="M523">
        <v>0</v>
      </c>
      <c r="N523" t="s">
        <v>117</v>
      </c>
      <c r="O523">
        <v>78</v>
      </c>
      <c r="P523" t="s">
        <v>49</v>
      </c>
      <c r="Q523" t="s">
        <v>55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  <c r="Y523" s="2" t="str">
        <f>HYPERLINK("https://i.scdn.co/image/ab67616d0000b2734ab2520c2c77a1d66b9ee21d")</f>
        <v>https://i.scdn.co/image/ab67616d0000b2734ab2520c2c77a1d66b9ee21d</v>
      </c>
    </row>
    <row r="524" spans="1:25" x14ac:dyDescent="0.35">
      <c r="A524" t="s">
        <v>1795</v>
      </c>
      <c r="B524" t="s">
        <v>1796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 t="s">
        <v>1797</v>
      </c>
      <c r="J524">
        <v>38</v>
      </c>
      <c r="K524">
        <v>48</v>
      </c>
      <c r="L524" t="s">
        <v>760</v>
      </c>
      <c r="M524">
        <v>0</v>
      </c>
      <c r="N524" t="s">
        <v>117</v>
      </c>
      <c r="O524">
        <v>180</v>
      </c>
      <c r="P524" t="s">
        <v>81</v>
      </c>
      <c r="Q524" t="s">
        <v>31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  <c r="Y524" s="2" t="str">
        <f>HYPERLINK("https://i.scdn.co/image/ab67616d0000b273e1ac646ed6f25125e2a77229")</f>
        <v>https://i.scdn.co/image/ab67616d0000b273e1ac646ed6f25125e2a77229</v>
      </c>
    </row>
    <row r="525" spans="1:25" x14ac:dyDescent="0.35">
      <c r="A525" t="s">
        <v>1798</v>
      </c>
      <c r="B525" t="s">
        <v>256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 t="s">
        <v>1799</v>
      </c>
      <c r="J525">
        <v>1</v>
      </c>
      <c r="K525">
        <v>17</v>
      </c>
      <c r="L525" t="s">
        <v>832</v>
      </c>
      <c r="M525">
        <v>0</v>
      </c>
      <c r="N525" t="s">
        <v>117</v>
      </c>
      <c r="O525">
        <v>86</v>
      </c>
      <c r="P525" t="s">
        <v>49</v>
      </c>
      <c r="Q525" t="s">
        <v>55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  <c r="Y525" s="2" t="str">
        <f>HYPERLINK("https://i.scdn.co/image/ab67616d0000b2734ab2520c2c77a1d66b9ee21d")</f>
        <v>https://i.scdn.co/image/ab67616d0000b2734ab2520c2c77a1d66b9ee21d</v>
      </c>
    </row>
    <row r="526" spans="1:25" x14ac:dyDescent="0.35">
      <c r="A526" t="s">
        <v>1800</v>
      </c>
      <c r="B526" t="s">
        <v>1398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 t="s">
        <v>1801</v>
      </c>
      <c r="J526">
        <v>173</v>
      </c>
      <c r="K526">
        <v>7</v>
      </c>
      <c r="L526" t="s">
        <v>1802</v>
      </c>
      <c r="M526">
        <v>0</v>
      </c>
      <c r="N526" t="s">
        <v>322</v>
      </c>
      <c r="O526">
        <v>88</v>
      </c>
      <c r="P526" t="s">
        <v>37</v>
      </c>
      <c r="Q526" t="s">
        <v>55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  <c r="Y526" s="2" t="str">
        <f>HYPERLINK("https://i.scdn.co/image/ab67616d0000b273be82673b5f79d9658ec0a9fd")</f>
        <v>https://i.scdn.co/image/ab67616d0000b273be82673b5f79d9658ec0a9fd</v>
      </c>
    </row>
    <row r="527" spans="1:25" x14ac:dyDescent="0.35">
      <c r="A527" t="s">
        <v>1803</v>
      </c>
      <c r="B527" t="s">
        <v>1804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 t="s">
        <v>1805</v>
      </c>
      <c r="J527">
        <v>68</v>
      </c>
      <c r="K527">
        <v>18</v>
      </c>
      <c r="L527" t="s">
        <v>1459</v>
      </c>
      <c r="M527">
        <v>0</v>
      </c>
      <c r="N527" t="s">
        <v>609</v>
      </c>
      <c r="O527">
        <v>97</v>
      </c>
      <c r="P527" t="s">
        <v>37</v>
      </c>
      <c r="Q527" t="s">
        <v>31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  <c r="Y527" s="2" t="str">
        <f>HYPERLINK("https://i.scdn.co/image/ab67616d0000b27334362676667a4322838ccc97")</f>
        <v>https://i.scdn.co/image/ab67616d0000b27334362676667a4322838ccc97</v>
      </c>
    </row>
    <row r="528" spans="1:25" x14ac:dyDescent="0.35">
      <c r="A528" t="s">
        <v>1806</v>
      </c>
      <c r="B528" t="s">
        <v>1807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 t="s">
        <v>1808</v>
      </c>
      <c r="J528">
        <v>183</v>
      </c>
      <c r="K528">
        <v>64</v>
      </c>
      <c r="L528" t="s">
        <v>1809</v>
      </c>
      <c r="M528">
        <v>9</v>
      </c>
      <c r="N528" t="s">
        <v>1459</v>
      </c>
      <c r="O528">
        <v>134</v>
      </c>
      <c r="P528" t="s">
        <v>30</v>
      </c>
      <c r="Q528" t="s">
        <v>55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  <c r="Y528" s="2" t="str">
        <f>HYPERLINK("https://i.scdn.co/image/ab67616d0000b273c5f9dfd80d2a80c9b568b8ee")</f>
        <v>https://i.scdn.co/image/ab67616d0000b273c5f9dfd80d2a80c9b568b8ee</v>
      </c>
    </row>
    <row r="529" spans="1:25" x14ac:dyDescent="0.35">
      <c r="A529" t="s">
        <v>1810</v>
      </c>
      <c r="B529" t="s">
        <v>1811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 t="s">
        <v>1812</v>
      </c>
      <c r="J529">
        <v>67</v>
      </c>
      <c r="K529">
        <v>13</v>
      </c>
      <c r="L529" t="s">
        <v>149</v>
      </c>
      <c r="M529">
        <v>0</v>
      </c>
      <c r="N529" t="s">
        <v>712</v>
      </c>
      <c r="O529">
        <v>116</v>
      </c>
      <c r="P529" t="s">
        <v>81</v>
      </c>
      <c r="Q529" t="s">
        <v>31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  <c r="Y529" s="2" t="str">
        <f>HYPERLINK("https://i.scdn.co/image/ab67616d0000b273545c930fa9fada545b01f71d")</f>
        <v>https://i.scdn.co/image/ab67616d0000b273545c930fa9fada545b01f71d</v>
      </c>
    </row>
    <row r="530" spans="1:25" x14ac:dyDescent="0.35">
      <c r="A530" t="s">
        <v>1813</v>
      </c>
      <c r="B530" t="s">
        <v>1814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 t="s">
        <v>1815</v>
      </c>
      <c r="J530">
        <v>61</v>
      </c>
      <c r="K530">
        <v>65</v>
      </c>
      <c r="L530" t="s">
        <v>896</v>
      </c>
      <c r="M530">
        <v>6</v>
      </c>
      <c r="N530" t="s">
        <v>117</v>
      </c>
      <c r="O530">
        <v>170</v>
      </c>
      <c r="P530" t="s">
        <v>195</v>
      </c>
      <c r="Q530" t="s">
        <v>55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  <c r="Y530" s="2" t="str">
        <f>HYPERLINK("https://i.scdn.co/image/ab67616d0000b273abe9c2b5f03653d6b87696e6")</f>
        <v>https://i.scdn.co/image/ab67616d0000b273abe9c2b5f03653d6b87696e6</v>
      </c>
    </row>
    <row r="531" spans="1:25" x14ac:dyDescent="0.35">
      <c r="A531" t="s">
        <v>1816</v>
      </c>
      <c r="B531" t="s">
        <v>1817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 t="s">
        <v>1818</v>
      </c>
      <c r="J531">
        <v>44</v>
      </c>
      <c r="K531">
        <v>109</v>
      </c>
      <c r="L531" t="s">
        <v>936</v>
      </c>
      <c r="M531">
        <v>0</v>
      </c>
      <c r="O531">
        <v>140</v>
      </c>
      <c r="P531" t="s">
        <v>37</v>
      </c>
      <c r="Q531" t="s">
        <v>55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  <c r="Y531" s="2" t="str">
        <f>HYPERLINK("https://i.scdn.co/image/ab67616d0000b273d814e7bfbbfd8fcfe4c1a08b")</f>
        <v>https://i.scdn.co/image/ab67616d0000b273d814e7bfbbfd8fcfe4c1a08b</v>
      </c>
    </row>
    <row r="532" spans="1:25" x14ac:dyDescent="0.35">
      <c r="A532" t="s">
        <v>1819</v>
      </c>
      <c r="B532" t="s">
        <v>1820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 t="s">
        <v>1821</v>
      </c>
      <c r="J532">
        <v>240</v>
      </c>
      <c r="K532">
        <v>107</v>
      </c>
      <c r="L532" t="s">
        <v>1822</v>
      </c>
      <c r="M532">
        <v>0</v>
      </c>
      <c r="N532" t="s">
        <v>351</v>
      </c>
      <c r="O532">
        <v>118</v>
      </c>
      <c r="P532" t="s">
        <v>131</v>
      </c>
      <c r="Q532" t="s">
        <v>55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  <c r="Y532" s="2" t="str">
        <f>HYPERLINK("https://i.scdn.co/image/ab67616d0000b2736f6643b487dd2913da698d0d")</f>
        <v>https://i.scdn.co/image/ab67616d0000b2736f6643b487dd2913da698d0d</v>
      </c>
    </row>
    <row r="533" spans="1:25" x14ac:dyDescent="0.35">
      <c r="A533" t="s">
        <v>1823</v>
      </c>
      <c r="B533" t="s">
        <v>119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 t="s">
        <v>1824</v>
      </c>
      <c r="J533">
        <v>138</v>
      </c>
      <c r="K533">
        <v>133</v>
      </c>
      <c r="L533" t="s">
        <v>1825</v>
      </c>
      <c r="M533">
        <v>0</v>
      </c>
      <c r="O533">
        <v>65</v>
      </c>
      <c r="Q533" t="s">
        <v>31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  <c r="Y533" s="2" t="str">
        <f>HYPERLINK("https://i.scdn.co/image/ab67616d0000b2732a038d3bf875d23e4aeaa84e")</f>
        <v>https://i.scdn.co/image/ab67616d0000b2732a038d3bf875d23e4aeaa84e</v>
      </c>
    </row>
    <row r="534" spans="1:25" x14ac:dyDescent="0.35">
      <c r="A534" t="s">
        <v>1826</v>
      </c>
      <c r="B534" t="s">
        <v>1827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 t="s">
        <v>1828</v>
      </c>
      <c r="J534">
        <v>114</v>
      </c>
      <c r="K534">
        <v>172</v>
      </c>
      <c r="L534" t="s">
        <v>1829</v>
      </c>
      <c r="M534">
        <v>2</v>
      </c>
      <c r="O534">
        <v>120</v>
      </c>
      <c r="Q534" t="s">
        <v>55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  <c r="Y534" s="2" t="str">
        <f>HYPERLINK("https://i.scdn.co/image/ab67616d0000b273bd6f8ac82dc5fe1028c14f7d")</f>
        <v>https://i.scdn.co/image/ab67616d0000b273bd6f8ac82dc5fe1028c14f7d</v>
      </c>
    </row>
    <row r="535" spans="1:25" x14ac:dyDescent="0.35">
      <c r="A535" t="s">
        <v>1830</v>
      </c>
      <c r="B535" t="s">
        <v>1831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 t="s">
        <v>1832</v>
      </c>
      <c r="J535">
        <v>85</v>
      </c>
      <c r="K535">
        <v>43</v>
      </c>
      <c r="L535" t="s">
        <v>1479</v>
      </c>
      <c r="M535">
        <v>0</v>
      </c>
      <c r="O535">
        <v>176</v>
      </c>
      <c r="P535" t="s">
        <v>457</v>
      </c>
      <c r="Q535" t="s">
        <v>31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  <c r="Y535" s="2" t="str">
        <f>HYPERLINK("https://i.scdn.co/image/ab67616d0000b273bc00deeb0c5c147bb3737161")</f>
        <v>https://i.scdn.co/image/ab67616d0000b273bc00deeb0c5c147bb3737161</v>
      </c>
    </row>
    <row r="536" spans="1:25" x14ac:dyDescent="0.35">
      <c r="A536" t="s">
        <v>1833</v>
      </c>
      <c r="B536" t="s">
        <v>1834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 t="s">
        <v>1835</v>
      </c>
      <c r="J536">
        <v>34</v>
      </c>
      <c r="K536">
        <v>23</v>
      </c>
      <c r="L536" t="s">
        <v>1836</v>
      </c>
      <c r="M536">
        <v>0</v>
      </c>
      <c r="O536">
        <v>180</v>
      </c>
      <c r="P536" t="s">
        <v>112</v>
      </c>
      <c r="Q536" t="s">
        <v>55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  <c r="Y536" s="2" t="str">
        <f>HYPERLINK("https://i.scdn.co/image/ab67616d0000b273ee07023115f822012390d2a0")</f>
        <v>https://i.scdn.co/image/ab67616d0000b273ee07023115f822012390d2a0</v>
      </c>
    </row>
    <row r="537" spans="1:25" x14ac:dyDescent="0.35">
      <c r="A537" t="s">
        <v>1837</v>
      </c>
      <c r="B537" t="s">
        <v>39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 t="s">
        <v>1838</v>
      </c>
      <c r="J537">
        <v>185</v>
      </c>
      <c r="K537">
        <v>61</v>
      </c>
      <c r="L537" t="s">
        <v>1839</v>
      </c>
      <c r="M537">
        <v>0</v>
      </c>
      <c r="O537">
        <v>144</v>
      </c>
      <c r="P537" t="s">
        <v>274</v>
      </c>
      <c r="Q537" t="s">
        <v>31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  <c r="Y537" s="2" t="str">
        <f>HYPERLINK("https://i.scdn.co/image/ab67616d0000b273a91c10fe9472d9bd89802e5a")</f>
        <v>https://i.scdn.co/image/ab67616d0000b273a91c10fe9472d9bd89802e5a</v>
      </c>
    </row>
    <row r="538" spans="1:25" x14ac:dyDescent="0.35">
      <c r="A538" t="s">
        <v>1840</v>
      </c>
      <c r="B538" t="s">
        <v>1841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 t="s">
        <v>1842</v>
      </c>
      <c r="J538">
        <v>14</v>
      </c>
      <c r="K538">
        <v>3</v>
      </c>
      <c r="L538" t="s">
        <v>213</v>
      </c>
      <c r="M538">
        <v>0</v>
      </c>
      <c r="N538" t="s">
        <v>117</v>
      </c>
      <c r="O538">
        <v>133</v>
      </c>
      <c r="P538" t="s">
        <v>87</v>
      </c>
      <c r="Q538" t="s">
        <v>55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  <c r="Y538" s="2" t="str">
        <f>HYPERLINK("https://i.scdn.co/image/ab67616d0000b27371d62ea7ea8a5be92d3c1f62")</f>
        <v>https://i.scdn.co/image/ab67616d0000b27371d62ea7ea8a5be92d3c1f62</v>
      </c>
    </row>
    <row r="539" spans="1:25" x14ac:dyDescent="0.35">
      <c r="A539" t="s">
        <v>1843</v>
      </c>
      <c r="B539" t="s">
        <v>45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 t="s">
        <v>1844</v>
      </c>
      <c r="J539">
        <v>50</v>
      </c>
      <c r="K539">
        <v>49</v>
      </c>
      <c r="L539" t="s">
        <v>69</v>
      </c>
      <c r="M539">
        <v>1</v>
      </c>
      <c r="N539" t="s">
        <v>570</v>
      </c>
      <c r="O539">
        <v>93</v>
      </c>
      <c r="Q539" t="s">
        <v>31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  <c r="Y539" s="2" t="str">
        <f>HYPERLINK("https://i.scdn.co/image/ab67616d0000b273318443aab3531a0558e79a4d")</f>
        <v>https://i.scdn.co/image/ab67616d0000b273318443aab3531a0558e79a4d</v>
      </c>
    </row>
    <row r="540" spans="1:25" x14ac:dyDescent="0.35">
      <c r="A540" t="s">
        <v>1845</v>
      </c>
      <c r="B540" t="s">
        <v>256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 t="s">
        <v>1846</v>
      </c>
      <c r="J540">
        <v>1</v>
      </c>
      <c r="K540">
        <v>5</v>
      </c>
      <c r="L540" t="s">
        <v>224</v>
      </c>
      <c r="M540">
        <v>0</v>
      </c>
      <c r="N540" t="s">
        <v>117</v>
      </c>
      <c r="O540">
        <v>122</v>
      </c>
      <c r="P540" t="s">
        <v>274</v>
      </c>
      <c r="Q540" t="s">
        <v>31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  <c r="Y540" s="2" t="str">
        <f>HYPERLINK("https://i.scdn.co/image/ab67616d0000b2733e21a8c14f533edf876be407")</f>
        <v>https://i.scdn.co/image/ab67616d0000b2733e21a8c14f533edf876be407</v>
      </c>
    </row>
    <row r="541" spans="1:25" x14ac:dyDescent="0.35">
      <c r="A541" t="s">
        <v>1847</v>
      </c>
      <c r="B541" t="s">
        <v>509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 t="s">
        <v>1848</v>
      </c>
      <c r="J541">
        <v>105</v>
      </c>
      <c r="K541">
        <v>7</v>
      </c>
      <c r="L541" t="s">
        <v>1167</v>
      </c>
      <c r="M541">
        <v>0</v>
      </c>
      <c r="N541" t="s">
        <v>117</v>
      </c>
      <c r="O541">
        <v>88</v>
      </c>
      <c r="P541" t="s">
        <v>37</v>
      </c>
      <c r="Q541" t="s">
        <v>31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  <c r="Y541" s="2" t="str">
        <f>HYPERLINK("https://i.scdn.co/image/ab67616d0000b273c6b577e4c4a6d326354a89f7")</f>
        <v>https://i.scdn.co/image/ab67616d0000b273c6b577e4c4a6d326354a89f7</v>
      </c>
    </row>
    <row r="542" spans="1:25" x14ac:dyDescent="0.35">
      <c r="A542" t="s">
        <v>1849</v>
      </c>
      <c r="B542" t="s">
        <v>1850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 t="s">
        <v>1851</v>
      </c>
      <c r="J542">
        <v>32</v>
      </c>
      <c r="K542">
        <v>0</v>
      </c>
      <c r="L542" t="s">
        <v>684</v>
      </c>
      <c r="M542">
        <v>0</v>
      </c>
      <c r="N542" t="s">
        <v>117</v>
      </c>
      <c r="O542">
        <v>170</v>
      </c>
      <c r="P542" t="s">
        <v>43</v>
      </c>
      <c r="Q542" t="s">
        <v>55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  <c r="Y542" s="2" t="str">
        <f>HYPERLINK("https://i.scdn.co/image/ab67616d0000b27325e5f441cd1021223ca87c1c")</f>
        <v>https://i.scdn.co/image/ab67616d0000b27325e5f441cd1021223ca87c1c</v>
      </c>
    </row>
    <row r="543" spans="1:25" x14ac:dyDescent="0.35">
      <c r="A543" t="s">
        <v>1852</v>
      </c>
      <c r="B543" t="s">
        <v>256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 t="s">
        <v>1853</v>
      </c>
      <c r="J543">
        <v>0</v>
      </c>
      <c r="K543">
        <v>2</v>
      </c>
      <c r="L543" t="s">
        <v>570</v>
      </c>
      <c r="M543">
        <v>0</v>
      </c>
      <c r="N543" t="s">
        <v>117</v>
      </c>
      <c r="O543">
        <v>94</v>
      </c>
      <c r="P543" t="s">
        <v>43</v>
      </c>
      <c r="Q543" t="s">
        <v>55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  <c r="Y543" s="2" t="str">
        <f>HYPERLINK("https://i.scdn.co/image/ab67616d0000b2734ab2520c2c77a1d66b9ee21d")</f>
        <v>https://i.scdn.co/image/ab67616d0000b2734ab2520c2c77a1d66b9ee21d</v>
      </c>
    </row>
    <row r="544" spans="1:25" x14ac:dyDescent="0.35">
      <c r="A544" t="s">
        <v>1854</v>
      </c>
      <c r="B544" t="s">
        <v>1855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 t="s">
        <v>1856</v>
      </c>
      <c r="J544">
        <v>45</v>
      </c>
      <c r="K544">
        <v>0</v>
      </c>
      <c r="L544" t="s">
        <v>886</v>
      </c>
      <c r="M544">
        <v>0</v>
      </c>
      <c r="N544" t="s">
        <v>117</v>
      </c>
      <c r="O544">
        <v>170</v>
      </c>
      <c r="P544" t="s">
        <v>274</v>
      </c>
      <c r="Q544" t="s">
        <v>31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  <c r="Y544" s="2" t="str">
        <f>HYPERLINK("https://i.scdn.co/image/ab67616d0000b273d4e10cba96b669683d0f8069")</f>
        <v>https://i.scdn.co/image/ab67616d0000b273d4e10cba96b669683d0f8069</v>
      </c>
    </row>
    <row r="545" spans="1:25" x14ac:dyDescent="0.35">
      <c r="A545" t="s">
        <v>1857</v>
      </c>
      <c r="B545" t="s">
        <v>1858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 t="s">
        <v>1859</v>
      </c>
      <c r="J545">
        <v>54</v>
      </c>
      <c r="K545">
        <v>21</v>
      </c>
      <c r="L545" t="s">
        <v>272</v>
      </c>
      <c r="M545">
        <v>1</v>
      </c>
      <c r="N545" t="s">
        <v>117</v>
      </c>
      <c r="O545">
        <v>90</v>
      </c>
      <c r="P545" t="s">
        <v>195</v>
      </c>
      <c r="Q545" t="s">
        <v>55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  <c r="Y545" s="2" t="str">
        <f>HYPERLINK("https://i.scdn.co/image/ab67616d0000b2730a0ee97e8ba4373476538f19")</f>
        <v>https://i.scdn.co/image/ab67616d0000b2730a0ee97e8ba4373476538f19</v>
      </c>
    </row>
    <row r="546" spans="1:25" x14ac:dyDescent="0.35">
      <c r="A546" t="s">
        <v>1860</v>
      </c>
      <c r="B546" t="s">
        <v>1861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 t="s">
        <v>1862</v>
      </c>
      <c r="J546">
        <v>56</v>
      </c>
      <c r="K546">
        <v>8</v>
      </c>
      <c r="L546" t="s">
        <v>1576</v>
      </c>
      <c r="M546">
        <v>0</v>
      </c>
      <c r="N546" t="s">
        <v>135</v>
      </c>
      <c r="O546">
        <v>78</v>
      </c>
      <c r="P546" t="s">
        <v>131</v>
      </c>
      <c r="Q546" t="s">
        <v>31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  <c r="Y546" s="2" t="str">
        <f>HYPERLINK("https://i.scdn.co/image/ab67616d0000b273559ec1537e6ff72c79fab927")</f>
        <v>https://i.scdn.co/image/ab67616d0000b273559ec1537e6ff72c79fab927</v>
      </c>
    </row>
    <row r="547" spans="1:25" x14ac:dyDescent="0.35">
      <c r="A547" t="s">
        <v>1863</v>
      </c>
      <c r="B547" t="s">
        <v>364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 t="s">
        <v>1864</v>
      </c>
      <c r="J547">
        <v>33</v>
      </c>
      <c r="K547">
        <v>102</v>
      </c>
      <c r="L547" t="s">
        <v>393</v>
      </c>
      <c r="M547">
        <v>0</v>
      </c>
      <c r="N547" t="s">
        <v>69</v>
      </c>
      <c r="O547">
        <v>94</v>
      </c>
      <c r="P547" t="s">
        <v>81</v>
      </c>
      <c r="Q547" t="s">
        <v>31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  <c r="Y547" s="2" t="str">
        <f>HYPERLINK("https://i.scdn.co/image/ab67616d0000b2739b6ac98a52f62d5cb473da40")</f>
        <v>https://i.scdn.co/image/ab67616d0000b2739b6ac98a52f62d5cb473da40</v>
      </c>
    </row>
    <row r="548" spans="1:25" x14ac:dyDescent="0.35">
      <c r="A548" t="s">
        <v>1865</v>
      </c>
      <c r="B548" t="s">
        <v>1866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 t="s">
        <v>1867</v>
      </c>
      <c r="J548">
        <v>52</v>
      </c>
      <c r="K548">
        <v>15</v>
      </c>
      <c r="L548" t="s">
        <v>439</v>
      </c>
      <c r="M548">
        <v>0</v>
      </c>
      <c r="N548" t="s">
        <v>609</v>
      </c>
      <c r="O548">
        <v>73</v>
      </c>
      <c r="P548" t="s">
        <v>81</v>
      </c>
      <c r="Q548" t="s">
        <v>31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  <c r="Y548" s="2" t="str">
        <f>HYPERLINK("https://i.scdn.co/image/ab67616d0000b273565821887210741234f504e4")</f>
        <v>https://i.scdn.co/image/ab67616d0000b273565821887210741234f504e4</v>
      </c>
    </row>
    <row r="549" spans="1:25" x14ac:dyDescent="0.35">
      <c r="A549" t="s">
        <v>1868</v>
      </c>
      <c r="B549" t="s">
        <v>1869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 t="s">
        <v>1870</v>
      </c>
      <c r="J549">
        <v>138</v>
      </c>
      <c r="K549">
        <v>24</v>
      </c>
      <c r="L549" t="s">
        <v>1738</v>
      </c>
      <c r="M549">
        <v>0</v>
      </c>
      <c r="N549" t="s">
        <v>609</v>
      </c>
      <c r="O549">
        <v>176</v>
      </c>
      <c r="P549" t="s">
        <v>37</v>
      </c>
      <c r="Q549" t="s">
        <v>31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  <c r="Y549" s="2" t="str">
        <f>HYPERLINK("https://i.scdn.co/image/ab67616d0000b27312bcec4f18ee130369ce170c")</f>
        <v>https://i.scdn.co/image/ab67616d0000b27312bcec4f18ee130369ce170c</v>
      </c>
    </row>
    <row r="550" spans="1:25" x14ac:dyDescent="0.35">
      <c r="A550" t="s">
        <v>1871</v>
      </c>
      <c r="B550" t="s">
        <v>1872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 t="s">
        <v>1873</v>
      </c>
      <c r="J550">
        <v>188</v>
      </c>
      <c r="K550">
        <v>75</v>
      </c>
      <c r="L550" t="s">
        <v>1822</v>
      </c>
      <c r="M550">
        <v>6</v>
      </c>
      <c r="N550" t="s">
        <v>268</v>
      </c>
      <c r="O550">
        <v>128</v>
      </c>
      <c r="P550" t="s">
        <v>457</v>
      </c>
      <c r="Q550" t="s">
        <v>55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  <c r="Y550" s="2" t="str">
        <f>HYPERLINK("https://i.scdn.co/image/ab67616d0000b273d9525f27b0a9e25b1fa21230")</f>
        <v>https://i.scdn.co/image/ab67616d0000b273d9525f27b0a9e25b1fa21230</v>
      </c>
    </row>
    <row r="551" spans="1:25" x14ac:dyDescent="0.35">
      <c r="A551" t="s">
        <v>1874</v>
      </c>
      <c r="B551" t="s">
        <v>1875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 t="s">
        <v>1876</v>
      </c>
      <c r="J551">
        <v>42</v>
      </c>
      <c r="K551">
        <v>2</v>
      </c>
      <c r="L551" t="s">
        <v>272</v>
      </c>
      <c r="M551">
        <v>0</v>
      </c>
      <c r="O551">
        <v>120</v>
      </c>
      <c r="P551" t="s">
        <v>112</v>
      </c>
      <c r="Q551" t="s">
        <v>31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  <c r="Y551" s="2" t="str">
        <f>HYPERLINK("https://i.scdn.co/image/ab67616d0000b27339bb326b58346f99b8692745")</f>
        <v>https://i.scdn.co/image/ab67616d0000b27339bb326b58346f99b8692745</v>
      </c>
    </row>
    <row r="552" spans="1:25" x14ac:dyDescent="0.35">
      <c r="A552" t="s">
        <v>1877</v>
      </c>
      <c r="B552" t="s">
        <v>1878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 t="s">
        <v>1879</v>
      </c>
      <c r="J552">
        <v>63</v>
      </c>
      <c r="K552">
        <v>40</v>
      </c>
      <c r="L552" t="s">
        <v>965</v>
      </c>
      <c r="M552">
        <v>0</v>
      </c>
      <c r="N552" t="s">
        <v>117</v>
      </c>
      <c r="O552">
        <v>82</v>
      </c>
      <c r="P552" t="s">
        <v>81</v>
      </c>
      <c r="Q552" t="s">
        <v>31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  <c r="Y552" s="2" t="str">
        <f>HYPERLINK("https://i.scdn.co/image/ab67616d0000b273b1e42e6a8ba5e3be90b6f50f")</f>
        <v>https://i.scdn.co/image/ab67616d0000b273b1e42e6a8ba5e3be90b6f50f</v>
      </c>
    </row>
    <row r="553" spans="1:25" x14ac:dyDescent="0.35">
      <c r="A553" t="s">
        <v>1880</v>
      </c>
      <c r="B553" t="s">
        <v>1881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 t="s">
        <v>1882</v>
      </c>
      <c r="J553">
        <v>47</v>
      </c>
      <c r="K553">
        <v>14</v>
      </c>
      <c r="L553" t="s">
        <v>1883</v>
      </c>
      <c r="M553">
        <v>0</v>
      </c>
      <c r="N553" t="s">
        <v>609</v>
      </c>
      <c r="O553">
        <v>95</v>
      </c>
      <c r="P553" t="s">
        <v>81</v>
      </c>
      <c r="Q553" t="s">
        <v>31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  <c r="Y553" s="2" t="str">
        <f>HYPERLINK("https://i.scdn.co/image/ab67616d0000b273024ea7e883a713a3ad552a71")</f>
        <v>https://i.scdn.co/image/ab67616d0000b273024ea7e883a713a3ad552a71</v>
      </c>
    </row>
    <row r="554" spans="1:25" x14ac:dyDescent="0.35">
      <c r="A554" t="s">
        <v>1884</v>
      </c>
      <c r="B554" t="s">
        <v>256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 t="s">
        <v>1885</v>
      </c>
      <c r="J554">
        <v>0</v>
      </c>
      <c r="K554">
        <v>1</v>
      </c>
      <c r="L554" t="s">
        <v>570</v>
      </c>
      <c r="M554">
        <v>0</v>
      </c>
      <c r="N554" t="s">
        <v>117</v>
      </c>
      <c r="O554">
        <v>118</v>
      </c>
      <c r="Q554" t="s">
        <v>31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  <c r="Y554" s="2" t="str">
        <f>HYPERLINK("https://i.scdn.co/image/ab67616d0000b2734ab2520c2c77a1d66b9ee21d")</f>
        <v>https://i.scdn.co/image/ab67616d0000b2734ab2520c2c77a1d66b9ee21d</v>
      </c>
    </row>
    <row r="555" spans="1:25" x14ac:dyDescent="0.35">
      <c r="A555" t="s">
        <v>1886</v>
      </c>
      <c r="B555" t="s">
        <v>1887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 t="s">
        <v>1888</v>
      </c>
      <c r="J555">
        <v>77</v>
      </c>
      <c r="K555">
        <v>31</v>
      </c>
      <c r="L555" t="s">
        <v>1195</v>
      </c>
      <c r="M555">
        <v>5</v>
      </c>
      <c r="N555" t="s">
        <v>650</v>
      </c>
      <c r="O555">
        <v>123</v>
      </c>
      <c r="P555" t="s">
        <v>30</v>
      </c>
      <c r="Q555" t="s">
        <v>55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  <c r="Y555" s="2" t="str">
        <f>HYPERLINK("https://i.scdn.co/image/ab67616d0000b2739f6800546cfaaacb3fa4b145")</f>
        <v>https://i.scdn.co/image/ab67616d0000b2739f6800546cfaaacb3fa4b145</v>
      </c>
    </row>
    <row r="556" spans="1:25" x14ac:dyDescent="0.35">
      <c r="A556" t="s">
        <v>1889</v>
      </c>
      <c r="B556" t="s">
        <v>1890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 t="s">
        <v>1891</v>
      </c>
      <c r="J556">
        <v>231</v>
      </c>
      <c r="K556">
        <v>52</v>
      </c>
      <c r="L556" t="s">
        <v>1892</v>
      </c>
      <c r="M556">
        <v>6</v>
      </c>
      <c r="O556">
        <v>90</v>
      </c>
      <c r="Q556" t="s">
        <v>31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  <c r="Y556" s="2" t="str">
        <f>HYPERLINK("https://i.scdn.co/image/ab67616d0000b273e6f407c7f3a0ec98845e4431")</f>
        <v>https://i.scdn.co/image/ab67616d0000b273e6f407c7f3a0ec98845e4431</v>
      </c>
    </row>
    <row r="557" spans="1:25" x14ac:dyDescent="0.35">
      <c r="A557" t="s">
        <v>1893</v>
      </c>
      <c r="B557" t="s">
        <v>1704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 t="s">
        <v>1894</v>
      </c>
      <c r="J557">
        <v>189</v>
      </c>
      <c r="K557">
        <v>166</v>
      </c>
      <c r="L557" t="s">
        <v>1895</v>
      </c>
      <c r="M557">
        <v>9</v>
      </c>
      <c r="N557" t="s">
        <v>406</v>
      </c>
      <c r="O557">
        <v>110</v>
      </c>
      <c r="P557" t="s">
        <v>195</v>
      </c>
      <c r="Q557" t="s">
        <v>55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  <c r="Y557" s="2" t="str">
        <f>HYPERLINK("https://i.scdn.co/image/ab67616d0000b27334c8199b0b3b3fb42b8a98a8")</f>
        <v>https://i.scdn.co/image/ab67616d0000b27334c8199b0b3b3fb42b8a98a8</v>
      </c>
    </row>
    <row r="558" spans="1:25" x14ac:dyDescent="0.35">
      <c r="A558" t="s">
        <v>1896</v>
      </c>
      <c r="B558" t="s">
        <v>1897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 t="s">
        <v>1898</v>
      </c>
      <c r="J558">
        <v>20</v>
      </c>
      <c r="K558">
        <v>4</v>
      </c>
      <c r="L558" t="s">
        <v>170</v>
      </c>
      <c r="M558">
        <v>1</v>
      </c>
      <c r="N558" t="s">
        <v>575</v>
      </c>
      <c r="O558">
        <v>96</v>
      </c>
      <c r="P558" t="s">
        <v>37</v>
      </c>
      <c r="Q558" t="s">
        <v>55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  <c r="Y558" s="2" t="str">
        <f>HYPERLINK("https://i.scdn.co/image/ab67616d0000b2735bddce84bc8f03ac82c988d4")</f>
        <v>https://i.scdn.co/image/ab67616d0000b2735bddce84bc8f03ac82c988d4</v>
      </c>
    </row>
    <row r="559" spans="1:25" x14ac:dyDescent="0.35">
      <c r="A559" t="s">
        <v>1899</v>
      </c>
      <c r="B559" t="s">
        <v>1900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 t="s">
        <v>1901</v>
      </c>
      <c r="J559">
        <v>41</v>
      </c>
      <c r="K559">
        <v>122</v>
      </c>
      <c r="L559" t="s">
        <v>1902</v>
      </c>
      <c r="M559">
        <v>0</v>
      </c>
      <c r="N559" t="s">
        <v>570</v>
      </c>
      <c r="O559">
        <v>88</v>
      </c>
      <c r="P559" t="s">
        <v>81</v>
      </c>
      <c r="Q559" t="s">
        <v>55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  <c r="Y559" s="2" t="str">
        <f>HYPERLINK("https://i.scdn.co/image/ab67616d0000b273c54e39f2ae0dd10731f93c08")</f>
        <v>https://i.scdn.co/image/ab67616d0000b273c54e39f2ae0dd10731f93c08</v>
      </c>
    </row>
    <row r="560" spans="1:25" x14ac:dyDescent="0.35">
      <c r="A560" t="s">
        <v>1903</v>
      </c>
      <c r="B560" t="s">
        <v>1904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 t="s">
        <v>1905</v>
      </c>
      <c r="J560">
        <v>86</v>
      </c>
      <c r="K560">
        <v>76</v>
      </c>
      <c r="L560" t="s">
        <v>482</v>
      </c>
      <c r="M560">
        <v>0</v>
      </c>
      <c r="N560" t="s">
        <v>268</v>
      </c>
      <c r="O560">
        <v>98</v>
      </c>
      <c r="P560" t="s">
        <v>49</v>
      </c>
      <c r="Q560" t="s">
        <v>55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  <c r="Y560" s="2" t="str">
        <f>HYPERLINK("https://i.scdn.co/image/ab67616d0000b273bba7cfaf7c59ff0898acba1f")</f>
        <v>https://i.scdn.co/image/ab67616d0000b273bba7cfaf7c59ff0898acba1f</v>
      </c>
    </row>
    <row r="561" spans="1:25" x14ac:dyDescent="0.35">
      <c r="A561" t="s">
        <v>1906</v>
      </c>
      <c r="B561" t="s">
        <v>1907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 t="s">
        <v>1908</v>
      </c>
      <c r="J561">
        <v>105</v>
      </c>
      <c r="K561">
        <v>2</v>
      </c>
      <c r="L561" t="s">
        <v>144</v>
      </c>
      <c r="M561">
        <v>13</v>
      </c>
      <c r="N561" t="s">
        <v>609</v>
      </c>
      <c r="O561">
        <v>110</v>
      </c>
      <c r="Q561" t="s">
        <v>55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  <c r="Y561" s="2" t="str">
        <f>HYPERLINK("https://i.scdn.co/image/ab67616d0000b2736b742298f7f36717855c4caf")</f>
        <v>https://i.scdn.co/image/ab67616d0000b2736b742298f7f36717855c4caf</v>
      </c>
    </row>
    <row r="562" spans="1:25" x14ac:dyDescent="0.35">
      <c r="A562" t="s">
        <v>1909</v>
      </c>
      <c r="B562" t="s">
        <v>1910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 t="s">
        <v>1911</v>
      </c>
      <c r="J562">
        <v>43</v>
      </c>
      <c r="K562">
        <v>15</v>
      </c>
      <c r="L562" t="s">
        <v>789</v>
      </c>
      <c r="M562">
        <v>0</v>
      </c>
      <c r="O562">
        <v>80</v>
      </c>
      <c r="Q562" t="s">
        <v>31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  <c r="Y562" s="2" t="str">
        <f>HYPERLINK("https://i.scdn.co/image/ab67616d0000b2731c5a484110522f2b9c7038cc")</f>
        <v>https://i.scdn.co/image/ab67616d0000b2731c5a484110522f2b9c7038cc</v>
      </c>
    </row>
    <row r="563" spans="1:25" x14ac:dyDescent="0.35">
      <c r="A563" t="s">
        <v>1912</v>
      </c>
      <c r="B563" t="s">
        <v>1913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 t="s">
        <v>1914</v>
      </c>
      <c r="J563">
        <v>69</v>
      </c>
      <c r="K563">
        <v>3</v>
      </c>
      <c r="L563" t="s">
        <v>1744</v>
      </c>
      <c r="M563">
        <v>0</v>
      </c>
      <c r="N563" t="s">
        <v>575</v>
      </c>
      <c r="O563">
        <v>110</v>
      </c>
      <c r="P563" t="s">
        <v>37</v>
      </c>
      <c r="Q563" t="s">
        <v>55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  <c r="Y563" s="2" t="str">
        <f>HYPERLINK("https://i.scdn.co/image/ab67616d0000b2739ce3288ac26035edf4351154")</f>
        <v>https://i.scdn.co/image/ab67616d0000b2739ce3288ac26035edf4351154</v>
      </c>
    </row>
    <row r="564" spans="1:25" x14ac:dyDescent="0.35">
      <c r="A564" t="s">
        <v>1915</v>
      </c>
      <c r="B564" t="s">
        <v>470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 t="s">
        <v>1916</v>
      </c>
      <c r="J564">
        <v>180</v>
      </c>
      <c r="K564">
        <v>135</v>
      </c>
      <c r="L564" t="s">
        <v>1917</v>
      </c>
      <c r="M564">
        <v>0</v>
      </c>
      <c r="N564" t="s">
        <v>351</v>
      </c>
      <c r="O564">
        <v>110</v>
      </c>
      <c r="P564" t="s">
        <v>112</v>
      </c>
      <c r="Q564" t="s">
        <v>31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  <c r="Y564" s="2" t="str">
        <f>HYPERLINK("https://i.scdn.co/image/ab67616d0000b27317db30ce3f081d6818a8ad49")</f>
        <v>https://i.scdn.co/image/ab67616d0000b27317db30ce3f081d6818a8ad49</v>
      </c>
    </row>
    <row r="565" spans="1:25" x14ac:dyDescent="0.35">
      <c r="A565" t="s">
        <v>1918</v>
      </c>
      <c r="B565" t="s">
        <v>1919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 t="s">
        <v>1920</v>
      </c>
      <c r="J565">
        <v>54</v>
      </c>
      <c r="K565">
        <v>28</v>
      </c>
      <c r="L565" t="s">
        <v>64</v>
      </c>
      <c r="M565">
        <v>0</v>
      </c>
      <c r="N565" t="s">
        <v>117</v>
      </c>
      <c r="O565">
        <v>78</v>
      </c>
      <c r="P565" t="s">
        <v>37</v>
      </c>
      <c r="Q565" t="s">
        <v>55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  <c r="Y565" s="2" t="str">
        <f>HYPERLINK("https://i.scdn.co/image/ab67616d0000b273d246f59baf1dc7937a33ae1a")</f>
        <v>https://i.scdn.co/image/ab67616d0000b273d246f59baf1dc7937a33ae1a</v>
      </c>
    </row>
    <row r="566" spans="1:25" x14ac:dyDescent="0.35">
      <c r="A566" t="s">
        <v>1921</v>
      </c>
      <c r="B566" t="s">
        <v>1922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 t="s">
        <v>1923</v>
      </c>
      <c r="J566">
        <v>83</v>
      </c>
      <c r="K566">
        <v>9</v>
      </c>
      <c r="L566" t="s">
        <v>220</v>
      </c>
      <c r="M566">
        <v>0</v>
      </c>
      <c r="N566" t="s">
        <v>322</v>
      </c>
      <c r="O566">
        <v>129</v>
      </c>
      <c r="P566" t="s">
        <v>112</v>
      </c>
      <c r="Q566" t="s">
        <v>31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  <c r="Y566" s="2" t="str">
        <f>HYPERLINK("https://i.scdn.co/image/ab67616d0000b273be841ba4bc24340152e3a79a")</f>
        <v>https://i.scdn.co/image/ab67616d0000b273be841ba4bc24340152e3a79a</v>
      </c>
    </row>
    <row r="567" spans="1:25" x14ac:dyDescent="0.35">
      <c r="A567" t="s">
        <v>1924</v>
      </c>
      <c r="B567" t="s">
        <v>39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 t="s">
        <v>1925</v>
      </c>
      <c r="J567">
        <v>117</v>
      </c>
      <c r="K567">
        <v>39</v>
      </c>
      <c r="L567" t="s">
        <v>425</v>
      </c>
      <c r="M567">
        <v>0</v>
      </c>
      <c r="N567" t="s">
        <v>1177</v>
      </c>
      <c r="O567">
        <v>181</v>
      </c>
      <c r="P567" t="s">
        <v>49</v>
      </c>
      <c r="Q567" t="s">
        <v>31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  <c r="Y567" s="2" t="str">
        <f>HYPERLINK("https://i.scdn.co/image/ab67616d0000b273a91c10fe9472d9bd89802e5a")</f>
        <v>https://i.scdn.co/image/ab67616d0000b273a91c10fe9472d9bd89802e5a</v>
      </c>
    </row>
    <row r="568" spans="1:25" x14ac:dyDescent="0.35">
      <c r="A568" t="s">
        <v>1926</v>
      </c>
      <c r="B568" t="s">
        <v>470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 t="s">
        <v>1927</v>
      </c>
      <c r="J568">
        <v>239</v>
      </c>
      <c r="K568">
        <v>163</v>
      </c>
      <c r="L568" t="s">
        <v>1928</v>
      </c>
      <c r="M568">
        <v>0</v>
      </c>
      <c r="O568">
        <v>114</v>
      </c>
      <c r="P568" t="s">
        <v>87</v>
      </c>
      <c r="Q568" t="s">
        <v>55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  <c r="Y568" s="2" t="str">
        <f>HYPERLINK("https://i.scdn.co/image/ab67616d0000b273c07d5d2fdc02ae252fcd07e5")</f>
        <v>https://i.scdn.co/image/ab67616d0000b273c07d5d2fdc02ae252fcd07e5</v>
      </c>
    </row>
    <row r="569" spans="1:25" x14ac:dyDescent="0.35">
      <c r="A569" t="s">
        <v>1929</v>
      </c>
      <c r="B569" t="s">
        <v>1930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 t="s">
        <v>1931</v>
      </c>
      <c r="J569">
        <v>44</v>
      </c>
      <c r="K569">
        <v>0</v>
      </c>
      <c r="L569" t="s">
        <v>1932</v>
      </c>
      <c r="M569">
        <v>0</v>
      </c>
      <c r="N569" t="s">
        <v>117</v>
      </c>
      <c r="O569">
        <v>144</v>
      </c>
      <c r="P569" t="s">
        <v>81</v>
      </c>
      <c r="Q569" t="s">
        <v>31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  <c r="Y569" s="2" t="str">
        <f>HYPERLINK("https://i.scdn.co/image/ab67616d0000b2739af8418ffb638b3306a07714")</f>
        <v>https://i.scdn.co/image/ab67616d0000b2739af8418ffb638b3306a07714</v>
      </c>
    </row>
    <row r="570" spans="1:25" x14ac:dyDescent="0.35">
      <c r="A570" t="s">
        <v>1933</v>
      </c>
      <c r="B570" t="s">
        <v>1109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 t="s">
        <v>1934</v>
      </c>
      <c r="J570">
        <v>110</v>
      </c>
      <c r="K570">
        <v>145</v>
      </c>
      <c r="L570" t="s">
        <v>1935</v>
      </c>
      <c r="M570">
        <v>0</v>
      </c>
      <c r="N570" t="s">
        <v>1177</v>
      </c>
      <c r="O570">
        <v>101</v>
      </c>
      <c r="P570" t="s">
        <v>81</v>
      </c>
      <c r="Q570" t="s">
        <v>31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  <c r="Y570" s="2" t="str">
        <f>HYPERLINK("https://i.scdn.co/image/ab67616d0000b2737842fd51802451ff61483dcf")</f>
        <v>https://i.scdn.co/image/ab67616d0000b2737842fd51802451ff61483dcf</v>
      </c>
    </row>
    <row r="571" spans="1:25" x14ac:dyDescent="0.35">
      <c r="A571" t="s">
        <v>1936</v>
      </c>
      <c r="B571" t="s">
        <v>1937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 t="s">
        <v>1938</v>
      </c>
      <c r="J571">
        <v>17</v>
      </c>
      <c r="K571">
        <v>5</v>
      </c>
      <c r="L571" t="s">
        <v>91</v>
      </c>
      <c r="M571">
        <v>0</v>
      </c>
      <c r="N571" t="s">
        <v>117</v>
      </c>
      <c r="O571">
        <v>84</v>
      </c>
      <c r="P571" t="s">
        <v>81</v>
      </c>
      <c r="Q571" t="s">
        <v>31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  <c r="Y571" s="2" t="str">
        <f>HYPERLINK("https://i.scdn.co/image/ab67616d0000b27388f6edefe32e6d715a4f6653")</f>
        <v>https://i.scdn.co/image/ab67616d0000b27388f6edefe32e6d715a4f6653</v>
      </c>
    </row>
    <row r="572" spans="1:25" x14ac:dyDescent="0.35">
      <c r="A572" t="s">
        <v>1939</v>
      </c>
      <c r="B572" t="s">
        <v>1940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 t="s">
        <v>1941</v>
      </c>
      <c r="J572">
        <v>101</v>
      </c>
      <c r="K572">
        <v>34</v>
      </c>
      <c r="L572" t="s">
        <v>1744</v>
      </c>
      <c r="M572">
        <v>1</v>
      </c>
      <c r="N572" t="s">
        <v>570</v>
      </c>
      <c r="O572">
        <v>154</v>
      </c>
      <c r="P572" t="s">
        <v>87</v>
      </c>
      <c r="Q572" t="s">
        <v>31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  <c r="Y572" s="2" t="str">
        <f>HYPERLINK("https://i.scdn.co/image/ab67616d0000b273c06f8626913962e921586190")</f>
        <v>https://i.scdn.co/image/ab67616d0000b273c06f8626913962e921586190</v>
      </c>
    </row>
    <row r="573" spans="1:25" x14ac:dyDescent="0.35">
      <c r="A573" t="s">
        <v>1942</v>
      </c>
      <c r="B573" t="s">
        <v>1878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 t="s">
        <v>1943</v>
      </c>
      <c r="J573">
        <v>237</v>
      </c>
      <c r="K573">
        <v>123</v>
      </c>
      <c r="L573" t="s">
        <v>1944</v>
      </c>
      <c r="M573">
        <v>0</v>
      </c>
      <c r="N573" t="s">
        <v>135</v>
      </c>
      <c r="O573">
        <v>148</v>
      </c>
      <c r="P573" t="s">
        <v>43</v>
      </c>
      <c r="Q573" t="s">
        <v>31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  <c r="Y573" s="2" t="str">
        <f>HYPERLINK("https://i.scdn.co/image/ab67616d0000b2732828ed4d16cee7bf73d09e95")</f>
        <v>https://i.scdn.co/image/ab67616d0000b2732828ed4d16cee7bf73d09e95</v>
      </c>
    </row>
    <row r="574" spans="1:25" x14ac:dyDescent="0.35">
      <c r="A574" t="s">
        <v>1945</v>
      </c>
      <c r="B574" t="s">
        <v>1946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 t="s">
        <v>1947</v>
      </c>
      <c r="J574">
        <v>45</v>
      </c>
      <c r="K574">
        <v>43</v>
      </c>
      <c r="L574" t="s">
        <v>28</v>
      </c>
      <c r="M574">
        <v>0</v>
      </c>
      <c r="N574" t="s">
        <v>575</v>
      </c>
      <c r="O574">
        <v>146</v>
      </c>
      <c r="P574" t="s">
        <v>43</v>
      </c>
      <c r="Q574" t="s">
        <v>55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  <c r="Y574" s="2" t="str">
        <f>HYPERLINK("https://i.scdn.co/image/ab67616d0000b273cd945b4e3de57edd28481a3f")</f>
        <v>https://i.scdn.co/image/ab67616d0000b273cd945b4e3de57edd28481a3f</v>
      </c>
    </row>
    <row r="575" spans="1:25" x14ac:dyDescent="0.35">
      <c r="A575" t="s">
        <v>1948</v>
      </c>
      <c r="B575" t="s">
        <v>1949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 t="s">
        <v>1950</v>
      </c>
      <c r="J575">
        <v>171</v>
      </c>
      <c r="K575">
        <v>51</v>
      </c>
      <c r="L575" t="s">
        <v>111</v>
      </c>
      <c r="M575">
        <v>1</v>
      </c>
      <c r="N575" t="s">
        <v>91</v>
      </c>
      <c r="O575">
        <v>120</v>
      </c>
      <c r="P575" t="s">
        <v>30</v>
      </c>
      <c r="Q575" t="s">
        <v>55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  <c r="Y575" s="2" t="str">
        <f>HYPERLINK("https://i.scdn.co/image/ab67616d0000b273cf8c47967e5c6bbc7dca5abb")</f>
        <v>https://i.scdn.co/image/ab67616d0000b273cf8c47967e5c6bbc7dca5abb</v>
      </c>
    </row>
    <row r="576" spans="1:25" x14ac:dyDescent="0.35">
      <c r="A576" t="s">
        <v>1951</v>
      </c>
      <c r="B576" t="s">
        <v>1952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1953</v>
      </c>
      <c r="J576">
        <v>16</v>
      </c>
      <c r="K576">
        <v>0</v>
      </c>
      <c r="L576" t="s">
        <v>85</v>
      </c>
      <c r="M576">
        <v>0</v>
      </c>
      <c r="N576" t="s">
        <v>117</v>
      </c>
      <c r="O576">
        <v>110</v>
      </c>
      <c r="P576" t="s">
        <v>49</v>
      </c>
      <c r="Q576" t="s">
        <v>31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  <c r="Y576" s="2" t="str">
        <f>HYPERLINK("https://i.scdn.co/image/ab67616d0000b2735429764c5c6070a01db56955")</f>
        <v>https://i.scdn.co/image/ab67616d0000b2735429764c5c6070a01db56955</v>
      </c>
    </row>
    <row r="577" spans="1:25" x14ac:dyDescent="0.35">
      <c r="A577" t="s">
        <v>1954</v>
      </c>
      <c r="B577" t="s">
        <v>1955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 t="s">
        <v>1956</v>
      </c>
      <c r="J577">
        <v>81</v>
      </c>
      <c r="K577">
        <v>93</v>
      </c>
      <c r="L577" t="s">
        <v>1957</v>
      </c>
      <c r="M577">
        <v>6</v>
      </c>
      <c r="N577" t="s">
        <v>322</v>
      </c>
      <c r="O577">
        <v>136</v>
      </c>
      <c r="Q577" t="s">
        <v>55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  <c r="Y577" s="2" t="str">
        <f>HYPERLINK("https://i.scdn.co/image/ab67616d0000b273f61b7ab20a954656c9b2ea7d")</f>
        <v>https://i.scdn.co/image/ab67616d0000b273f61b7ab20a954656c9b2ea7d</v>
      </c>
    </row>
    <row r="578" spans="1:25" x14ac:dyDescent="0.35">
      <c r="A578" t="s">
        <v>1958</v>
      </c>
      <c r="B578" t="s">
        <v>1959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 t="s">
        <v>1960</v>
      </c>
      <c r="J578">
        <v>20</v>
      </c>
      <c r="K578">
        <v>38</v>
      </c>
      <c r="L578" t="s">
        <v>684</v>
      </c>
      <c r="M578">
        <v>0</v>
      </c>
      <c r="N578" t="s">
        <v>117</v>
      </c>
      <c r="O578">
        <v>141</v>
      </c>
      <c r="P578" t="s">
        <v>37</v>
      </c>
      <c r="Q578" t="s">
        <v>31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  <c r="Y578" s="2" t="str">
        <f>HYPERLINK("https://i.scdn.co/image/ab67616d0000b273e1ac646ed6f25125e2a77229")</f>
        <v>https://i.scdn.co/image/ab67616d0000b273e1ac646ed6f25125e2a77229</v>
      </c>
    </row>
    <row r="579" spans="1:25" x14ac:dyDescent="0.35">
      <c r="A579" t="s">
        <v>1961</v>
      </c>
      <c r="B579" t="s">
        <v>256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 t="s">
        <v>1962</v>
      </c>
      <c r="J579">
        <v>1</v>
      </c>
      <c r="K579">
        <v>1</v>
      </c>
      <c r="L579" t="s">
        <v>575</v>
      </c>
      <c r="M579">
        <v>0</v>
      </c>
      <c r="N579" t="s">
        <v>117</v>
      </c>
      <c r="O579">
        <v>108</v>
      </c>
      <c r="P579" t="s">
        <v>49</v>
      </c>
      <c r="Q579" t="s">
        <v>55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  <c r="Y579" s="2" t="str">
        <f>HYPERLINK("https://i.scdn.co/image/ab67616d0000b2734ab2520c2c77a1d66b9ee21d")</f>
        <v>https://i.scdn.co/image/ab67616d0000b2734ab2520c2c77a1d66b9ee21d</v>
      </c>
    </row>
    <row r="580" spans="1:25" x14ac:dyDescent="0.35">
      <c r="A580" t="s">
        <v>1963</v>
      </c>
      <c r="B580" t="s">
        <v>1887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 t="s">
        <v>1964</v>
      </c>
      <c r="J580">
        <v>24</v>
      </c>
      <c r="K580">
        <v>47</v>
      </c>
      <c r="L580" t="s">
        <v>267</v>
      </c>
      <c r="M580">
        <v>0</v>
      </c>
      <c r="N580" t="s">
        <v>117</v>
      </c>
      <c r="O580">
        <v>94</v>
      </c>
      <c r="Q580" t="s">
        <v>31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  <c r="Y580" s="2" t="str">
        <f>HYPERLINK("https://i.scdn.co/image/ab67616d0000b273e1ac646ed6f25125e2a77229")</f>
        <v>https://i.scdn.co/image/ab67616d0000b273e1ac646ed6f25125e2a77229</v>
      </c>
    </row>
    <row r="581" spans="1:25" x14ac:dyDescent="0.35">
      <c r="A581" t="s">
        <v>1965</v>
      </c>
      <c r="B581" t="s">
        <v>1966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 t="s">
        <v>1967</v>
      </c>
      <c r="J581">
        <v>23</v>
      </c>
      <c r="K581">
        <v>21</v>
      </c>
      <c r="L581" t="s">
        <v>1968</v>
      </c>
      <c r="M581">
        <v>0</v>
      </c>
      <c r="N581" t="s">
        <v>184</v>
      </c>
      <c r="O581">
        <v>180</v>
      </c>
      <c r="P581" t="s">
        <v>49</v>
      </c>
      <c r="Q581" t="s">
        <v>31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  <c r="Y581" s="2" t="str">
        <f>HYPERLINK("https://i.scdn.co/image/ab67616d0000b2739efda673310de265a2c1cf1f")</f>
        <v>https://i.scdn.co/image/ab67616d0000b2739efda673310de265a2c1cf1f</v>
      </c>
    </row>
    <row r="582" spans="1:25" x14ac:dyDescent="0.35">
      <c r="A582" t="s">
        <v>1969</v>
      </c>
      <c r="B582" t="s">
        <v>1970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 t="s">
        <v>1971</v>
      </c>
      <c r="J582">
        <v>111</v>
      </c>
      <c r="K582">
        <v>5</v>
      </c>
      <c r="L582" t="s">
        <v>101</v>
      </c>
      <c r="M582">
        <v>1</v>
      </c>
      <c r="N582" t="s">
        <v>117</v>
      </c>
      <c r="O582">
        <v>122</v>
      </c>
      <c r="P582" t="s">
        <v>274</v>
      </c>
      <c r="Q582" t="s">
        <v>31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  <c r="Y582" s="2" t="str">
        <f>HYPERLINK("https://i.scdn.co/image/ab67616d0000b273aa56db8822c499a523b53235")</f>
        <v>https://i.scdn.co/image/ab67616d0000b273aa56db8822c499a523b53235</v>
      </c>
    </row>
    <row r="583" spans="1:25" x14ac:dyDescent="0.35">
      <c r="A583" t="s">
        <v>1972</v>
      </c>
      <c r="B583" t="s">
        <v>364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 t="s">
        <v>1973</v>
      </c>
      <c r="J583">
        <v>42</v>
      </c>
      <c r="K583">
        <v>70</v>
      </c>
      <c r="L583" t="s">
        <v>1974</v>
      </c>
      <c r="M583">
        <v>0</v>
      </c>
      <c r="N583" t="s">
        <v>575</v>
      </c>
      <c r="O583">
        <v>85</v>
      </c>
      <c r="P583" t="s">
        <v>274</v>
      </c>
      <c r="Q583" t="s">
        <v>31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  <c r="Y583" s="2" t="str">
        <f>HYPERLINK("https://i.scdn.co/image/ab67616d0000b2733066581d697fbdee4303d685")</f>
        <v>https://i.scdn.co/image/ab67616d0000b2733066581d697fbdee4303d685</v>
      </c>
    </row>
    <row r="584" spans="1:25" x14ac:dyDescent="0.35">
      <c r="A584" t="s">
        <v>1975</v>
      </c>
      <c r="B584" t="s">
        <v>1976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 t="s">
        <v>1977</v>
      </c>
      <c r="J584">
        <v>3</v>
      </c>
      <c r="K584">
        <v>0</v>
      </c>
      <c r="L584" t="s">
        <v>351</v>
      </c>
      <c r="M584">
        <v>0</v>
      </c>
      <c r="N584" t="s">
        <v>117</v>
      </c>
      <c r="O584">
        <v>148</v>
      </c>
      <c r="P584" t="s">
        <v>37</v>
      </c>
      <c r="Q584" t="s">
        <v>31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  <c r="Y584" s="2" t="str">
        <f>HYPERLINK("https://i.scdn.co/image/ab67616d0000b273217fdbbdc8f9c6f9e9f77187")</f>
        <v>https://i.scdn.co/image/ab67616d0000b273217fdbbdc8f9c6f9e9f77187</v>
      </c>
    </row>
    <row r="585" spans="1:25" x14ac:dyDescent="0.35">
      <c r="A585" t="s">
        <v>1978</v>
      </c>
      <c r="B585" t="s">
        <v>1037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 t="s">
        <v>1979</v>
      </c>
      <c r="J585">
        <v>17</v>
      </c>
      <c r="K585">
        <v>89</v>
      </c>
      <c r="L585" t="s">
        <v>832</v>
      </c>
      <c r="M585">
        <v>0</v>
      </c>
      <c r="N585" t="s">
        <v>117</v>
      </c>
      <c r="O585">
        <v>120</v>
      </c>
      <c r="P585" t="s">
        <v>49</v>
      </c>
      <c r="Q585" t="s">
        <v>31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  <c r="Y585" s="2" t="str">
        <f>HYPERLINK("https://i.scdn.co/image/ab67616d0000b273da343b21617aac0c57e332bb")</f>
        <v>https://i.scdn.co/image/ab67616d0000b273da343b21617aac0c57e332bb</v>
      </c>
    </row>
    <row r="586" spans="1:25" x14ac:dyDescent="0.35">
      <c r="A586" t="s">
        <v>1980</v>
      </c>
      <c r="B586" t="s">
        <v>1981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 t="s">
        <v>1982</v>
      </c>
      <c r="J586">
        <v>237</v>
      </c>
      <c r="K586">
        <v>27</v>
      </c>
      <c r="L586" t="s">
        <v>1983</v>
      </c>
      <c r="M586">
        <v>0</v>
      </c>
      <c r="O586">
        <v>91</v>
      </c>
      <c r="P586" t="s">
        <v>131</v>
      </c>
      <c r="Q586" t="s">
        <v>55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  <c r="Y586" s="2" t="str">
        <f>HYPERLINK("https://i.scdn.co/image/ab67616d0000b27384c53fa832dfa265192419c5")</f>
        <v>https://i.scdn.co/image/ab67616d0000b27384c53fa832dfa265192419c5</v>
      </c>
    </row>
    <row r="587" spans="1:25" x14ac:dyDescent="0.35">
      <c r="A587" t="s">
        <v>1984</v>
      </c>
      <c r="B587" t="s">
        <v>1985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 t="s">
        <v>1986</v>
      </c>
      <c r="J587">
        <v>13</v>
      </c>
      <c r="K587">
        <v>27</v>
      </c>
      <c r="L587" t="s">
        <v>350</v>
      </c>
      <c r="M587">
        <v>0</v>
      </c>
      <c r="N587" t="s">
        <v>117</v>
      </c>
      <c r="O587">
        <v>120</v>
      </c>
      <c r="P587" t="s">
        <v>195</v>
      </c>
      <c r="Q587" t="s">
        <v>31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  <c r="Y587" s="2" t="str">
        <f>HYPERLINK("https://i.scdn.co/image/ab67616d0000b273e1ac646ed6f25125e2a77229")</f>
        <v>https://i.scdn.co/image/ab67616d0000b273e1ac646ed6f25125e2a77229</v>
      </c>
    </row>
    <row r="588" spans="1:25" x14ac:dyDescent="0.35">
      <c r="A588" t="s">
        <v>1987</v>
      </c>
      <c r="B588" t="s">
        <v>1988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 t="s">
        <v>1989</v>
      </c>
      <c r="J588">
        <v>14</v>
      </c>
      <c r="K588">
        <v>14</v>
      </c>
      <c r="L588" t="s">
        <v>208</v>
      </c>
      <c r="M588">
        <v>0</v>
      </c>
      <c r="N588" t="s">
        <v>322</v>
      </c>
      <c r="O588">
        <v>106</v>
      </c>
      <c r="Q588" t="s">
        <v>31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  <c r="Y588" s="2" t="str">
        <f>HYPERLINK("https://i.scdn.co/image/ab67616d0000b2732ccbe28be97225ae844bef55")</f>
        <v>https://i.scdn.co/image/ab67616d0000b2732ccbe28be97225ae844bef55</v>
      </c>
    </row>
    <row r="589" spans="1:25" x14ac:dyDescent="0.35">
      <c r="A589" t="s">
        <v>1990</v>
      </c>
      <c r="B589" t="s">
        <v>99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 t="s">
        <v>1991</v>
      </c>
      <c r="J589">
        <v>13</v>
      </c>
      <c r="K589">
        <v>0</v>
      </c>
      <c r="L589" t="s">
        <v>148</v>
      </c>
      <c r="M589">
        <v>1</v>
      </c>
      <c r="N589" t="s">
        <v>117</v>
      </c>
      <c r="O589">
        <v>110</v>
      </c>
      <c r="P589" t="s">
        <v>274</v>
      </c>
      <c r="Q589" t="s">
        <v>31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  <c r="Y589" s="2" t="str">
        <f>HYPERLINK("https://i.scdn.co/image/ab67616d0000b273a3f03a74f3f5ec8873c98924")</f>
        <v>https://i.scdn.co/image/ab67616d0000b273a3f03a74f3f5ec8873c98924</v>
      </c>
    </row>
    <row r="590" spans="1:25" x14ac:dyDescent="0.35">
      <c r="A590" t="s">
        <v>1992</v>
      </c>
      <c r="B590" t="s">
        <v>39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 t="s">
        <v>1993</v>
      </c>
      <c r="J590">
        <v>25</v>
      </c>
      <c r="K590">
        <v>46</v>
      </c>
      <c r="L590" t="s">
        <v>1123</v>
      </c>
      <c r="M590">
        <v>0</v>
      </c>
      <c r="N590" t="s">
        <v>28</v>
      </c>
      <c r="O590">
        <v>169</v>
      </c>
      <c r="P590" t="s">
        <v>87</v>
      </c>
      <c r="Q590" t="s">
        <v>31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  <c r="Y590" s="2" t="str">
        <f>HYPERLINK("https://i.scdn.co/image/ab67616d0000b273a91c10fe9472d9bd89802e5a")</f>
        <v>https://i.scdn.co/image/ab67616d0000b273a91c10fe9472d9bd89802e5a</v>
      </c>
    </row>
    <row r="591" spans="1:25" x14ac:dyDescent="0.35">
      <c r="A591" t="s">
        <v>1994</v>
      </c>
      <c r="B591" t="s">
        <v>1995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 t="s">
        <v>1996</v>
      </c>
      <c r="J591">
        <v>24</v>
      </c>
      <c r="K591">
        <v>6</v>
      </c>
      <c r="L591" t="s">
        <v>1123</v>
      </c>
      <c r="M591">
        <v>0</v>
      </c>
      <c r="N591" t="s">
        <v>117</v>
      </c>
      <c r="O591">
        <v>118</v>
      </c>
      <c r="P591" t="s">
        <v>37</v>
      </c>
      <c r="Q591" t="s">
        <v>31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  <c r="Y591" s="2" t="str">
        <f>HYPERLINK("https://i.scdn.co/image/ab67616d0000b273cad190f1a73c024e5a40dddd")</f>
        <v>https://i.scdn.co/image/ab67616d0000b273cad190f1a73c024e5a40dddd</v>
      </c>
    </row>
    <row r="592" spans="1:25" x14ac:dyDescent="0.35">
      <c r="A592" t="s">
        <v>1997</v>
      </c>
      <c r="B592" t="s">
        <v>1541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 t="s">
        <v>1998</v>
      </c>
      <c r="J592">
        <v>43</v>
      </c>
      <c r="K592">
        <v>19</v>
      </c>
      <c r="L592" t="s">
        <v>144</v>
      </c>
      <c r="M592">
        <v>12</v>
      </c>
      <c r="N592" t="s">
        <v>117</v>
      </c>
      <c r="O592">
        <v>92</v>
      </c>
      <c r="P592" t="s">
        <v>112</v>
      </c>
      <c r="Q592" t="s">
        <v>55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  <c r="Y592" s="2" t="str">
        <f>HYPERLINK("https://i.scdn.co/image/ab67616d0000b273be841ba4bc24340152e3a79a")</f>
        <v>https://i.scdn.co/image/ab67616d0000b273be841ba4bc24340152e3a79a</v>
      </c>
    </row>
    <row r="593" spans="1:25" x14ac:dyDescent="0.35">
      <c r="A593" t="s">
        <v>1999</v>
      </c>
      <c r="B593" t="s">
        <v>419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 t="s">
        <v>2000</v>
      </c>
      <c r="J593">
        <v>205</v>
      </c>
      <c r="K593">
        <v>130</v>
      </c>
      <c r="L593" t="s">
        <v>2001</v>
      </c>
      <c r="M593">
        <v>0</v>
      </c>
      <c r="N593" t="s">
        <v>406</v>
      </c>
      <c r="O593">
        <v>112</v>
      </c>
      <c r="P593" t="s">
        <v>457</v>
      </c>
      <c r="Q593" t="s">
        <v>31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  <c r="Y593" s="2" t="str">
        <f>HYPERLINK("https://i.scdn.co/image/ab67616d0000b2737b9639babbe96e25071ec1d4")</f>
        <v>https://i.scdn.co/image/ab67616d0000b2737b9639babbe96e25071ec1d4</v>
      </c>
    </row>
    <row r="594" spans="1:25" x14ac:dyDescent="0.35">
      <c r="A594" t="s">
        <v>2002</v>
      </c>
      <c r="B594" t="s">
        <v>2003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 t="s">
        <v>2004</v>
      </c>
      <c r="J594">
        <v>25</v>
      </c>
      <c r="K594">
        <v>3</v>
      </c>
      <c r="L594" t="s">
        <v>574</v>
      </c>
      <c r="M594">
        <v>0</v>
      </c>
      <c r="N594" t="s">
        <v>609</v>
      </c>
      <c r="O594">
        <v>140</v>
      </c>
      <c r="P594" t="s">
        <v>81</v>
      </c>
      <c r="Q594" t="s">
        <v>31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  <c r="Y594" s="2" t="str">
        <f>HYPERLINK("https://i.scdn.co/image/ab67616d0000b27398ea0e689c91f8fea726d9bb")</f>
        <v>https://i.scdn.co/image/ab67616d0000b27398ea0e689c91f8fea726d9bb</v>
      </c>
    </row>
    <row r="595" spans="1:25" x14ac:dyDescent="0.35">
      <c r="A595" t="s">
        <v>2005</v>
      </c>
      <c r="B595" t="s">
        <v>509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 t="s">
        <v>2006</v>
      </c>
      <c r="J595">
        <v>195</v>
      </c>
      <c r="K595">
        <v>125</v>
      </c>
      <c r="L595" t="s">
        <v>2007</v>
      </c>
      <c r="M595">
        <v>2</v>
      </c>
      <c r="N595" t="s">
        <v>116</v>
      </c>
      <c r="O595">
        <v>105</v>
      </c>
      <c r="P595" t="s">
        <v>112</v>
      </c>
      <c r="Q595" t="s">
        <v>31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  <c r="Y595" s="2" t="str">
        <f>HYPERLINK("https://i.scdn.co/image/ab67616d0000b273164feb363334f93b6458d2a9")</f>
        <v>https://i.scdn.co/image/ab67616d0000b273164feb363334f93b6458d2a9</v>
      </c>
    </row>
    <row r="596" spans="1:25" x14ac:dyDescent="0.35">
      <c r="A596" t="s">
        <v>2008</v>
      </c>
      <c r="B596" t="s">
        <v>2009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 t="s">
        <v>2010</v>
      </c>
      <c r="J596">
        <v>103</v>
      </c>
      <c r="K596">
        <v>76</v>
      </c>
      <c r="L596" t="s">
        <v>220</v>
      </c>
      <c r="M596">
        <v>1</v>
      </c>
      <c r="N596" t="s">
        <v>609</v>
      </c>
      <c r="O596">
        <v>178</v>
      </c>
      <c r="P596" t="s">
        <v>43</v>
      </c>
      <c r="Q596" t="s">
        <v>31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  <c r="Y596" s="2" t="str">
        <f>HYPERLINK("https://i.scdn.co/image/ab67616d0000b2730c912949e9f848cc95797b27")</f>
        <v>https://i.scdn.co/image/ab67616d0000b2730c912949e9f848cc95797b27</v>
      </c>
    </row>
    <row r="597" spans="1:25" x14ac:dyDescent="0.35">
      <c r="A597" t="s">
        <v>2011</v>
      </c>
      <c r="B597" t="s">
        <v>2012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 t="s">
        <v>2013</v>
      </c>
      <c r="J597">
        <v>60</v>
      </c>
      <c r="K597">
        <v>17</v>
      </c>
      <c r="L597" t="s">
        <v>384</v>
      </c>
      <c r="M597">
        <v>0</v>
      </c>
      <c r="N597" t="s">
        <v>597</v>
      </c>
      <c r="O597">
        <v>108</v>
      </c>
      <c r="P597" t="s">
        <v>131</v>
      </c>
      <c r="Q597" t="s">
        <v>55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  <c r="Y597" s="2" t="str">
        <f>HYPERLINK("https://i.scdn.co/image/ab67616d0000b273a15480eec7fa4085d83ddb2d")</f>
        <v>https://i.scdn.co/image/ab67616d0000b273a15480eec7fa4085d83ddb2d</v>
      </c>
    </row>
    <row r="598" spans="1:25" x14ac:dyDescent="0.35">
      <c r="A598" t="s">
        <v>2014</v>
      </c>
      <c r="B598" t="s">
        <v>39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 t="s">
        <v>2015</v>
      </c>
      <c r="J598">
        <v>20</v>
      </c>
      <c r="K598">
        <v>21</v>
      </c>
      <c r="L598" t="s">
        <v>649</v>
      </c>
      <c r="M598">
        <v>0</v>
      </c>
      <c r="N598" t="s">
        <v>593</v>
      </c>
      <c r="O598">
        <v>173</v>
      </c>
      <c r="P598" t="s">
        <v>49</v>
      </c>
      <c r="Q598" t="s">
        <v>31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  <c r="Y598" s="2" t="str">
        <f>HYPERLINK("https://i.scdn.co/image/ab67616d0000b273a91c10fe9472d9bd89802e5a")</f>
        <v>https://i.scdn.co/image/ab67616d0000b273a91c10fe9472d9bd89802e5a</v>
      </c>
    </row>
    <row r="599" spans="1:25" x14ac:dyDescent="0.35">
      <c r="A599" t="s">
        <v>2016</v>
      </c>
      <c r="B599" t="s">
        <v>2017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 t="s">
        <v>2018</v>
      </c>
      <c r="J599">
        <v>54</v>
      </c>
      <c r="K599">
        <v>16</v>
      </c>
      <c r="L599" t="s">
        <v>258</v>
      </c>
      <c r="M599">
        <v>0</v>
      </c>
      <c r="N599" t="s">
        <v>184</v>
      </c>
      <c r="O599">
        <v>101</v>
      </c>
      <c r="P599" t="s">
        <v>37</v>
      </c>
      <c r="Q599" t="s">
        <v>31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  <c r="Y599" s="2" t="str">
        <f>HYPERLINK("https://i.scdn.co/image/ab67616d0000b273fd13588a958fbd23d5524e1b")</f>
        <v>https://i.scdn.co/image/ab67616d0000b273fd13588a958fbd23d5524e1b</v>
      </c>
    </row>
    <row r="600" spans="1:25" x14ac:dyDescent="0.35">
      <c r="A600" t="s">
        <v>2019</v>
      </c>
      <c r="B600" t="s">
        <v>2020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 t="s">
        <v>2021</v>
      </c>
      <c r="J600">
        <v>255</v>
      </c>
      <c r="K600">
        <v>32</v>
      </c>
      <c r="L600" t="s">
        <v>143</v>
      </c>
      <c r="M600">
        <v>0</v>
      </c>
      <c r="N600" t="s">
        <v>534</v>
      </c>
      <c r="O600">
        <v>120</v>
      </c>
      <c r="P600" t="s">
        <v>112</v>
      </c>
      <c r="Q600" t="s">
        <v>55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  <c r="Y600" s="2" t="str">
        <f>HYPERLINK("https://i.scdn.co/image/ab67616d0000b273b8b4f713a02f0228bc861e16")</f>
        <v>https://i.scdn.co/image/ab67616d0000b273b8b4f713a02f0228bc861e16</v>
      </c>
    </row>
    <row r="601" spans="1:25" x14ac:dyDescent="0.35">
      <c r="A601" t="s">
        <v>2022</v>
      </c>
      <c r="B601" t="s">
        <v>1582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 t="s">
        <v>2023</v>
      </c>
      <c r="J601">
        <v>175</v>
      </c>
      <c r="K601">
        <v>55</v>
      </c>
      <c r="L601" t="s">
        <v>121</v>
      </c>
      <c r="M601">
        <v>0</v>
      </c>
      <c r="N601" t="s">
        <v>570</v>
      </c>
      <c r="O601">
        <v>144</v>
      </c>
      <c r="Q601" t="s">
        <v>31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  <c r="Y601" s="2" t="str">
        <f>HYPERLINK("https://i.scdn.co/image/ab67616d0000b2735ef878a782c987d38d82b605")</f>
        <v>https://i.scdn.co/image/ab67616d0000b2735ef878a782c987d38d82b605</v>
      </c>
    </row>
    <row r="602" spans="1:25" x14ac:dyDescent="0.35">
      <c r="A602" t="s">
        <v>2024</v>
      </c>
      <c r="B602" t="s">
        <v>1807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 t="s">
        <v>2025</v>
      </c>
      <c r="J602">
        <v>65</v>
      </c>
      <c r="K602">
        <v>88</v>
      </c>
      <c r="L602" t="s">
        <v>2026</v>
      </c>
      <c r="M602">
        <v>3</v>
      </c>
      <c r="N602" t="s">
        <v>184</v>
      </c>
      <c r="O602">
        <v>133</v>
      </c>
      <c r="P602" t="s">
        <v>37</v>
      </c>
      <c r="Q602" t="s">
        <v>31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  <c r="Y602" s="2" t="str">
        <f>HYPERLINK("https://i.scdn.co/image/ab67616d0000b2735a58b2462270afd8a9ccb983")</f>
        <v>https://i.scdn.co/image/ab67616d0000b2735a58b2462270afd8a9ccb983</v>
      </c>
    </row>
    <row r="603" spans="1:25" x14ac:dyDescent="0.35">
      <c r="A603" t="s">
        <v>2027</v>
      </c>
      <c r="B603" t="s">
        <v>2028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 t="s">
        <v>2029</v>
      </c>
      <c r="J603">
        <v>7</v>
      </c>
      <c r="K603">
        <v>3</v>
      </c>
      <c r="L603" t="s">
        <v>330</v>
      </c>
      <c r="M603">
        <v>0</v>
      </c>
      <c r="N603" t="s">
        <v>117</v>
      </c>
      <c r="O603">
        <v>158</v>
      </c>
      <c r="P603" t="s">
        <v>112</v>
      </c>
      <c r="Q603" t="s">
        <v>55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  <c r="Y603" s="2" t="str">
        <f>HYPERLINK("https://i.scdn.co/image/ab67616d0000b2733407ed7fb643a87aa9eaac8b")</f>
        <v>https://i.scdn.co/image/ab67616d0000b2733407ed7fb643a87aa9eaac8b</v>
      </c>
    </row>
    <row r="604" spans="1:25" x14ac:dyDescent="0.35">
      <c r="A604" t="s">
        <v>2030</v>
      </c>
      <c r="B604" t="s">
        <v>2031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 t="s">
        <v>2032</v>
      </c>
      <c r="J604">
        <v>20</v>
      </c>
      <c r="K604">
        <v>99</v>
      </c>
      <c r="L604" t="s">
        <v>551</v>
      </c>
      <c r="M604">
        <v>0</v>
      </c>
      <c r="N604" t="s">
        <v>570</v>
      </c>
      <c r="O604">
        <v>120</v>
      </c>
      <c r="P604" t="s">
        <v>49</v>
      </c>
      <c r="Q604" t="s">
        <v>31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  <c r="Y604" s="2" t="str">
        <f>HYPERLINK("https://i.scdn.co/image/ab67616d0000b273d1961ecb307c9e05ec8f7e82")</f>
        <v>https://i.scdn.co/image/ab67616d0000b273d1961ecb307c9e05ec8f7e82</v>
      </c>
    </row>
    <row r="605" spans="1:25" x14ac:dyDescent="0.35">
      <c r="A605" t="s">
        <v>2033</v>
      </c>
      <c r="B605" t="s">
        <v>2034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 t="s">
        <v>2035</v>
      </c>
      <c r="J605">
        <v>111</v>
      </c>
      <c r="K605">
        <v>127</v>
      </c>
      <c r="L605" t="s">
        <v>302</v>
      </c>
      <c r="M605">
        <v>0</v>
      </c>
      <c r="N605" t="s">
        <v>318</v>
      </c>
      <c r="O605">
        <v>129</v>
      </c>
      <c r="Q605" t="s">
        <v>31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  <c r="Y605" s="2" t="str">
        <f>HYPERLINK("https://i.scdn.co/image/ab67616d0000b2733317fc12f8b9a9a0b8459766")</f>
        <v>https://i.scdn.co/image/ab67616d0000b2733317fc12f8b9a9a0b8459766</v>
      </c>
    </row>
    <row r="606" spans="1:25" x14ac:dyDescent="0.35">
      <c r="A606" t="s">
        <v>2036</v>
      </c>
      <c r="B606" t="s">
        <v>2037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 t="s">
        <v>2038</v>
      </c>
      <c r="J606">
        <v>92</v>
      </c>
      <c r="K606">
        <v>127</v>
      </c>
      <c r="L606" t="s">
        <v>2039</v>
      </c>
      <c r="M606">
        <v>0</v>
      </c>
      <c r="N606" t="s">
        <v>225</v>
      </c>
      <c r="O606">
        <v>102</v>
      </c>
      <c r="P606" t="s">
        <v>131</v>
      </c>
      <c r="Q606" t="s">
        <v>31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  <c r="Y606" s="2" t="str">
        <f>HYPERLINK("https://i.scdn.co/image/ab67616d0000b2732d564195ed3dd7b70d64862c")</f>
        <v>https://i.scdn.co/image/ab67616d0000b2732d564195ed3dd7b70d64862c</v>
      </c>
    </row>
    <row r="607" spans="1:25" x14ac:dyDescent="0.35">
      <c r="A607" t="s">
        <v>2040</v>
      </c>
      <c r="B607" t="s">
        <v>2041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 t="s">
        <v>2042</v>
      </c>
      <c r="J607">
        <v>122</v>
      </c>
      <c r="K607">
        <v>11</v>
      </c>
      <c r="L607" t="s">
        <v>2043</v>
      </c>
      <c r="M607">
        <v>0</v>
      </c>
      <c r="N607" t="s">
        <v>609</v>
      </c>
      <c r="O607">
        <v>124</v>
      </c>
      <c r="P607" t="s">
        <v>112</v>
      </c>
      <c r="Q607" t="s">
        <v>55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  <c r="Y607" s="2" t="str">
        <f>HYPERLINK("https://i.scdn.co/image/ab67616d0000b2730abb7463b44d1be6243642f4")</f>
        <v>https://i.scdn.co/image/ab67616d0000b2730abb7463b44d1be6243642f4</v>
      </c>
    </row>
    <row r="608" spans="1:25" x14ac:dyDescent="0.35">
      <c r="A608" t="s">
        <v>2044</v>
      </c>
      <c r="B608" t="s">
        <v>2045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 t="s">
        <v>2046</v>
      </c>
      <c r="J608">
        <v>4</v>
      </c>
      <c r="K608">
        <v>2</v>
      </c>
      <c r="L608" t="s">
        <v>179</v>
      </c>
      <c r="M608">
        <v>0</v>
      </c>
      <c r="N608" t="s">
        <v>117</v>
      </c>
      <c r="O608">
        <v>90</v>
      </c>
      <c r="P608" t="s">
        <v>195</v>
      </c>
      <c r="Q608" t="s">
        <v>55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  <c r="Y608" s="2" t="str">
        <f>HYPERLINK("https://i.scdn.co/image/ab67616d0000b2731138eea74b6d7e06289bedaa")</f>
        <v>https://i.scdn.co/image/ab67616d0000b2731138eea74b6d7e06289bedaa</v>
      </c>
    </row>
    <row r="609" spans="1:25" x14ac:dyDescent="0.35">
      <c r="A609" t="s">
        <v>2047</v>
      </c>
      <c r="B609" t="s">
        <v>2048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 t="s">
        <v>2049</v>
      </c>
      <c r="J609">
        <v>29</v>
      </c>
      <c r="K609">
        <v>0</v>
      </c>
      <c r="L609" t="s">
        <v>551</v>
      </c>
      <c r="M609">
        <v>0</v>
      </c>
      <c r="N609" t="s">
        <v>117</v>
      </c>
      <c r="O609">
        <v>161</v>
      </c>
      <c r="P609" t="s">
        <v>87</v>
      </c>
      <c r="Q609" t="s">
        <v>55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  <c r="Y609" s="2" t="str">
        <f>HYPERLINK("https://i.scdn.co/image/ab67616d0000b27378376f650afd63698b82e4b1")</f>
        <v>https://i.scdn.co/image/ab67616d0000b27378376f650afd63698b82e4b1</v>
      </c>
    </row>
    <row r="610" spans="1:25" x14ac:dyDescent="0.35">
      <c r="A610" t="s">
        <v>2050</v>
      </c>
      <c r="B610" t="s">
        <v>119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 t="s">
        <v>2051</v>
      </c>
      <c r="J610">
        <v>39</v>
      </c>
      <c r="K610">
        <v>45</v>
      </c>
      <c r="L610" t="s">
        <v>2052</v>
      </c>
      <c r="M610">
        <v>0</v>
      </c>
      <c r="N610" t="s">
        <v>117</v>
      </c>
      <c r="O610">
        <v>120</v>
      </c>
      <c r="P610" t="s">
        <v>131</v>
      </c>
      <c r="Q610" t="s">
        <v>31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  <c r="Y610" s="2" t="str">
        <f>HYPERLINK("https://i.scdn.co/image/ab67616d0000b273e0f2af91be409aad81bba98c")</f>
        <v>https://i.scdn.co/image/ab67616d0000b273e0f2af91be409aad81bba98c</v>
      </c>
    </row>
    <row r="611" spans="1:25" x14ac:dyDescent="0.35">
      <c r="A611" t="s">
        <v>2053</v>
      </c>
      <c r="B611" t="s">
        <v>119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 t="s">
        <v>2054</v>
      </c>
      <c r="J611">
        <v>19</v>
      </c>
      <c r="K611">
        <v>0</v>
      </c>
      <c r="L611" t="s">
        <v>562</v>
      </c>
      <c r="M611">
        <v>0</v>
      </c>
      <c r="N611" t="s">
        <v>117</v>
      </c>
      <c r="O611">
        <v>81</v>
      </c>
      <c r="Q611" t="s">
        <v>31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  <c r="Y611" s="2" t="str">
        <f>HYPERLINK("https://i.scdn.co/image/ab67616d0000b27331aa3ebe23f59778bff800c9")</f>
        <v>https://i.scdn.co/image/ab67616d0000b27331aa3ebe23f59778bff800c9</v>
      </c>
    </row>
    <row r="612" spans="1:25" x14ac:dyDescent="0.35">
      <c r="A612" t="s">
        <v>2055</v>
      </c>
      <c r="B612" t="s">
        <v>2056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 t="s">
        <v>2057</v>
      </c>
      <c r="J612">
        <v>146</v>
      </c>
      <c r="K612">
        <v>18</v>
      </c>
      <c r="L612" t="s">
        <v>456</v>
      </c>
      <c r="M612">
        <v>0</v>
      </c>
      <c r="N612" t="s">
        <v>593</v>
      </c>
      <c r="O612">
        <v>150</v>
      </c>
      <c r="P612" t="s">
        <v>195</v>
      </c>
      <c r="Q612" t="s">
        <v>55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  <c r="Y612" s="2" t="str">
        <f>HYPERLINK("https://i.scdn.co/image/ab67616d0000b27397fdd7cf1b14d78c6a7fb17f")</f>
        <v>https://i.scdn.co/image/ab67616d0000b27397fdd7cf1b14d78c6a7fb17f</v>
      </c>
    </row>
    <row r="613" spans="1:25" x14ac:dyDescent="0.35">
      <c r="A613" t="s">
        <v>2058</v>
      </c>
      <c r="B613" t="s">
        <v>2059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 t="s">
        <v>2060</v>
      </c>
      <c r="J613">
        <v>101</v>
      </c>
      <c r="K613">
        <v>12</v>
      </c>
      <c r="L613" t="s">
        <v>562</v>
      </c>
      <c r="M613">
        <v>0</v>
      </c>
      <c r="N613" t="s">
        <v>117</v>
      </c>
      <c r="O613">
        <v>105</v>
      </c>
      <c r="P613" t="s">
        <v>112</v>
      </c>
      <c r="Q613" t="s">
        <v>31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  <c r="Y613" s="2" t="str">
        <f>HYPERLINK("https://i.scdn.co/image/ab67616d0000b27321ee2e52263690b0b2c80c2a")</f>
        <v>https://i.scdn.co/image/ab67616d0000b27321ee2e52263690b0b2c80c2a</v>
      </c>
    </row>
    <row r="614" spans="1:25" x14ac:dyDescent="0.35">
      <c r="A614" t="s">
        <v>2061</v>
      </c>
      <c r="B614" t="s">
        <v>2062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 t="s">
        <v>2063</v>
      </c>
      <c r="J614">
        <v>30</v>
      </c>
      <c r="K614">
        <v>2</v>
      </c>
      <c r="L614" t="s">
        <v>351</v>
      </c>
      <c r="M614">
        <v>0</v>
      </c>
      <c r="N614" t="s">
        <v>224</v>
      </c>
      <c r="O614">
        <v>79</v>
      </c>
      <c r="P614" t="s">
        <v>87</v>
      </c>
      <c r="Q614" t="s">
        <v>31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  <c r="Y614" s="2" t="str">
        <f>HYPERLINK("https://i.scdn.co/image/ab67616d0000b273e81fd3b9a7230db447f38182")</f>
        <v>https://i.scdn.co/image/ab67616d0000b273e81fd3b9a7230db447f38182</v>
      </c>
    </row>
    <row r="615" spans="1:25" x14ac:dyDescent="0.35">
      <c r="A615" t="s">
        <v>2064</v>
      </c>
      <c r="B615" t="s">
        <v>678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 t="s">
        <v>2065</v>
      </c>
      <c r="J615">
        <v>5</v>
      </c>
      <c r="K615">
        <v>0</v>
      </c>
      <c r="L615" t="s">
        <v>2066</v>
      </c>
      <c r="M615">
        <v>0</v>
      </c>
      <c r="N615" t="s">
        <v>117</v>
      </c>
      <c r="O615">
        <v>146</v>
      </c>
      <c r="P615" t="s">
        <v>37</v>
      </c>
      <c r="Q615" t="s">
        <v>55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  <c r="Y615" s="2" t="str">
        <f>HYPERLINK("https://i.scdn.co/image/ab67616d0000b27371748f97eafa532cdb557494")</f>
        <v>https://i.scdn.co/image/ab67616d0000b27371748f97eafa532cdb557494</v>
      </c>
    </row>
    <row r="616" spans="1:25" x14ac:dyDescent="0.35">
      <c r="A616" t="s">
        <v>2067</v>
      </c>
      <c r="B616" t="s">
        <v>2068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 t="s">
        <v>2069</v>
      </c>
      <c r="J616">
        <v>167</v>
      </c>
      <c r="K616">
        <v>19</v>
      </c>
      <c r="L616" t="s">
        <v>160</v>
      </c>
      <c r="M616">
        <v>0</v>
      </c>
      <c r="N616" t="s">
        <v>609</v>
      </c>
      <c r="O616">
        <v>124</v>
      </c>
      <c r="P616" t="s">
        <v>195</v>
      </c>
      <c r="Q616" t="s">
        <v>31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  <c r="Y616" s="2" t="str">
        <f>HYPERLINK("https://i.scdn.co/image/ab67616d0000b2736c2b76e0d78170d577add561")</f>
        <v>https://i.scdn.co/image/ab67616d0000b2736c2b76e0d78170d577add561</v>
      </c>
    </row>
    <row r="617" spans="1:25" x14ac:dyDescent="0.35">
      <c r="A617" t="s">
        <v>2070</v>
      </c>
      <c r="B617" t="s">
        <v>2071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 t="s">
        <v>2072</v>
      </c>
      <c r="J617">
        <v>92</v>
      </c>
      <c r="K617">
        <v>122</v>
      </c>
      <c r="L617" t="s">
        <v>2073</v>
      </c>
      <c r="M617">
        <v>0</v>
      </c>
      <c r="N617" t="s">
        <v>1039</v>
      </c>
      <c r="O617">
        <v>126</v>
      </c>
      <c r="P617" t="s">
        <v>87</v>
      </c>
      <c r="Q617" t="s">
        <v>31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  <c r="Y617" s="2" t="str">
        <f>HYPERLINK("https://i.scdn.co/image/ab67616d0000b2730ae4f4d42e4a09f3a29f64ad")</f>
        <v>https://i.scdn.co/image/ab67616d0000b2730ae4f4d42e4a09f3a29f64ad</v>
      </c>
    </row>
    <row r="618" spans="1:25" x14ac:dyDescent="0.35">
      <c r="A618" t="s">
        <v>1768</v>
      </c>
      <c r="B618" t="s">
        <v>256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 t="s">
        <v>2074</v>
      </c>
      <c r="J618">
        <v>174</v>
      </c>
      <c r="K618">
        <v>73</v>
      </c>
      <c r="L618" t="s">
        <v>2075</v>
      </c>
      <c r="M618">
        <v>0</v>
      </c>
      <c r="N618" t="s">
        <v>117</v>
      </c>
      <c r="O618">
        <v>121</v>
      </c>
      <c r="P618" t="s">
        <v>112</v>
      </c>
      <c r="Q618" t="s">
        <v>31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  <c r="Y618" s="2" t="str">
        <f>HYPERLINK("https://i.scdn.co/image/ab67616d0000b2734ab2520c2c77a1d66b9ee21d")</f>
        <v>https://i.scdn.co/image/ab67616d0000b2734ab2520c2c77a1d66b9ee21d</v>
      </c>
    </row>
    <row r="619" spans="1:25" x14ac:dyDescent="0.35">
      <c r="A619" t="s">
        <v>2076</v>
      </c>
      <c r="B619" t="s">
        <v>2077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 t="s">
        <v>2078</v>
      </c>
      <c r="J619">
        <v>144</v>
      </c>
      <c r="K619">
        <v>30</v>
      </c>
      <c r="L619" t="s">
        <v>2079</v>
      </c>
      <c r="M619">
        <v>0</v>
      </c>
      <c r="N619" t="s">
        <v>117</v>
      </c>
      <c r="O619">
        <v>136</v>
      </c>
      <c r="P619" t="s">
        <v>30</v>
      </c>
      <c r="Q619" t="s">
        <v>55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  <c r="Y619" s="2" t="str">
        <f>HYPERLINK("https://i.scdn.co/image/ab67616d0000b273cd945b4e3de57edd28481a3f")</f>
        <v>https://i.scdn.co/image/ab67616d0000b273cd945b4e3de57edd28481a3f</v>
      </c>
    </row>
    <row r="620" spans="1:25" x14ac:dyDescent="0.35">
      <c r="A620" t="s">
        <v>2080</v>
      </c>
      <c r="B620" t="s">
        <v>1872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 t="s">
        <v>2081</v>
      </c>
      <c r="J620">
        <v>36</v>
      </c>
      <c r="K620">
        <v>82</v>
      </c>
      <c r="L620" t="s">
        <v>305</v>
      </c>
      <c r="M620">
        <v>0</v>
      </c>
      <c r="N620" t="s">
        <v>351</v>
      </c>
      <c r="O620">
        <v>102</v>
      </c>
      <c r="P620" t="s">
        <v>49</v>
      </c>
      <c r="Q620" t="s">
        <v>55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  <c r="Y620" s="2" t="str">
        <f>HYPERLINK("https://i.scdn.co/image/ab67616d0000b273e97a01325c43e1577ed49808")</f>
        <v>https://i.scdn.co/image/ab67616d0000b273e97a01325c43e1577ed49808</v>
      </c>
    </row>
    <row r="621" spans="1:25" x14ac:dyDescent="0.35">
      <c r="A621" t="s">
        <v>2082</v>
      </c>
      <c r="B621" t="s">
        <v>2083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 t="s">
        <v>1331</v>
      </c>
      <c r="J621">
        <v>8</v>
      </c>
      <c r="K621">
        <v>8</v>
      </c>
      <c r="L621" t="s">
        <v>350</v>
      </c>
      <c r="M621">
        <v>2</v>
      </c>
      <c r="N621" t="s">
        <v>117</v>
      </c>
      <c r="O621">
        <v>77</v>
      </c>
      <c r="P621" t="s">
        <v>131</v>
      </c>
      <c r="Q621" t="s">
        <v>31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  <c r="Y621" s="2" t="str">
        <f>HYPERLINK("https://i.scdn.co/image/ab67616d0000b273fc915b69600dce2991a61f13")</f>
        <v>https://i.scdn.co/image/ab67616d0000b273fc915b69600dce2991a61f13</v>
      </c>
    </row>
    <row r="622" spans="1:25" x14ac:dyDescent="0.35">
      <c r="A622" t="s">
        <v>2084</v>
      </c>
      <c r="B622" t="s">
        <v>2085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 t="s">
        <v>2086</v>
      </c>
      <c r="J622">
        <v>533</v>
      </c>
      <c r="K622">
        <v>167</v>
      </c>
      <c r="L622" t="s">
        <v>2087</v>
      </c>
      <c r="M622">
        <v>6</v>
      </c>
      <c r="O622">
        <v>98</v>
      </c>
      <c r="P622" t="s">
        <v>87</v>
      </c>
      <c r="Q622" t="s">
        <v>55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  <c r="Y622" s="2" t="str">
        <f>HYPERLINK("https://i.scdn.co/image/ab67616d0000b273c6f7af36ecdc3ed6e0a1f169")</f>
        <v>https://i.scdn.co/image/ab67616d0000b273c6f7af36ecdc3ed6e0a1f169</v>
      </c>
    </row>
    <row r="623" spans="1:25" x14ac:dyDescent="0.35">
      <c r="A623" t="s">
        <v>2088</v>
      </c>
      <c r="B623" t="s">
        <v>2089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 t="s">
        <v>2090</v>
      </c>
      <c r="J623">
        <v>188</v>
      </c>
      <c r="K623">
        <v>34</v>
      </c>
      <c r="L623" t="s">
        <v>2091</v>
      </c>
      <c r="M623">
        <v>0</v>
      </c>
      <c r="N623" t="s">
        <v>351</v>
      </c>
      <c r="O623">
        <v>84</v>
      </c>
      <c r="P623" t="s">
        <v>30</v>
      </c>
      <c r="Q623" t="s">
        <v>55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  <c r="Y623" s="2" t="str">
        <f>HYPERLINK("https://i.scdn.co/image/ab67616d0000b273f7db43292a6a99b21b51d5b4")</f>
        <v>https://i.scdn.co/image/ab67616d0000b273f7db43292a6a99b21b51d5b4</v>
      </c>
    </row>
    <row r="624" spans="1:25" x14ac:dyDescent="0.35">
      <c r="A624" t="s">
        <v>2092</v>
      </c>
      <c r="B624" t="s">
        <v>2093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 t="s">
        <v>2094</v>
      </c>
      <c r="J624">
        <v>92</v>
      </c>
      <c r="K624">
        <v>34</v>
      </c>
      <c r="L624" t="s">
        <v>936</v>
      </c>
      <c r="M624">
        <v>0</v>
      </c>
      <c r="N624" t="s">
        <v>117</v>
      </c>
      <c r="O624">
        <v>102</v>
      </c>
      <c r="P624" t="s">
        <v>112</v>
      </c>
      <c r="Q624" t="s">
        <v>31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  <c r="Y624" s="2" t="str">
        <f>HYPERLINK("https://i.scdn.co/image/ab67616d0000b2731e4395a0c0b1a5e679eae5ef")</f>
        <v>https://i.scdn.co/image/ab67616d0000b2731e4395a0c0b1a5e679eae5ef</v>
      </c>
    </row>
    <row r="625" spans="1:25" x14ac:dyDescent="0.35">
      <c r="A625" t="s">
        <v>2095</v>
      </c>
      <c r="B625" t="s">
        <v>2096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 t="s">
        <v>2097</v>
      </c>
      <c r="J625">
        <v>308</v>
      </c>
      <c r="K625">
        <v>118</v>
      </c>
      <c r="L625" t="s">
        <v>2098</v>
      </c>
      <c r="M625">
        <v>2</v>
      </c>
      <c r="N625" t="s">
        <v>1455</v>
      </c>
      <c r="O625">
        <v>120</v>
      </c>
      <c r="P625" t="s">
        <v>112</v>
      </c>
      <c r="Q625" t="s">
        <v>31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  <c r="Y625" s="2" t="str">
        <f>HYPERLINK("https://i.scdn.co/image/ab67616d0000b27394c9217a398f5174757c0c78")</f>
        <v>https://i.scdn.co/image/ab67616d0000b27394c9217a398f5174757c0c78</v>
      </c>
    </row>
    <row r="626" spans="1:25" x14ac:dyDescent="0.35">
      <c r="A626" t="s">
        <v>2099</v>
      </c>
      <c r="B626" t="s">
        <v>2100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 t="s">
        <v>2101</v>
      </c>
      <c r="J626">
        <v>265</v>
      </c>
      <c r="K626">
        <v>121</v>
      </c>
      <c r="L626" t="s">
        <v>2102</v>
      </c>
      <c r="M626">
        <v>4</v>
      </c>
      <c r="N626" t="s">
        <v>1588</v>
      </c>
      <c r="O626">
        <v>117</v>
      </c>
      <c r="P626" t="s">
        <v>37</v>
      </c>
      <c r="Q626" t="s">
        <v>31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  <c r="Y626" s="2" t="str">
        <f>HYPERLINK("https://i.scdn.co/image/ab67616d0000b2739aa37e5baca62ca6cc98d056")</f>
        <v>https://i.scdn.co/image/ab67616d0000b2739aa37e5baca62ca6cc98d056</v>
      </c>
    </row>
    <row r="627" spans="1:25" x14ac:dyDescent="0.35">
      <c r="A627" t="s">
        <v>2103</v>
      </c>
      <c r="B627" t="s">
        <v>2104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 t="s">
        <v>2105</v>
      </c>
      <c r="J627">
        <v>107</v>
      </c>
      <c r="K627">
        <v>47</v>
      </c>
      <c r="L627" t="s">
        <v>2106</v>
      </c>
      <c r="M627">
        <v>1</v>
      </c>
      <c r="O627">
        <v>72</v>
      </c>
      <c r="P627" t="s">
        <v>49</v>
      </c>
      <c r="Q627" t="s">
        <v>55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  <c r="Y627" s="2" t="str">
        <f>HYPERLINK("https://i.scdn.co/image/ab67616d0000b273a954408e456d4d9d410f448b")</f>
        <v>https://i.scdn.co/image/ab67616d0000b273a954408e456d4d9d410f448b</v>
      </c>
    </row>
    <row r="628" spans="1:25" x14ac:dyDescent="0.35">
      <c r="A628" t="s">
        <v>2107</v>
      </c>
      <c r="B628" t="s">
        <v>2108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 t="s">
        <v>2109</v>
      </c>
      <c r="J628">
        <v>118</v>
      </c>
      <c r="K628">
        <v>116</v>
      </c>
      <c r="L628" t="s">
        <v>161</v>
      </c>
      <c r="M628">
        <v>0</v>
      </c>
      <c r="N628" t="s">
        <v>575</v>
      </c>
      <c r="O628">
        <v>168</v>
      </c>
      <c r="P628" t="s">
        <v>37</v>
      </c>
      <c r="Q628" t="s">
        <v>31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  <c r="Y628" s="2" t="str">
        <f>HYPERLINK("https://i.scdn.co/image/ab67616d0000b273cd945b4e3de57edd28481a3f")</f>
        <v>https://i.scdn.co/image/ab67616d0000b273cd945b4e3de57edd28481a3f</v>
      </c>
    </row>
    <row r="629" spans="1:25" x14ac:dyDescent="0.35">
      <c r="A629" t="s">
        <v>2110</v>
      </c>
      <c r="B629" t="s">
        <v>2111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 t="s">
        <v>2112</v>
      </c>
      <c r="J629">
        <v>22</v>
      </c>
      <c r="K629">
        <v>3</v>
      </c>
      <c r="L629" t="s">
        <v>117</v>
      </c>
      <c r="M629">
        <v>0</v>
      </c>
      <c r="N629" t="s">
        <v>117</v>
      </c>
      <c r="O629">
        <v>94</v>
      </c>
      <c r="P629" t="s">
        <v>37</v>
      </c>
      <c r="Q629" t="s">
        <v>31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  <c r="Y629" s="2" t="str">
        <f>HYPERLINK("https://i.scdn.co/image/ab67616d0000b2737b1a8b1a92561bb5d16d6b4c")</f>
        <v>https://i.scdn.co/image/ab67616d0000b2737b1a8b1a92561bb5d16d6b4c</v>
      </c>
    </row>
    <row r="630" spans="1:25" x14ac:dyDescent="0.35">
      <c r="A630" t="s">
        <v>2113</v>
      </c>
      <c r="B630" t="s">
        <v>2114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 t="s">
        <v>2115</v>
      </c>
      <c r="J630">
        <v>0</v>
      </c>
      <c r="K630">
        <v>4</v>
      </c>
      <c r="L630" t="s">
        <v>129</v>
      </c>
      <c r="M630">
        <v>0</v>
      </c>
      <c r="N630" t="s">
        <v>117</v>
      </c>
      <c r="O630">
        <v>145</v>
      </c>
      <c r="P630" t="s">
        <v>112</v>
      </c>
      <c r="Q630" t="s">
        <v>31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  <c r="Y630" s="2" t="str">
        <f>HYPERLINK("https://i.scdn.co/image/ab67616d0000b2735d2f378be5d973ad504456d7")</f>
        <v>https://i.scdn.co/image/ab67616d0000b2735d2f378be5d973ad504456d7</v>
      </c>
    </row>
    <row r="631" spans="1:25" x14ac:dyDescent="0.35">
      <c r="A631" t="s">
        <v>2116</v>
      </c>
      <c r="B631" t="s">
        <v>2117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 t="s">
        <v>2118</v>
      </c>
      <c r="J631">
        <v>114</v>
      </c>
      <c r="K631">
        <v>15</v>
      </c>
      <c r="L631" t="s">
        <v>461</v>
      </c>
      <c r="M631">
        <v>0</v>
      </c>
      <c r="N631" t="s">
        <v>570</v>
      </c>
      <c r="O631">
        <v>134</v>
      </c>
      <c r="P631" t="s">
        <v>37</v>
      </c>
      <c r="Q631" t="s">
        <v>31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  <c r="Y631" s="2" t="str">
        <f>HYPERLINK("https://i.scdn.co/image/ab67616d0000b2731bfa23b13d0504fb90c37b39")</f>
        <v>https://i.scdn.co/image/ab67616d0000b2731bfa23b13d0504fb90c37b39</v>
      </c>
    </row>
    <row r="632" spans="1:25" x14ac:dyDescent="0.35">
      <c r="A632" t="s">
        <v>2119</v>
      </c>
      <c r="B632" t="s">
        <v>2120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 t="s">
        <v>2121</v>
      </c>
      <c r="J632">
        <v>306</v>
      </c>
      <c r="K632">
        <v>99</v>
      </c>
      <c r="L632" t="s">
        <v>2122</v>
      </c>
      <c r="M632">
        <v>2</v>
      </c>
      <c r="N632" t="s">
        <v>2123</v>
      </c>
      <c r="O632">
        <v>148</v>
      </c>
      <c r="P632" t="s">
        <v>37</v>
      </c>
      <c r="Q632" t="s">
        <v>31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  <c r="Y632" s="2" t="str">
        <f>HYPERLINK("https://i.scdn.co/image/ab67616d0000b273ccdddd46119a4ff53eaf1f5d")</f>
        <v>https://i.scdn.co/image/ab67616d0000b273ccdddd46119a4ff53eaf1f5d</v>
      </c>
    </row>
    <row r="633" spans="1:25" x14ac:dyDescent="0.35">
      <c r="A633" t="s">
        <v>2124</v>
      </c>
      <c r="B633" t="s">
        <v>920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 t="s">
        <v>2125</v>
      </c>
      <c r="J633">
        <v>2</v>
      </c>
      <c r="K633">
        <v>12</v>
      </c>
      <c r="L633" t="s">
        <v>135</v>
      </c>
      <c r="M633">
        <v>0</v>
      </c>
      <c r="N633" t="s">
        <v>117</v>
      </c>
      <c r="O633">
        <v>127</v>
      </c>
      <c r="P633" t="s">
        <v>195</v>
      </c>
      <c r="Q633" t="s">
        <v>55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  <c r="Y633" s="2" t="str">
        <f>HYPERLINK("https://i.scdn.co/image/ab67616d0000b2731c1ea5bfa5680ac877acdd55")</f>
        <v>https://i.scdn.co/image/ab67616d0000b2731c1ea5bfa5680ac877acdd55</v>
      </c>
    </row>
    <row r="634" spans="1:25" x14ac:dyDescent="0.35">
      <c r="A634" t="s">
        <v>2126</v>
      </c>
      <c r="B634" t="s">
        <v>2127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 t="s">
        <v>2128</v>
      </c>
      <c r="J634">
        <v>93</v>
      </c>
      <c r="K634">
        <v>5</v>
      </c>
      <c r="L634" t="s">
        <v>2129</v>
      </c>
      <c r="M634">
        <v>1</v>
      </c>
      <c r="N634" t="s">
        <v>117</v>
      </c>
      <c r="O634">
        <v>172</v>
      </c>
      <c r="P634" t="s">
        <v>87</v>
      </c>
      <c r="Q634" t="s">
        <v>55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  <c r="Y634" s="2" t="str">
        <f>HYPERLINK("https://i.scdn.co/image/ab67616d0000b2732ae66aa58208495074d88fd0")</f>
        <v>https://i.scdn.co/image/ab67616d0000b2732ae66aa58208495074d88fd0</v>
      </c>
    </row>
    <row r="635" spans="1:25" x14ac:dyDescent="0.35">
      <c r="A635" t="s">
        <v>2130</v>
      </c>
      <c r="B635" t="s">
        <v>1541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 t="s">
        <v>2131</v>
      </c>
      <c r="J635">
        <v>85</v>
      </c>
      <c r="K635">
        <v>87</v>
      </c>
      <c r="L635" t="s">
        <v>2132</v>
      </c>
      <c r="M635">
        <v>0</v>
      </c>
      <c r="N635" t="s">
        <v>684</v>
      </c>
      <c r="O635">
        <v>90</v>
      </c>
      <c r="P635" t="s">
        <v>30</v>
      </c>
      <c r="Q635" t="s">
        <v>31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  <c r="Y635" s="2" t="str">
        <f>HYPERLINK("https://i.scdn.co/image/ab67616d0000b273f14aa81116510d3a6df8432b")</f>
        <v>https://i.scdn.co/image/ab67616d0000b273f14aa81116510d3a6df8432b</v>
      </c>
    </row>
    <row r="636" spans="1:25" x14ac:dyDescent="0.35">
      <c r="A636" t="s">
        <v>2133</v>
      </c>
      <c r="B636" t="s">
        <v>2134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 t="s">
        <v>2135</v>
      </c>
      <c r="J636">
        <v>368</v>
      </c>
      <c r="K636">
        <v>155</v>
      </c>
      <c r="L636" t="s">
        <v>2136</v>
      </c>
      <c r="M636">
        <v>6</v>
      </c>
      <c r="N636" t="s">
        <v>1968</v>
      </c>
      <c r="O636">
        <v>96</v>
      </c>
      <c r="P636" t="s">
        <v>131</v>
      </c>
      <c r="Q636" t="s">
        <v>31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  <c r="Y636" s="2" t="str">
        <f>HYPERLINK("https://i.scdn.co/image/ab67616d0000b273e2d156fdc691f57900134342")</f>
        <v>https://i.scdn.co/image/ab67616d0000b273e2d156fdc691f57900134342</v>
      </c>
    </row>
    <row r="637" spans="1:25" x14ac:dyDescent="0.35">
      <c r="A637" t="s">
        <v>2137</v>
      </c>
      <c r="B637" t="s">
        <v>920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 t="s">
        <v>2138</v>
      </c>
      <c r="J637">
        <v>10</v>
      </c>
      <c r="K637">
        <v>56</v>
      </c>
      <c r="L637" t="s">
        <v>997</v>
      </c>
      <c r="M637">
        <v>0</v>
      </c>
      <c r="N637" t="s">
        <v>117</v>
      </c>
      <c r="O637">
        <v>138</v>
      </c>
      <c r="P637" t="s">
        <v>131</v>
      </c>
      <c r="Q637" t="s">
        <v>55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  <c r="Y637" s="2" t="str">
        <f>HYPERLINK("https://i.scdn.co/image/ab67616d0000b2731c1ea5bfa5680ac877acdd55")</f>
        <v>https://i.scdn.co/image/ab67616d0000b2731c1ea5bfa5680ac877acdd55</v>
      </c>
    </row>
    <row r="638" spans="1:25" x14ac:dyDescent="0.35">
      <c r="A638" t="s">
        <v>2139</v>
      </c>
      <c r="B638" t="s">
        <v>2140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 t="s">
        <v>2141</v>
      </c>
      <c r="J638">
        <v>143</v>
      </c>
      <c r="K638">
        <v>24</v>
      </c>
      <c r="L638" t="s">
        <v>273</v>
      </c>
      <c r="M638">
        <v>0</v>
      </c>
      <c r="N638" t="s">
        <v>1744</v>
      </c>
      <c r="O638">
        <v>120</v>
      </c>
      <c r="P638" t="s">
        <v>131</v>
      </c>
      <c r="Q638" t="s">
        <v>31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  <c r="Y638" s="2" t="str">
        <f>HYPERLINK("https://i.scdn.co/image/ab67616d0000b273ae40468931087f78919b86ce")</f>
        <v>https://i.scdn.co/image/ab67616d0000b273ae40468931087f78919b86ce</v>
      </c>
    </row>
    <row r="639" spans="1:25" x14ac:dyDescent="0.35">
      <c r="A639" t="s">
        <v>2142</v>
      </c>
      <c r="B639" t="s">
        <v>470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 t="s">
        <v>2143</v>
      </c>
      <c r="J639">
        <v>77</v>
      </c>
      <c r="K639">
        <v>134</v>
      </c>
      <c r="L639" t="s">
        <v>267</v>
      </c>
      <c r="M639">
        <v>0</v>
      </c>
      <c r="N639" t="s">
        <v>570</v>
      </c>
      <c r="O639">
        <v>125</v>
      </c>
      <c r="P639" t="s">
        <v>49</v>
      </c>
      <c r="Q639" t="s">
        <v>31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  <c r="Y639" s="2" t="str">
        <f>HYPERLINK("https://i.scdn.co/image/ab67616d0000b273a7e481899b7e0396f93d10b8")</f>
        <v>https://i.scdn.co/image/ab67616d0000b273a7e481899b7e0396f93d10b8</v>
      </c>
    </row>
    <row r="640" spans="1:25" x14ac:dyDescent="0.35">
      <c r="A640" t="s">
        <v>2144</v>
      </c>
      <c r="B640" t="s">
        <v>2145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 t="s">
        <v>2146</v>
      </c>
      <c r="J640">
        <v>209</v>
      </c>
      <c r="K640">
        <v>54</v>
      </c>
      <c r="L640" t="s">
        <v>2091</v>
      </c>
      <c r="M640">
        <v>0</v>
      </c>
      <c r="N640" t="s">
        <v>392</v>
      </c>
      <c r="O640">
        <v>123</v>
      </c>
      <c r="P640" t="s">
        <v>81</v>
      </c>
      <c r="Q640" t="s">
        <v>31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  <c r="Y640" s="2" t="str">
        <f>HYPERLINK("https://i.scdn.co/image/ab67616d0000b273815cb538fd7821595b2bc8c5")</f>
        <v>https://i.scdn.co/image/ab67616d0000b273815cb538fd7821595b2bc8c5</v>
      </c>
    </row>
    <row r="641" spans="1:25" x14ac:dyDescent="0.35">
      <c r="A641" t="s">
        <v>2147</v>
      </c>
      <c r="B641" t="s">
        <v>2148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 t="s">
        <v>2149</v>
      </c>
      <c r="J641">
        <v>141</v>
      </c>
      <c r="K641">
        <v>12</v>
      </c>
      <c r="L641" t="s">
        <v>116</v>
      </c>
      <c r="M641">
        <v>0</v>
      </c>
      <c r="N641" t="s">
        <v>117</v>
      </c>
      <c r="O641">
        <v>81</v>
      </c>
      <c r="P641" t="s">
        <v>87</v>
      </c>
      <c r="Q641" t="s">
        <v>31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  <c r="Y641" s="2" t="str">
        <f>HYPERLINK("https://i.scdn.co/image/ab67616d0000b273a493e05c99d8ec5e8020ff2b")</f>
        <v>https://i.scdn.co/image/ab67616d0000b273a493e05c99d8ec5e8020ff2b</v>
      </c>
    </row>
    <row r="642" spans="1:25" x14ac:dyDescent="0.35">
      <c r="A642" t="s">
        <v>2150</v>
      </c>
      <c r="B642" t="s">
        <v>2151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 t="s">
        <v>2152</v>
      </c>
      <c r="J642">
        <v>78</v>
      </c>
      <c r="K642">
        <v>46</v>
      </c>
      <c r="L642" t="s">
        <v>2153</v>
      </c>
      <c r="M642">
        <v>1</v>
      </c>
      <c r="N642" t="s">
        <v>117</v>
      </c>
      <c r="O642">
        <v>171</v>
      </c>
      <c r="P642" t="s">
        <v>37</v>
      </c>
      <c r="Q642" t="s">
        <v>31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  <c r="Y642" s="2" t="str">
        <f>HYPERLINK("https://i.scdn.co/image/ab67616d0000b2736ca5c90113b30c3c43ffb8f4")</f>
        <v>https://i.scdn.co/image/ab67616d0000b2736ca5c90113b30c3c43ffb8f4</v>
      </c>
    </row>
    <row r="643" spans="1:25" x14ac:dyDescent="0.35">
      <c r="A643" t="s">
        <v>2154</v>
      </c>
      <c r="B643" t="s">
        <v>2155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 t="s">
        <v>2156</v>
      </c>
      <c r="J643">
        <v>272</v>
      </c>
      <c r="K643">
        <v>67</v>
      </c>
      <c r="L643" t="s">
        <v>2157</v>
      </c>
      <c r="M643">
        <v>1</v>
      </c>
      <c r="N643" t="s">
        <v>478</v>
      </c>
      <c r="O643">
        <v>91</v>
      </c>
      <c r="P643" t="s">
        <v>30</v>
      </c>
      <c r="Q643" t="s">
        <v>31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  <c r="Y643" s="2" t="str">
        <f>HYPERLINK("https://i.scdn.co/image/ab67616d0000b27386a8ab515de4b7aef28cd631")</f>
        <v>https://i.scdn.co/image/ab67616d0000b27386a8ab515de4b7aef28cd631</v>
      </c>
    </row>
    <row r="644" spans="1:25" x14ac:dyDescent="0.35">
      <c r="A644" t="s">
        <v>2158</v>
      </c>
      <c r="B644" t="s">
        <v>2159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 t="s">
        <v>2160</v>
      </c>
      <c r="J644">
        <v>72</v>
      </c>
      <c r="K644">
        <v>0</v>
      </c>
      <c r="L644" t="s">
        <v>117</v>
      </c>
      <c r="M644">
        <v>0</v>
      </c>
      <c r="N644" t="s">
        <v>117</v>
      </c>
      <c r="O644">
        <v>84</v>
      </c>
      <c r="P644" t="s">
        <v>131</v>
      </c>
      <c r="Q644" t="s">
        <v>55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  <c r="Y644" s="2" t="str">
        <f>HYPERLINK("https://i.scdn.co/image/ab67616d0000b273aefdd63fcad5e45c8475a39a")</f>
        <v>https://i.scdn.co/image/ab67616d0000b273aefdd63fcad5e45c8475a39a</v>
      </c>
    </row>
    <row r="645" spans="1:25" x14ac:dyDescent="0.35">
      <c r="A645" t="s">
        <v>2161</v>
      </c>
      <c r="B645" t="s">
        <v>2162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 t="s">
        <v>2163</v>
      </c>
      <c r="J645">
        <v>17</v>
      </c>
      <c r="K645">
        <v>3</v>
      </c>
      <c r="L645" t="s">
        <v>575</v>
      </c>
      <c r="M645">
        <v>0</v>
      </c>
      <c r="N645" t="s">
        <v>117</v>
      </c>
      <c r="O645">
        <v>115</v>
      </c>
      <c r="P645" t="s">
        <v>43</v>
      </c>
      <c r="Q645" t="s">
        <v>55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  <c r="Y645" s="2" t="str">
        <f>HYPERLINK("https://i.scdn.co/image/ab67616d0000b27314d91ebdd6d7e2931322cc1a")</f>
        <v>https://i.scdn.co/image/ab67616d0000b27314d91ebdd6d7e2931322cc1a</v>
      </c>
    </row>
    <row r="646" spans="1:25" x14ac:dyDescent="0.35">
      <c r="A646" t="s">
        <v>2164</v>
      </c>
      <c r="B646" t="s">
        <v>2165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 t="s">
        <v>2166</v>
      </c>
      <c r="J646">
        <v>89</v>
      </c>
      <c r="K646">
        <v>21</v>
      </c>
      <c r="L646" t="s">
        <v>244</v>
      </c>
      <c r="M646">
        <v>0</v>
      </c>
      <c r="N646" t="s">
        <v>117</v>
      </c>
      <c r="O646">
        <v>125</v>
      </c>
      <c r="Q646" t="s">
        <v>31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  <c r="Y646" s="2" t="str">
        <f>HYPERLINK("https://i.scdn.co/image/ab67616d0000b27337940571b0be91d69b5fd0d6")</f>
        <v>https://i.scdn.co/image/ab67616d0000b27337940571b0be91d69b5fd0d6</v>
      </c>
    </row>
    <row r="647" spans="1:25" x14ac:dyDescent="0.35">
      <c r="A647" t="s">
        <v>2167</v>
      </c>
      <c r="B647" t="s">
        <v>2168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 t="s">
        <v>2169</v>
      </c>
      <c r="J647">
        <v>24</v>
      </c>
      <c r="K647">
        <v>92</v>
      </c>
      <c r="L647" t="s">
        <v>393</v>
      </c>
      <c r="M647">
        <v>0</v>
      </c>
      <c r="N647" t="s">
        <v>117</v>
      </c>
      <c r="O647">
        <v>122</v>
      </c>
      <c r="P647" t="s">
        <v>87</v>
      </c>
      <c r="Q647" t="s">
        <v>55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  <c r="Y647" s="2" t="str">
        <f>HYPERLINK("https://i.scdn.co/image/ab67616d0000b27318bf735eabc48a361572b353")</f>
        <v>https://i.scdn.co/image/ab67616d0000b27318bf735eabc48a361572b353</v>
      </c>
    </row>
    <row r="648" spans="1:25" x14ac:dyDescent="0.35">
      <c r="A648" t="s">
        <v>2170</v>
      </c>
      <c r="B648" t="s">
        <v>2171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 t="s">
        <v>2172</v>
      </c>
      <c r="J648">
        <v>61</v>
      </c>
      <c r="K648">
        <v>23</v>
      </c>
      <c r="L648" t="s">
        <v>1744</v>
      </c>
      <c r="M648">
        <v>1</v>
      </c>
      <c r="N648" t="s">
        <v>117</v>
      </c>
      <c r="O648">
        <v>92</v>
      </c>
      <c r="P648" t="s">
        <v>81</v>
      </c>
      <c r="Q648" t="s">
        <v>31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  <c r="Y648" s="2" t="str">
        <f>HYPERLINK("https://i.scdn.co/image/ab67616d0000b2739fa42b3c77a4c0f6c5ba6850")</f>
        <v>https://i.scdn.co/image/ab67616d0000b2739fa42b3c77a4c0f6c5ba6850</v>
      </c>
    </row>
    <row r="649" spans="1:25" x14ac:dyDescent="0.35">
      <c r="A649" t="s">
        <v>2173</v>
      </c>
      <c r="B649" t="s">
        <v>2174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 t="s">
        <v>2175</v>
      </c>
      <c r="J649">
        <v>30</v>
      </c>
      <c r="K649">
        <v>26</v>
      </c>
      <c r="L649" t="s">
        <v>170</v>
      </c>
      <c r="M649">
        <v>0</v>
      </c>
      <c r="N649" t="s">
        <v>117</v>
      </c>
      <c r="O649">
        <v>90</v>
      </c>
      <c r="P649" t="s">
        <v>87</v>
      </c>
      <c r="Q649" t="s">
        <v>55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  <c r="Y649" s="2" t="str">
        <f>HYPERLINK("https://i.scdn.co/image/ab67616d0000b27357a74373348984f3d97d248a")</f>
        <v>https://i.scdn.co/image/ab67616d0000b27357a74373348984f3d97d248a</v>
      </c>
    </row>
    <row r="650" spans="1:25" x14ac:dyDescent="0.35">
      <c r="A650" t="s">
        <v>2176</v>
      </c>
      <c r="B650" t="s">
        <v>2177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 t="s">
        <v>2178</v>
      </c>
      <c r="J650">
        <v>151</v>
      </c>
      <c r="K650">
        <v>102</v>
      </c>
      <c r="L650" t="s">
        <v>1549</v>
      </c>
      <c r="M650">
        <v>5</v>
      </c>
      <c r="N650" t="s">
        <v>130</v>
      </c>
      <c r="O650">
        <v>94</v>
      </c>
      <c r="P650" t="s">
        <v>195</v>
      </c>
      <c r="Q650" t="s">
        <v>55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  <c r="Y650" s="2" t="str">
        <f>HYPERLINK("https://i.scdn.co/image/ab67616d0000b273518859dcb13382116f450073")</f>
        <v>https://i.scdn.co/image/ab67616d0000b273518859dcb13382116f450073</v>
      </c>
    </row>
    <row r="651" spans="1:25" x14ac:dyDescent="0.35">
      <c r="A651" t="s">
        <v>2179</v>
      </c>
      <c r="B651" t="s">
        <v>2180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 t="s">
        <v>2181</v>
      </c>
      <c r="J651">
        <v>141</v>
      </c>
      <c r="K651">
        <v>78</v>
      </c>
      <c r="L651" t="s">
        <v>2182</v>
      </c>
      <c r="M651">
        <v>1</v>
      </c>
      <c r="N651" t="s">
        <v>117</v>
      </c>
      <c r="O651">
        <v>93</v>
      </c>
      <c r="P651" t="s">
        <v>30</v>
      </c>
      <c r="Q651" t="s">
        <v>31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  <c r="Y651" s="2" t="str">
        <f>HYPERLINK("https://i.scdn.co/image/ab67616d0000b2739b19c107109de740bad72df5")</f>
        <v>https://i.scdn.co/image/ab67616d0000b2739b19c107109de740bad72df5</v>
      </c>
    </row>
    <row r="652" spans="1:25" x14ac:dyDescent="0.35">
      <c r="A652" t="s">
        <v>2183</v>
      </c>
      <c r="B652" t="s">
        <v>451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 t="s">
        <v>2184</v>
      </c>
      <c r="J652">
        <v>4</v>
      </c>
      <c r="K652">
        <v>113</v>
      </c>
      <c r="L652" t="s">
        <v>760</v>
      </c>
      <c r="M652">
        <v>0</v>
      </c>
      <c r="N652" t="s">
        <v>609</v>
      </c>
      <c r="O652">
        <v>130</v>
      </c>
      <c r="P652" t="s">
        <v>81</v>
      </c>
      <c r="Q652" t="s">
        <v>55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  <c r="Y652" s="2" t="str">
        <f>HYPERLINK("https://i.scdn.co/image/ab67616d0000b2738916a2bb404bed6755f2bbbd")</f>
        <v>https://i.scdn.co/image/ab67616d0000b2738916a2bb404bed6755f2bbbd</v>
      </c>
    </row>
    <row r="653" spans="1:25" x14ac:dyDescent="0.35">
      <c r="A653" t="s">
        <v>2185</v>
      </c>
      <c r="B653" t="s">
        <v>2186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 t="s">
        <v>2187</v>
      </c>
      <c r="J653">
        <v>76</v>
      </c>
      <c r="K653">
        <v>0</v>
      </c>
      <c r="L653" t="s">
        <v>249</v>
      </c>
      <c r="M653">
        <v>0</v>
      </c>
      <c r="N653" t="s">
        <v>570</v>
      </c>
      <c r="O653">
        <v>180</v>
      </c>
      <c r="P653" t="s">
        <v>131</v>
      </c>
      <c r="Q653" t="s">
        <v>55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  <c r="Y653" s="2" t="str">
        <f>HYPERLINK("https://i.scdn.co/image/ab67616d0000b2730397f50cb9dc5393db5d08bc")</f>
        <v>https://i.scdn.co/image/ab67616d0000b2730397f50cb9dc5393db5d08bc</v>
      </c>
    </row>
    <row r="654" spans="1:25" x14ac:dyDescent="0.35">
      <c r="A654" t="s">
        <v>2188</v>
      </c>
      <c r="B654" t="s">
        <v>2189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 t="s">
        <v>2190</v>
      </c>
      <c r="J654">
        <v>46</v>
      </c>
      <c r="K654">
        <v>1</v>
      </c>
      <c r="L654" t="s">
        <v>204</v>
      </c>
      <c r="M654">
        <v>0</v>
      </c>
      <c r="N654" t="s">
        <v>117</v>
      </c>
      <c r="O654">
        <v>134</v>
      </c>
      <c r="Q654" t="s">
        <v>31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  <c r="Y654" s="2" t="str">
        <f>HYPERLINK("https://i.scdn.co/image/ab67616d0000b27389aff4625958eac8d16535c7")</f>
        <v>https://i.scdn.co/image/ab67616d0000b27389aff4625958eac8d16535c7</v>
      </c>
    </row>
    <row r="655" spans="1:25" x14ac:dyDescent="0.35">
      <c r="A655" t="s">
        <v>2191</v>
      </c>
      <c r="B655" t="s">
        <v>2180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 t="s">
        <v>2192</v>
      </c>
      <c r="J655">
        <v>142</v>
      </c>
      <c r="K655">
        <v>40</v>
      </c>
      <c r="L655" t="s">
        <v>2193</v>
      </c>
      <c r="M655">
        <v>1</v>
      </c>
      <c r="N655" t="s">
        <v>75</v>
      </c>
      <c r="O655">
        <v>95</v>
      </c>
      <c r="P655" t="s">
        <v>457</v>
      </c>
      <c r="Q655" t="s">
        <v>55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  <c r="Y655" s="2" t="str">
        <f>HYPERLINK("https://i.scdn.co/image/ab67616d0000b2739b19c107109de740bad72df5")</f>
        <v>https://i.scdn.co/image/ab67616d0000b2739b19c107109de740bad72df5</v>
      </c>
    </row>
    <row r="656" spans="1:25" x14ac:dyDescent="0.35">
      <c r="A656" t="s">
        <v>2194</v>
      </c>
      <c r="B656" t="s">
        <v>2195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 t="s">
        <v>2196</v>
      </c>
      <c r="J656">
        <v>119</v>
      </c>
      <c r="K656">
        <v>6</v>
      </c>
      <c r="L656" t="s">
        <v>1195</v>
      </c>
      <c r="M656">
        <v>1</v>
      </c>
      <c r="N656" t="s">
        <v>609</v>
      </c>
      <c r="O656">
        <v>184</v>
      </c>
      <c r="P656" t="s">
        <v>87</v>
      </c>
      <c r="Q656" t="s">
        <v>31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  <c r="Y656" s="2" t="str">
        <f>HYPERLINK("https://i.scdn.co/image/ab67616d0000b27335d2e0ed94a934f2cc46fa49")</f>
        <v>https://i.scdn.co/image/ab67616d0000b27335d2e0ed94a934f2cc46fa49</v>
      </c>
    </row>
    <row r="657" spans="1:25" x14ac:dyDescent="0.35">
      <c r="A657" t="s">
        <v>2197</v>
      </c>
      <c r="B657" t="s">
        <v>2198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 t="s">
        <v>2199</v>
      </c>
      <c r="J657">
        <v>34</v>
      </c>
      <c r="K657">
        <v>3</v>
      </c>
      <c r="L657" t="s">
        <v>69</v>
      </c>
      <c r="M657">
        <v>0</v>
      </c>
      <c r="N657" t="s">
        <v>117</v>
      </c>
      <c r="O657">
        <v>147</v>
      </c>
      <c r="P657" t="s">
        <v>112</v>
      </c>
      <c r="Q657" t="s">
        <v>55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  <c r="Y657" s="2" t="str">
        <f>HYPERLINK("https://i.scdn.co/image/ab67616d0000b2739cd828e243b08cb70b15d047")</f>
        <v>https://i.scdn.co/image/ab67616d0000b2739cd828e243b08cb70b15d047</v>
      </c>
    </row>
    <row r="658" spans="1:25" x14ac:dyDescent="0.35">
      <c r="A658" t="s">
        <v>2200</v>
      </c>
      <c r="B658" t="s">
        <v>2201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 t="s">
        <v>2202</v>
      </c>
      <c r="J658">
        <v>34</v>
      </c>
      <c r="K658">
        <v>1</v>
      </c>
      <c r="L658" t="s">
        <v>346</v>
      </c>
      <c r="M658">
        <v>0</v>
      </c>
      <c r="N658" t="s">
        <v>117</v>
      </c>
      <c r="O658">
        <v>123</v>
      </c>
      <c r="P658" t="s">
        <v>131</v>
      </c>
      <c r="Q658" t="s">
        <v>31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  <c r="Y658" s="2" t="str">
        <f>HYPERLINK("https://i.scdn.co/image/ab67616d0000b27340c172c54696d8e6028c019f")</f>
        <v>https://i.scdn.co/image/ab67616d0000b27340c172c54696d8e6028c019f</v>
      </c>
    </row>
    <row r="659" spans="1:25" x14ac:dyDescent="0.35">
      <c r="A659" t="s">
        <v>2203</v>
      </c>
      <c r="B659" t="s">
        <v>794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 t="s">
        <v>2204</v>
      </c>
      <c r="J659">
        <v>124</v>
      </c>
      <c r="K659">
        <v>27</v>
      </c>
      <c r="L659" t="s">
        <v>2205</v>
      </c>
      <c r="M659">
        <v>0</v>
      </c>
      <c r="N659" t="s">
        <v>322</v>
      </c>
      <c r="O659">
        <v>123</v>
      </c>
      <c r="P659" t="s">
        <v>274</v>
      </c>
      <c r="Q659" t="s">
        <v>55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  <c r="Y659" s="2" t="str">
        <f>HYPERLINK("https://i.scdn.co/image/ab67616d0000b2737aede4855f6d0d738012e2e5")</f>
        <v>https://i.scdn.co/image/ab67616d0000b2737aede4855f6d0d738012e2e5</v>
      </c>
    </row>
    <row r="660" spans="1:25" x14ac:dyDescent="0.35">
      <c r="A660" t="s">
        <v>2206</v>
      </c>
      <c r="B660" t="s">
        <v>2207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 t="s">
        <v>2208</v>
      </c>
      <c r="J660">
        <v>235</v>
      </c>
      <c r="K660">
        <v>106</v>
      </c>
      <c r="L660" t="s">
        <v>2209</v>
      </c>
      <c r="M660">
        <v>1</v>
      </c>
      <c r="N660" t="s">
        <v>439</v>
      </c>
      <c r="O660">
        <v>90</v>
      </c>
      <c r="P660" t="s">
        <v>87</v>
      </c>
      <c r="Q660" t="s">
        <v>55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  <c r="Y660" s="2" t="str">
        <f>HYPERLINK("https://i.scdn.co/image/ab67616d0000b273d843fabb75fef14010e30cae")</f>
        <v>https://i.scdn.co/image/ab67616d0000b273d843fabb75fef14010e30cae</v>
      </c>
    </row>
    <row r="661" spans="1:25" x14ac:dyDescent="0.35">
      <c r="A661" t="s">
        <v>2210</v>
      </c>
      <c r="B661" t="s">
        <v>2068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 t="s">
        <v>2211</v>
      </c>
      <c r="J661">
        <v>105</v>
      </c>
      <c r="K661">
        <v>12</v>
      </c>
      <c r="L661" t="s">
        <v>833</v>
      </c>
      <c r="M661">
        <v>0</v>
      </c>
      <c r="N661" t="s">
        <v>684</v>
      </c>
      <c r="O661">
        <v>160</v>
      </c>
      <c r="P661" t="s">
        <v>81</v>
      </c>
      <c r="Q661" t="s">
        <v>55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  <c r="Y661" s="2" t="str">
        <f>HYPERLINK("https://i.scdn.co/image/ab67616d0000b273f7108342ef45a402af8206b2")</f>
        <v>https://i.scdn.co/image/ab67616d0000b273f7108342ef45a402af8206b2</v>
      </c>
    </row>
    <row r="662" spans="1:25" x14ac:dyDescent="0.35">
      <c r="A662" t="s">
        <v>2212</v>
      </c>
      <c r="B662" t="s">
        <v>2213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 t="s">
        <v>2214</v>
      </c>
      <c r="J662">
        <v>13</v>
      </c>
      <c r="K662">
        <v>0</v>
      </c>
      <c r="L662" t="s">
        <v>711</v>
      </c>
      <c r="M662">
        <v>1</v>
      </c>
      <c r="N662" t="s">
        <v>575</v>
      </c>
      <c r="O662">
        <v>115</v>
      </c>
      <c r="P662" t="s">
        <v>37</v>
      </c>
      <c r="Q662" t="s">
        <v>31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  <c r="Y662" s="2" t="str">
        <f>HYPERLINK("https://i.scdn.co/image/ab67616d0000b273581915272a4ffd12551c0202")</f>
        <v>https://i.scdn.co/image/ab67616d0000b273581915272a4ffd12551c0202</v>
      </c>
    </row>
    <row r="663" spans="1:25" x14ac:dyDescent="0.35">
      <c r="A663" t="s">
        <v>2215</v>
      </c>
      <c r="B663" t="s">
        <v>2216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 t="s">
        <v>2217</v>
      </c>
      <c r="J663">
        <v>33</v>
      </c>
      <c r="K663">
        <v>123</v>
      </c>
      <c r="L663" t="s">
        <v>593</v>
      </c>
      <c r="M663">
        <v>0</v>
      </c>
      <c r="N663" t="s">
        <v>322</v>
      </c>
      <c r="O663">
        <v>141</v>
      </c>
      <c r="P663" t="s">
        <v>457</v>
      </c>
      <c r="Q663" t="s">
        <v>31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  <c r="Y663" s="2" t="str">
        <f>HYPERLINK("https://i.scdn.co/image/ab67616d0000b27325c4bac75a46caa3e645896a")</f>
        <v>https://i.scdn.co/image/ab67616d0000b27325c4bac75a46caa3e645896a</v>
      </c>
    </row>
    <row r="664" spans="1:25" x14ac:dyDescent="0.35">
      <c r="A664" t="s">
        <v>2218</v>
      </c>
      <c r="B664" t="s">
        <v>2219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 t="s">
        <v>2220</v>
      </c>
      <c r="J664">
        <v>22</v>
      </c>
      <c r="K664">
        <v>13</v>
      </c>
      <c r="L664" t="s">
        <v>244</v>
      </c>
      <c r="M664">
        <v>0</v>
      </c>
      <c r="N664" t="s">
        <v>224</v>
      </c>
      <c r="O664">
        <v>160</v>
      </c>
      <c r="P664" t="s">
        <v>49</v>
      </c>
      <c r="Q664" t="s">
        <v>31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  <c r="Y664" s="2" t="str">
        <f>HYPERLINK("https://i.scdn.co/image/ab67616d0000b273598721fc8c9dde3f65a73a08")</f>
        <v>https://i.scdn.co/image/ab67616d0000b273598721fc8c9dde3f65a73a08</v>
      </c>
    </row>
    <row r="665" spans="1:25" x14ac:dyDescent="0.35">
      <c r="A665" t="s">
        <v>2221</v>
      </c>
      <c r="B665" t="s">
        <v>1025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 t="s">
        <v>2222</v>
      </c>
      <c r="J665">
        <v>24</v>
      </c>
      <c r="K665">
        <v>85</v>
      </c>
      <c r="L665" t="s">
        <v>249</v>
      </c>
      <c r="M665">
        <v>0</v>
      </c>
      <c r="N665" t="s">
        <v>609</v>
      </c>
      <c r="O665">
        <v>145</v>
      </c>
      <c r="P665" t="s">
        <v>30</v>
      </c>
      <c r="Q665" t="s">
        <v>31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  <c r="Y665" s="2" t="str">
        <f>HYPERLINK("https://i.scdn.co/image/ab67616d0000b27389c39ba1acdf33ed7acd3867")</f>
        <v>https://i.scdn.co/image/ab67616d0000b27389c39ba1acdf33ed7acd3867</v>
      </c>
    </row>
    <row r="666" spans="1:25" x14ac:dyDescent="0.35">
      <c r="A666" t="s">
        <v>2223</v>
      </c>
      <c r="B666" t="s">
        <v>1025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 t="s">
        <v>2224</v>
      </c>
      <c r="J666">
        <v>45</v>
      </c>
      <c r="K666">
        <v>1</v>
      </c>
      <c r="L666" t="s">
        <v>388</v>
      </c>
      <c r="M666">
        <v>0</v>
      </c>
      <c r="N666" t="s">
        <v>684</v>
      </c>
      <c r="O666">
        <v>89</v>
      </c>
      <c r="Q666" t="s">
        <v>55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  <c r="Y666" s="2" t="str">
        <f>HYPERLINK("https://i.scdn.co/image/ab67616d0000b273e4c03429788f0aff263a5fc6")</f>
        <v>https://i.scdn.co/image/ab67616d0000b273e4c03429788f0aff263a5fc6</v>
      </c>
    </row>
    <row r="667" spans="1:25" x14ac:dyDescent="0.35">
      <c r="A667" t="s">
        <v>2225</v>
      </c>
      <c r="B667" t="s">
        <v>2226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 t="s">
        <v>2227</v>
      </c>
      <c r="J667">
        <v>7</v>
      </c>
      <c r="K667">
        <v>21</v>
      </c>
      <c r="L667" t="s">
        <v>570</v>
      </c>
      <c r="M667">
        <v>0</v>
      </c>
      <c r="N667" t="s">
        <v>117</v>
      </c>
      <c r="O667">
        <v>95</v>
      </c>
      <c r="P667" t="s">
        <v>43</v>
      </c>
      <c r="Q667" t="s">
        <v>55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  <c r="Y667" s="2" t="str">
        <f>HYPERLINK("https://i.scdn.co/image/ab67616d0000b2735b74e703d6ffb2ea16860c86")</f>
        <v>https://i.scdn.co/image/ab67616d0000b2735b74e703d6ffb2ea16860c86</v>
      </c>
    </row>
    <row r="668" spans="1:25" x14ac:dyDescent="0.35">
      <c r="A668" t="s">
        <v>2228</v>
      </c>
      <c r="B668" t="s">
        <v>2089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 t="s">
        <v>2229</v>
      </c>
      <c r="J668">
        <v>11</v>
      </c>
      <c r="K668">
        <v>0</v>
      </c>
      <c r="L668" t="s">
        <v>135</v>
      </c>
      <c r="M668">
        <v>0</v>
      </c>
      <c r="N668" t="s">
        <v>117</v>
      </c>
      <c r="O668">
        <v>160</v>
      </c>
      <c r="P668" t="s">
        <v>81</v>
      </c>
      <c r="Q668" t="s">
        <v>31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  <c r="Y668" s="2" t="str">
        <f>HYPERLINK("https://i.scdn.co/image/ab67616d0000b2737459992b444de38842b9bee7")</f>
        <v>https://i.scdn.co/image/ab67616d0000b2737459992b444de38842b9bee7</v>
      </c>
    </row>
    <row r="669" spans="1:25" x14ac:dyDescent="0.35">
      <c r="A669" t="s">
        <v>2230</v>
      </c>
      <c r="B669" t="s">
        <v>2231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 t="s">
        <v>2232</v>
      </c>
      <c r="J669">
        <v>19</v>
      </c>
      <c r="K669">
        <v>5</v>
      </c>
      <c r="L669" t="s">
        <v>684</v>
      </c>
      <c r="M669">
        <v>0</v>
      </c>
      <c r="N669" t="s">
        <v>117</v>
      </c>
      <c r="O669">
        <v>174</v>
      </c>
      <c r="P669" t="s">
        <v>43</v>
      </c>
      <c r="Q669" t="s">
        <v>55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  <c r="Y669" s="2" t="str">
        <f>HYPERLINK("https://i.scdn.co/image/ab67616d0000b273050a86ad4ac35aedb9b41d89")</f>
        <v>https://i.scdn.co/image/ab67616d0000b273050a86ad4ac35aedb9b41d89</v>
      </c>
    </row>
    <row r="670" spans="1:25" x14ac:dyDescent="0.35">
      <c r="A670" t="s">
        <v>2233</v>
      </c>
      <c r="B670" t="s">
        <v>2234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 t="s">
        <v>2235</v>
      </c>
      <c r="J670">
        <v>128</v>
      </c>
      <c r="K670">
        <v>17</v>
      </c>
      <c r="L670" t="s">
        <v>2236</v>
      </c>
      <c r="M670">
        <v>0</v>
      </c>
      <c r="N670" t="s">
        <v>117</v>
      </c>
      <c r="O670">
        <v>92</v>
      </c>
      <c r="P670" t="s">
        <v>131</v>
      </c>
      <c r="Q670" t="s">
        <v>31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  <c r="Y670" s="2" t="str">
        <f>HYPERLINK("https://i.scdn.co/image/ab67616d0000b2739b19c107109de740bad72df5")</f>
        <v>https://i.scdn.co/image/ab67616d0000b2739b19c107109de740bad72df5</v>
      </c>
    </row>
    <row r="671" spans="1:25" x14ac:dyDescent="0.35">
      <c r="A671" t="s">
        <v>2237</v>
      </c>
      <c r="B671" t="s">
        <v>2238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 t="s">
        <v>2239</v>
      </c>
      <c r="J671">
        <v>78</v>
      </c>
      <c r="K671">
        <v>15</v>
      </c>
      <c r="L671" t="s">
        <v>2240</v>
      </c>
      <c r="M671">
        <v>0</v>
      </c>
      <c r="N671" t="s">
        <v>575</v>
      </c>
      <c r="O671">
        <v>134</v>
      </c>
      <c r="P671" t="s">
        <v>112</v>
      </c>
      <c r="Q671" t="s">
        <v>31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  <c r="Y671" s="2" t="str">
        <f>HYPERLINK("https://i.scdn.co/image/ab67616d0000b2739b19c107109de740bad72df5")</f>
        <v>https://i.scdn.co/image/ab67616d0000b2739b19c107109de740bad72df5</v>
      </c>
    </row>
    <row r="672" spans="1:25" x14ac:dyDescent="0.35">
      <c r="A672" t="s">
        <v>2241</v>
      </c>
      <c r="B672" t="s">
        <v>2242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 t="s">
        <v>2243</v>
      </c>
      <c r="J672">
        <v>57</v>
      </c>
      <c r="K672">
        <v>13</v>
      </c>
      <c r="L672" t="s">
        <v>179</v>
      </c>
      <c r="M672">
        <v>1</v>
      </c>
      <c r="N672" t="s">
        <v>593</v>
      </c>
      <c r="O672">
        <v>172</v>
      </c>
      <c r="P672" t="s">
        <v>30</v>
      </c>
      <c r="Q672" t="s">
        <v>55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  <c r="Y672" s="2" t="str">
        <f>HYPERLINK("https://i.scdn.co/image/ab67616d0000b273aad205f4a52b5c988d86c25f")</f>
        <v>https://i.scdn.co/image/ab67616d0000b273aad205f4a52b5c988d86c25f</v>
      </c>
    </row>
    <row r="673" spans="1:25" x14ac:dyDescent="0.35">
      <c r="A673" t="s">
        <v>2244</v>
      </c>
      <c r="B673" t="s">
        <v>2245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 t="s">
        <v>2246</v>
      </c>
      <c r="J673">
        <v>44</v>
      </c>
      <c r="K673">
        <v>63</v>
      </c>
      <c r="L673" t="s">
        <v>41</v>
      </c>
      <c r="M673">
        <v>0</v>
      </c>
      <c r="N673" t="s">
        <v>208</v>
      </c>
      <c r="O673">
        <v>80</v>
      </c>
      <c r="P673" t="s">
        <v>49</v>
      </c>
      <c r="Q673" t="s">
        <v>31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  <c r="Y673" s="2" t="str">
        <f>HYPERLINK("https://i.scdn.co/image/ab67616d0000b2730193b30d2ad5ecd9ac3f26aa")</f>
        <v>https://i.scdn.co/image/ab67616d0000b2730193b30d2ad5ecd9ac3f26aa</v>
      </c>
    </row>
    <row r="674" spans="1:25" x14ac:dyDescent="0.35">
      <c r="A674" t="s">
        <v>2247</v>
      </c>
      <c r="B674" t="s">
        <v>2248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 t="s">
        <v>2249</v>
      </c>
      <c r="J674">
        <v>284</v>
      </c>
      <c r="K674">
        <v>114</v>
      </c>
      <c r="L674" t="s">
        <v>2250</v>
      </c>
      <c r="M674">
        <v>0</v>
      </c>
      <c r="N674" t="s">
        <v>351</v>
      </c>
      <c r="O674">
        <v>150</v>
      </c>
      <c r="P674" t="s">
        <v>37</v>
      </c>
      <c r="Q674" t="s">
        <v>55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  <c r="Y674" s="2" t="str">
        <f>HYPERLINK("https://i.scdn.co/image/ab67616d0000b2738b52c6b9bc4e43d873869699")</f>
        <v>https://i.scdn.co/image/ab67616d0000b2738b52c6b9bc4e43d873869699</v>
      </c>
    </row>
    <row r="675" spans="1:25" x14ac:dyDescent="0.35">
      <c r="A675" t="s">
        <v>2251</v>
      </c>
      <c r="B675" t="s">
        <v>2252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 t="s">
        <v>2253</v>
      </c>
      <c r="J675">
        <v>83</v>
      </c>
      <c r="K675">
        <v>63</v>
      </c>
      <c r="L675" t="s">
        <v>2254</v>
      </c>
      <c r="M675">
        <v>0</v>
      </c>
      <c r="N675" t="s">
        <v>117</v>
      </c>
      <c r="O675">
        <v>80</v>
      </c>
      <c r="P675" t="s">
        <v>87</v>
      </c>
      <c r="Q675" t="s">
        <v>55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  <c r="Y675" s="2" t="str">
        <f>HYPERLINK("https://i.scdn.co/image/ab67616d0000b273dbb3dd82da45b7d7f31b1b42")</f>
        <v>https://i.scdn.co/image/ab67616d0000b273dbb3dd82da45b7d7f31b1b42</v>
      </c>
    </row>
    <row r="676" spans="1:25" x14ac:dyDescent="0.35">
      <c r="A676" t="s">
        <v>2255</v>
      </c>
      <c r="B676" t="s">
        <v>2256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 t="s">
        <v>2257</v>
      </c>
      <c r="J676">
        <v>65</v>
      </c>
      <c r="K676">
        <v>45</v>
      </c>
      <c r="L676" t="s">
        <v>2258</v>
      </c>
      <c r="M676">
        <v>0</v>
      </c>
      <c r="N676" t="s">
        <v>609</v>
      </c>
      <c r="O676">
        <v>166</v>
      </c>
      <c r="P676" t="s">
        <v>274</v>
      </c>
      <c r="Q676" t="s">
        <v>55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  <c r="Y676" s="2" t="str">
        <f>HYPERLINK("https://i.scdn.co/image/ab67616d0000b2733ea0a6803ff51d937efd879e")</f>
        <v>https://i.scdn.co/image/ab67616d0000b2733ea0a6803ff51d937efd879e</v>
      </c>
    </row>
    <row r="677" spans="1:25" x14ac:dyDescent="0.35">
      <c r="A677" t="s">
        <v>2259</v>
      </c>
      <c r="B677" t="s">
        <v>2260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 t="s">
        <v>2261</v>
      </c>
      <c r="J677">
        <v>5</v>
      </c>
      <c r="K677">
        <v>1</v>
      </c>
      <c r="L677" t="s">
        <v>225</v>
      </c>
      <c r="M677">
        <v>0</v>
      </c>
      <c r="N677" t="s">
        <v>117</v>
      </c>
      <c r="O677">
        <v>120</v>
      </c>
      <c r="P677" t="s">
        <v>112</v>
      </c>
      <c r="Q677" t="s">
        <v>31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  <c r="Y677" s="2" t="str">
        <f>HYPERLINK("https://i.scdn.co/image/ab67616d0000b2735a0c2870f4f309e382d1fad6")</f>
        <v>https://i.scdn.co/image/ab67616d0000b2735a0c2870f4f309e382d1fad6</v>
      </c>
    </row>
    <row r="678" spans="1:25" x14ac:dyDescent="0.35">
      <c r="A678" t="s">
        <v>2262</v>
      </c>
      <c r="B678" t="s">
        <v>51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 t="s">
        <v>2263</v>
      </c>
      <c r="J678">
        <v>21</v>
      </c>
      <c r="K678">
        <v>20</v>
      </c>
      <c r="L678" t="s">
        <v>712</v>
      </c>
      <c r="M678">
        <v>0</v>
      </c>
      <c r="N678" t="s">
        <v>117</v>
      </c>
      <c r="O678">
        <v>92</v>
      </c>
      <c r="Q678" t="s">
        <v>31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  <c r="Y678" s="2" t="str">
        <f>HYPERLINK("https://i.scdn.co/image/ab67616d0000b273548f7ec52da7313de0c5e4a0")</f>
        <v>https://i.scdn.co/image/ab67616d0000b273548f7ec52da7313de0c5e4a0</v>
      </c>
    </row>
    <row r="679" spans="1:25" x14ac:dyDescent="0.35">
      <c r="A679" t="s">
        <v>2264</v>
      </c>
      <c r="B679" t="s">
        <v>2265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 t="s">
        <v>2266</v>
      </c>
      <c r="J679">
        <v>47</v>
      </c>
      <c r="K679">
        <v>3</v>
      </c>
      <c r="L679" t="s">
        <v>138</v>
      </c>
      <c r="M679">
        <v>12</v>
      </c>
      <c r="N679" t="s">
        <v>224</v>
      </c>
      <c r="O679">
        <v>85</v>
      </c>
      <c r="P679" t="s">
        <v>112</v>
      </c>
      <c r="Q679" t="s">
        <v>55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  <c r="Y679" s="2" t="str">
        <f>HYPERLINK("https://i.scdn.co/image/ab67616d0000b273dc0353a5801934f9a4bac01d")</f>
        <v>https://i.scdn.co/image/ab67616d0000b273dc0353a5801934f9a4bac01d</v>
      </c>
    </row>
    <row r="680" spans="1:25" x14ac:dyDescent="0.35">
      <c r="A680" t="s">
        <v>209</v>
      </c>
      <c r="B680" t="s">
        <v>2267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 t="s">
        <v>2268</v>
      </c>
      <c r="J680">
        <v>10</v>
      </c>
      <c r="K680">
        <v>0</v>
      </c>
      <c r="L680" t="s">
        <v>305</v>
      </c>
      <c r="M680">
        <v>0</v>
      </c>
      <c r="N680" t="s">
        <v>117</v>
      </c>
      <c r="O680">
        <v>154</v>
      </c>
      <c r="P680" t="s">
        <v>81</v>
      </c>
      <c r="Q680" t="s">
        <v>55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  <c r="Y680" s="2" t="str">
        <f>HYPERLINK("https://i.scdn.co/image/ab67616d0000b273a563c6ba4cf8283ecec95589")</f>
        <v>https://i.scdn.co/image/ab67616d0000b273a563c6ba4cf8283ecec95589</v>
      </c>
    </row>
    <row r="681" spans="1:25" x14ac:dyDescent="0.35">
      <c r="A681" t="s">
        <v>2269</v>
      </c>
      <c r="B681" t="s">
        <v>2270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 t="s">
        <v>2271</v>
      </c>
      <c r="J681">
        <v>42</v>
      </c>
      <c r="K681">
        <v>7</v>
      </c>
      <c r="L681" t="s">
        <v>170</v>
      </c>
      <c r="M681">
        <v>0</v>
      </c>
      <c r="N681" t="s">
        <v>322</v>
      </c>
      <c r="O681">
        <v>92</v>
      </c>
      <c r="P681" t="s">
        <v>81</v>
      </c>
      <c r="Q681" t="s">
        <v>55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  <c r="Y681" s="2" t="str">
        <f>HYPERLINK("https://i.scdn.co/image/ab67616d0000b27324b089dc1ca9aaf3ef44123a")</f>
        <v>https://i.scdn.co/image/ab67616d0000b27324b089dc1ca9aaf3ef44123a</v>
      </c>
    </row>
    <row r="682" spans="1:25" x14ac:dyDescent="0.35">
      <c r="A682" t="s">
        <v>2272</v>
      </c>
      <c r="B682" t="s">
        <v>2273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 t="s">
        <v>2274</v>
      </c>
      <c r="J682">
        <v>25</v>
      </c>
      <c r="K682">
        <v>0</v>
      </c>
      <c r="L682" t="s">
        <v>534</v>
      </c>
      <c r="M682">
        <v>0</v>
      </c>
      <c r="N682" t="s">
        <v>117</v>
      </c>
      <c r="O682">
        <v>140</v>
      </c>
      <c r="P682" t="s">
        <v>30</v>
      </c>
      <c r="Q682" t="s">
        <v>31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  <c r="Y682" s="2" t="str">
        <f>HYPERLINK("https://i.scdn.co/image/ab67616d0000b2738c10ac7c3a733632833c3d88")</f>
        <v>https://i.scdn.co/image/ab67616d0000b2738c10ac7c3a733632833c3d88</v>
      </c>
    </row>
    <row r="683" spans="1:25" x14ac:dyDescent="0.35">
      <c r="A683" t="s">
        <v>2275</v>
      </c>
      <c r="B683" t="s">
        <v>2276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 t="s">
        <v>2277</v>
      </c>
      <c r="J683">
        <v>20</v>
      </c>
      <c r="K683">
        <v>3</v>
      </c>
      <c r="L683" t="s">
        <v>208</v>
      </c>
      <c r="M683">
        <v>0</v>
      </c>
      <c r="N683" t="s">
        <v>117</v>
      </c>
      <c r="O683">
        <v>89</v>
      </c>
      <c r="P683" t="s">
        <v>37</v>
      </c>
      <c r="Q683" t="s">
        <v>31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  <c r="Y683" s="2" t="str">
        <f>HYPERLINK("https://i.scdn.co/image/ab67616d0000b2737e83b7d94b668d9ea94fe7ec")</f>
        <v>https://i.scdn.co/image/ab67616d0000b2737e83b7d94b668d9ea94fe7ec</v>
      </c>
    </row>
    <row r="684" spans="1:25" x14ac:dyDescent="0.35">
      <c r="A684" t="s">
        <v>2278</v>
      </c>
      <c r="B684" t="s">
        <v>2279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 t="s">
        <v>2280</v>
      </c>
      <c r="J684">
        <v>28</v>
      </c>
      <c r="K684">
        <v>73</v>
      </c>
      <c r="L684" t="s">
        <v>563</v>
      </c>
      <c r="M684">
        <v>0</v>
      </c>
      <c r="N684" t="s">
        <v>117</v>
      </c>
      <c r="O684">
        <v>135</v>
      </c>
      <c r="P684" t="s">
        <v>43</v>
      </c>
      <c r="Q684" t="s">
        <v>55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  <c r="Y684" s="2" t="str">
        <f>HYPERLINK("https://i.scdn.co/image/ab67616d0000b2737430454e4c69f77ae37ec3b0")</f>
        <v>https://i.scdn.co/image/ab67616d0000b2737430454e4c69f77ae37ec3b0</v>
      </c>
    </row>
    <row r="685" spans="1:25" x14ac:dyDescent="0.35">
      <c r="A685" t="s">
        <v>2281</v>
      </c>
      <c r="B685" t="s">
        <v>2282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 t="s">
        <v>2283</v>
      </c>
      <c r="J685">
        <v>43</v>
      </c>
      <c r="K685">
        <v>36</v>
      </c>
      <c r="L685" t="s">
        <v>1177</v>
      </c>
      <c r="M685">
        <v>13</v>
      </c>
      <c r="N685" t="s">
        <v>322</v>
      </c>
      <c r="O685">
        <v>140</v>
      </c>
      <c r="P685" t="s">
        <v>112</v>
      </c>
      <c r="Q685" t="s">
        <v>55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  <c r="Y685" s="2" t="str">
        <f>HYPERLINK("https://i.scdn.co/image/ab67616d0000b2730afe22f0025a5a9649e5ab71")</f>
        <v>https://i.scdn.co/image/ab67616d0000b2730afe22f0025a5a9649e5ab71</v>
      </c>
    </row>
    <row r="686" spans="1:25" x14ac:dyDescent="0.35">
      <c r="A686" t="s">
        <v>2284</v>
      </c>
      <c r="B686" t="s">
        <v>2285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 t="s">
        <v>2286</v>
      </c>
      <c r="J686">
        <v>3</v>
      </c>
      <c r="K686">
        <v>0</v>
      </c>
      <c r="L686" t="s">
        <v>650</v>
      </c>
      <c r="M686">
        <v>0</v>
      </c>
      <c r="N686" t="s">
        <v>609</v>
      </c>
      <c r="O686">
        <v>82</v>
      </c>
      <c r="P686" t="s">
        <v>457</v>
      </c>
      <c r="Q686" t="s">
        <v>31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  <c r="Y686" s="2" t="str">
        <f>HYPERLINK("https://i.scdn.co/image/ab67616d0000b2738fbee639aeab14f94d7561da")</f>
        <v>https://i.scdn.co/image/ab67616d0000b2738fbee639aeab14f94d7561da</v>
      </c>
    </row>
    <row r="687" spans="1:25" x14ac:dyDescent="0.35">
      <c r="A687" t="s">
        <v>2287</v>
      </c>
      <c r="B687" t="s">
        <v>621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 t="s">
        <v>2288</v>
      </c>
      <c r="J687">
        <v>363</v>
      </c>
      <c r="K687">
        <v>129</v>
      </c>
      <c r="L687" t="s">
        <v>2289</v>
      </c>
      <c r="M687">
        <v>0</v>
      </c>
      <c r="N687" t="s">
        <v>650</v>
      </c>
      <c r="O687">
        <v>79</v>
      </c>
      <c r="P687" t="s">
        <v>81</v>
      </c>
      <c r="Q687" t="s">
        <v>31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  <c r="Y687" s="2" t="str">
        <f>HYPERLINK("https://i.scdn.co/image/ab67616d0000b27353f0cc69b69d5d8c76945666")</f>
        <v>https://i.scdn.co/image/ab67616d0000b27353f0cc69b69d5d8c76945666</v>
      </c>
    </row>
    <row r="688" spans="1:25" x14ac:dyDescent="0.35">
      <c r="A688" t="s">
        <v>2290</v>
      </c>
      <c r="B688" t="s">
        <v>1025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 t="s">
        <v>2291</v>
      </c>
      <c r="J688">
        <v>47</v>
      </c>
      <c r="K688">
        <v>116</v>
      </c>
      <c r="L688" t="s">
        <v>479</v>
      </c>
      <c r="M688">
        <v>0</v>
      </c>
      <c r="N688" t="s">
        <v>117</v>
      </c>
      <c r="O688">
        <v>88</v>
      </c>
      <c r="P688" t="s">
        <v>43</v>
      </c>
      <c r="Q688" t="s">
        <v>31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  <c r="Y688" s="2" t="str">
        <f>HYPERLINK("https://i.scdn.co/image/ab67616d0000b27389c39ba1acdf33ed7acd3867")</f>
        <v>https://i.scdn.co/image/ab67616d0000b27389c39ba1acdf33ed7acd3867</v>
      </c>
    </row>
    <row r="689" spans="1:25" x14ac:dyDescent="0.35">
      <c r="A689" t="s">
        <v>2292</v>
      </c>
      <c r="B689" t="s">
        <v>2293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 t="s">
        <v>2294</v>
      </c>
      <c r="J689">
        <v>8</v>
      </c>
      <c r="K689">
        <v>106</v>
      </c>
      <c r="L689" t="s">
        <v>224</v>
      </c>
      <c r="M689">
        <v>0</v>
      </c>
      <c r="N689" t="s">
        <v>350</v>
      </c>
      <c r="O689">
        <v>139</v>
      </c>
      <c r="P689" t="s">
        <v>43</v>
      </c>
      <c r="Q689" t="s">
        <v>31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  <c r="Y689" s="2" t="str">
        <f>HYPERLINK("https://i.scdn.co/image/ab67616d0000b2730526df0a5e6969f46b79e09d")</f>
        <v>https://i.scdn.co/image/ab67616d0000b2730526df0a5e6969f46b79e09d</v>
      </c>
    </row>
    <row r="690" spans="1:25" x14ac:dyDescent="0.35">
      <c r="A690" t="s">
        <v>2295</v>
      </c>
      <c r="B690" t="s">
        <v>2296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 t="s">
        <v>2297</v>
      </c>
      <c r="J690">
        <v>35</v>
      </c>
      <c r="K690">
        <v>104</v>
      </c>
      <c r="L690" t="s">
        <v>393</v>
      </c>
      <c r="M690">
        <v>1</v>
      </c>
      <c r="N690" t="s">
        <v>117</v>
      </c>
      <c r="O690">
        <v>124</v>
      </c>
      <c r="Q690" t="s">
        <v>55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  <c r="Y690" s="2" t="str">
        <f>HYPERLINK("https://i.scdn.co/image/ab67616d0000b27312774022bf03e29c4da7558c")</f>
        <v>https://i.scdn.co/image/ab67616d0000b27312774022bf03e29c4da7558c</v>
      </c>
    </row>
    <row r="691" spans="1:25" x14ac:dyDescent="0.35">
      <c r="A691" t="s">
        <v>2298</v>
      </c>
      <c r="B691" t="s">
        <v>1025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 t="s">
        <v>2299</v>
      </c>
      <c r="J691">
        <v>8</v>
      </c>
      <c r="K691">
        <v>67</v>
      </c>
      <c r="L691" t="s">
        <v>79</v>
      </c>
      <c r="M691">
        <v>0</v>
      </c>
      <c r="N691" t="s">
        <v>117</v>
      </c>
      <c r="O691">
        <v>80</v>
      </c>
      <c r="P691" t="s">
        <v>112</v>
      </c>
      <c r="Q691" t="s">
        <v>55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  <c r="Y691" s="2" t="str">
        <f>HYPERLINK("https://i.scdn.co/image/ab67616d0000b27389c39ba1acdf33ed7acd3867")</f>
        <v>https://i.scdn.co/image/ab67616d0000b27389c39ba1acdf33ed7acd3867</v>
      </c>
    </row>
    <row r="692" spans="1:25" x14ac:dyDescent="0.35">
      <c r="A692" t="s">
        <v>2300</v>
      </c>
      <c r="B692" t="s">
        <v>2273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 t="s">
        <v>2301</v>
      </c>
      <c r="J692">
        <v>42</v>
      </c>
      <c r="K692">
        <v>1</v>
      </c>
      <c r="L692" t="s">
        <v>347</v>
      </c>
      <c r="M692">
        <v>0</v>
      </c>
      <c r="N692" t="s">
        <v>117</v>
      </c>
      <c r="O692">
        <v>120</v>
      </c>
      <c r="P692" t="s">
        <v>37</v>
      </c>
      <c r="Q692" t="s">
        <v>55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  <c r="Y692" s="2" t="str">
        <f>HYPERLINK("https://i.scdn.co/image/ab67616d0000b2737df334f26d1e55dfba843463")</f>
        <v>https://i.scdn.co/image/ab67616d0000b2737df334f26d1e55dfba843463</v>
      </c>
    </row>
    <row r="693" spans="1:25" x14ac:dyDescent="0.35">
      <c r="A693" t="s">
        <v>2302</v>
      </c>
      <c r="B693" t="s">
        <v>1025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 t="s">
        <v>2303</v>
      </c>
      <c r="J693">
        <v>21</v>
      </c>
      <c r="K693">
        <v>86</v>
      </c>
      <c r="L693" t="s">
        <v>248</v>
      </c>
      <c r="M693">
        <v>0</v>
      </c>
      <c r="N693" t="s">
        <v>570</v>
      </c>
      <c r="O693">
        <v>80</v>
      </c>
      <c r="P693" t="s">
        <v>195</v>
      </c>
      <c r="Q693" t="s">
        <v>55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  <c r="Y693" s="2" t="str">
        <f>HYPERLINK("https://i.scdn.co/image/ab67616d0000b27389c39ba1acdf33ed7acd3867")</f>
        <v>https://i.scdn.co/image/ab67616d0000b27389c39ba1acdf33ed7acd3867</v>
      </c>
    </row>
    <row r="694" spans="1:25" x14ac:dyDescent="0.35">
      <c r="A694" t="s">
        <v>2304</v>
      </c>
      <c r="B694" t="s">
        <v>2238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 t="s">
        <v>2305</v>
      </c>
      <c r="J694">
        <v>8</v>
      </c>
      <c r="K694">
        <v>0</v>
      </c>
      <c r="L694" t="s">
        <v>130</v>
      </c>
      <c r="M694">
        <v>0</v>
      </c>
      <c r="N694" t="s">
        <v>117</v>
      </c>
      <c r="O694">
        <v>117</v>
      </c>
      <c r="P694" t="s">
        <v>37</v>
      </c>
      <c r="Q694" t="s">
        <v>31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  <c r="Y694" s="2" t="str">
        <f>HYPERLINK("https://i.scdn.co/image/ab67616d0000b2738a0fca8848835d3b4bf75796")</f>
        <v>https://i.scdn.co/image/ab67616d0000b2738a0fca8848835d3b4bf75796</v>
      </c>
    </row>
    <row r="695" spans="1:25" x14ac:dyDescent="0.35">
      <c r="A695" t="s">
        <v>2306</v>
      </c>
      <c r="B695" t="s">
        <v>2307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 t="s">
        <v>2308</v>
      </c>
      <c r="J695">
        <v>453</v>
      </c>
      <c r="K695">
        <v>50</v>
      </c>
      <c r="L695" t="s">
        <v>2309</v>
      </c>
      <c r="M695">
        <v>1</v>
      </c>
      <c r="N695" t="s">
        <v>350</v>
      </c>
      <c r="O695">
        <v>117</v>
      </c>
      <c r="P695" t="s">
        <v>49</v>
      </c>
      <c r="Q695" t="s">
        <v>55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  <c r="Y695" s="2" t="str">
        <f>HYPERLINK("https://i.scdn.co/image/ab67616d0000b27372aaff291facd8d2d23bfd1f")</f>
        <v>https://i.scdn.co/image/ab67616d0000b27372aaff291facd8d2d23bfd1f</v>
      </c>
    </row>
    <row r="696" spans="1:25" x14ac:dyDescent="0.35">
      <c r="A696" t="s">
        <v>2310</v>
      </c>
      <c r="B696" t="s">
        <v>1149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 t="s">
        <v>2311</v>
      </c>
      <c r="J696">
        <v>13</v>
      </c>
      <c r="K696">
        <v>7</v>
      </c>
      <c r="L696" t="s">
        <v>1039</v>
      </c>
      <c r="M696">
        <v>0</v>
      </c>
      <c r="N696" t="s">
        <v>609</v>
      </c>
      <c r="O696">
        <v>140</v>
      </c>
      <c r="P696" t="s">
        <v>43</v>
      </c>
      <c r="Q696" t="s">
        <v>55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  <c r="Y696" s="2" t="str">
        <f>HYPERLINK("https://i.scdn.co/image/ab67616d0000b2737005885df706891a3c182a57")</f>
        <v>https://i.scdn.co/image/ab67616d0000b2737005885df706891a3c182a57</v>
      </c>
    </row>
    <row r="697" spans="1:25" x14ac:dyDescent="0.35">
      <c r="A697" t="s">
        <v>2312</v>
      </c>
      <c r="B697" t="s">
        <v>104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 t="s">
        <v>2313</v>
      </c>
      <c r="J697">
        <v>246</v>
      </c>
      <c r="K697">
        <v>71</v>
      </c>
      <c r="L697" t="s">
        <v>512</v>
      </c>
      <c r="M697">
        <v>2</v>
      </c>
      <c r="N697" t="s">
        <v>351</v>
      </c>
      <c r="O697">
        <v>99</v>
      </c>
      <c r="P697" t="s">
        <v>112</v>
      </c>
      <c r="Q697" t="s">
        <v>31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  <c r="Y697" s="2" t="str">
        <f>HYPERLINK("https://i.scdn.co/image/ab67616d0000b27377fdcfda6535601aff081b6a")</f>
        <v>https://i.scdn.co/image/ab67616d0000b27377fdcfda6535601aff081b6a</v>
      </c>
    </row>
    <row r="698" spans="1:25" x14ac:dyDescent="0.35">
      <c r="A698" t="s">
        <v>2314</v>
      </c>
      <c r="B698" t="s">
        <v>2315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 t="s">
        <v>2316</v>
      </c>
      <c r="J698">
        <v>52</v>
      </c>
      <c r="K698">
        <v>42</v>
      </c>
      <c r="L698" t="s">
        <v>220</v>
      </c>
      <c r="M698">
        <v>0</v>
      </c>
      <c r="N698" t="s">
        <v>117</v>
      </c>
      <c r="O698">
        <v>93</v>
      </c>
      <c r="P698" t="s">
        <v>37</v>
      </c>
      <c r="Q698" t="s">
        <v>31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  <c r="Y698" s="2" t="str">
        <f>HYPERLINK("https://i.scdn.co/image/ab67616d0000b273548f7ec52da7313de0c5e4a0")</f>
        <v>https://i.scdn.co/image/ab67616d0000b273548f7ec52da7313de0c5e4a0</v>
      </c>
    </row>
    <row r="699" spans="1:25" x14ac:dyDescent="0.35">
      <c r="A699" t="s">
        <v>2317</v>
      </c>
      <c r="B699" t="s">
        <v>2100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 t="s">
        <v>2318</v>
      </c>
      <c r="J699">
        <v>45</v>
      </c>
      <c r="K699">
        <v>27</v>
      </c>
      <c r="L699" t="s">
        <v>2319</v>
      </c>
      <c r="M699">
        <v>0</v>
      </c>
      <c r="N699" t="s">
        <v>64</v>
      </c>
      <c r="O699">
        <v>106</v>
      </c>
      <c r="P699" t="s">
        <v>112</v>
      </c>
      <c r="Q699" t="s">
        <v>31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  <c r="Y699" s="2" t="str">
        <f>HYPERLINK("https://i.scdn.co/image/ab67616d0000b2739aa37e5baca62ca6cc98d056")</f>
        <v>https://i.scdn.co/image/ab67616d0000b2739aa37e5baca62ca6cc98d056</v>
      </c>
    </row>
    <row r="700" spans="1:25" x14ac:dyDescent="0.35">
      <c r="A700" t="s">
        <v>2320</v>
      </c>
      <c r="B700" t="s">
        <v>2321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 t="s">
        <v>2322</v>
      </c>
      <c r="J700">
        <v>69</v>
      </c>
      <c r="K700">
        <v>2</v>
      </c>
      <c r="L700" t="s">
        <v>833</v>
      </c>
      <c r="M700">
        <v>11</v>
      </c>
      <c r="N700" t="s">
        <v>117</v>
      </c>
      <c r="O700">
        <v>124</v>
      </c>
      <c r="P700" t="s">
        <v>131</v>
      </c>
      <c r="Q700" t="s">
        <v>31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  <c r="Y700" s="2" t="str">
        <f>HYPERLINK("https://i.scdn.co/image/ab67616d0000b2731325a9351844f7806a8309c5")</f>
        <v>https://i.scdn.co/image/ab67616d0000b2731325a9351844f7806a8309c5</v>
      </c>
    </row>
    <row r="701" spans="1:25" x14ac:dyDescent="0.35">
      <c r="A701" t="s">
        <v>2323</v>
      </c>
      <c r="B701" t="s">
        <v>2324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 t="s">
        <v>2325</v>
      </c>
      <c r="J701">
        <v>185</v>
      </c>
      <c r="K701">
        <v>40</v>
      </c>
      <c r="L701" t="s">
        <v>2326</v>
      </c>
      <c r="M701">
        <v>9</v>
      </c>
      <c r="N701" t="s">
        <v>439</v>
      </c>
      <c r="O701">
        <v>95</v>
      </c>
      <c r="P701" t="s">
        <v>112</v>
      </c>
      <c r="Q701" t="s">
        <v>31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  <c r="Y701" s="2" t="str">
        <f>HYPERLINK("https://i.scdn.co/image/ab67616d0000b273364ef5f9057092741f667fea")</f>
        <v>https://i.scdn.co/image/ab67616d0000b273364ef5f9057092741f667fea</v>
      </c>
    </row>
    <row r="702" spans="1:25" x14ac:dyDescent="0.35">
      <c r="A702" t="s">
        <v>2327</v>
      </c>
      <c r="B702" t="s">
        <v>2328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 t="s">
        <v>2329</v>
      </c>
      <c r="J702">
        <v>46</v>
      </c>
      <c r="K702">
        <v>16</v>
      </c>
      <c r="L702" t="s">
        <v>896</v>
      </c>
      <c r="M702">
        <v>1</v>
      </c>
      <c r="N702" t="s">
        <v>570</v>
      </c>
      <c r="O702">
        <v>96</v>
      </c>
      <c r="P702" t="s">
        <v>274</v>
      </c>
      <c r="Q702" t="s">
        <v>55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  <c r="Y702" s="2" t="str">
        <f>HYPERLINK("https://i.scdn.co/image/ab67616d0000b2739b4a2665bec0fc42d55a1215")</f>
        <v>https://i.scdn.co/image/ab67616d0000b2739b4a2665bec0fc42d55a1215</v>
      </c>
    </row>
    <row r="703" spans="1:25" x14ac:dyDescent="0.35">
      <c r="A703" t="s">
        <v>2330</v>
      </c>
      <c r="B703" t="s">
        <v>2331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 t="s">
        <v>2332</v>
      </c>
      <c r="J703">
        <v>123</v>
      </c>
      <c r="K703">
        <v>113</v>
      </c>
      <c r="L703" t="s">
        <v>2333</v>
      </c>
      <c r="M703">
        <v>1</v>
      </c>
      <c r="N703" t="s">
        <v>322</v>
      </c>
      <c r="O703">
        <v>92</v>
      </c>
      <c r="P703" t="s">
        <v>195</v>
      </c>
      <c r="Q703" t="s">
        <v>55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  <c r="Y703" s="2" t="str">
        <f>HYPERLINK("https://i.scdn.co/image/ab67616d0000b27332f29a61d5e3c3bb3c7ae510")</f>
        <v>https://i.scdn.co/image/ab67616d0000b27332f29a61d5e3c3bb3c7ae510</v>
      </c>
    </row>
    <row r="704" spans="1:25" x14ac:dyDescent="0.35">
      <c r="A704" t="s">
        <v>2334</v>
      </c>
      <c r="B704" t="s">
        <v>2335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 t="s">
        <v>2336</v>
      </c>
      <c r="J704">
        <v>29</v>
      </c>
      <c r="K704">
        <v>40</v>
      </c>
      <c r="L704" t="s">
        <v>346</v>
      </c>
      <c r="M704">
        <v>1</v>
      </c>
      <c r="N704" t="s">
        <v>609</v>
      </c>
      <c r="O704">
        <v>124</v>
      </c>
      <c r="P704" t="s">
        <v>131</v>
      </c>
      <c r="Q704" t="s">
        <v>31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  <c r="Y704" s="2" t="str">
        <f>HYPERLINK("https://i.scdn.co/image/ab67616d0000b27320ce6b27651688ee8969cb2e")</f>
        <v>https://i.scdn.co/image/ab67616d0000b27320ce6b27651688ee8969cb2e</v>
      </c>
    </row>
    <row r="705" spans="1:25" x14ac:dyDescent="0.35">
      <c r="A705" t="s">
        <v>2337</v>
      </c>
      <c r="B705" t="s">
        <v>2338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 t="s">
        <v>2339</v>
      </c>
      <c r="J705">
        <v>12</v>
      </c>
      <c r="K705">
        <v>4</v>
      </c>
      <c r="L705" t="s">
        <v>117</v>
      </c>
      <c r="M705">
        <v>0</v>
      </c>
      <c r="N705" t="s">
        <v>117</v>
      </c>
      <c r="O705">
        <v>72</v>
      </c>
      <c r="P705" t="s">
        <v>87</v>
      </c>
      <c r="Q705" t="s">
        <v>31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  <c r="Y705" s="2" t="str">
        <f>HYPERLINK("https://i.scdn.co/image/ab67616d0000b273d34a0632f6861e8875d6899b")</f>
        <v>https://i.scdn.co/image/ab67616d0000b273d34a0632f6861e8875d6899b</v>
      </c>
    </row>
    <row r="706" spans="1:25" x14ac:dyDescent="0.35">
      <c r="A706" t="s">
        <v>2340</v>
      </c>
      <c r="B706" t="s">
        <v>1025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 t="s">
        <v>2341</v>
      </c>
      <c r="J706">
        <v>26</v>
      </c>
      <c r="K706">
        <v>1</v>
      </c>
      <c r="L706" t="s">
        <v>35</v>
      </c>
      <c r="M706">
        <v>0</v>
      </c>
      <c r="N706" t="s">
        <v>117</v>
      </c>
      <c r="O706">
        <v>71</v>
      </c>
      <c r="Q706" t="s">
        <v>55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  <c r="Y706" s="2" t="str">
        <f>HYPERLINK("https://i.scdn.co/image/ab67616d0000b2732c6ebbfa9e0d9bceb201772f")</f>
        <v>https://i.scdn.co/image/ab67616d0000b2732c6ebbfa9e0d9bceb201772f</v>
      </c>
    </row>
    <row r="707" spans="1:25" x14ac:dyDescent="0.35">
      <c r="A707" t="s">
        <v>2342</v>
      </c>
      <c r="B707" t="s">
        <v>2343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 t="s">
        <v>2344</v>
      </c>
      <c r="J707">
        <v>45</v>
      </c>
      <c r="K707">
        <v>0</v>
      </c>
      <c r="L707" t="s">
        <v>649</v>
      </c>
      <c r="M707">
        <v>1</v>
      </c>
      <c r="N707" t="s">
        <v>609</v>
      </c>
      <c r="O707">
        <v>135</v>
      </c>
      <c r="P707" t="s">
        <v>49</v>
      </c>
      <c r="Q707" t="s">
        <v>55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  <c r="Y707" s="2" t="str">
        <f>HYPERLINK("https://i.scdn.co/image/ab67616d0000b2732737632497affe76db23a879")</f>
        <v>https://i.scdn.co/image/ab67616d0000b2732737632497affe76db23a879</v>
      </c>
    </row>
    <row r="708" spans="1:25" x14ac:dyDescent="0.35">
      <c r="A708" t="s">
        <v>2345</v>
      </c>
      <c r="B708" t="s">
        <v>2346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 t="s">
        <v>2347</v>
      </c>
      <c r="J708">
        <v>18</v>
      </c>
      <c r="K708">
        <v>82</v>
      </c>
      <c r="L708" t="s">
        <v>117</v>
      </c>
      <c r="M708">
        <v>0</v>
      </c>
      <c r="N708" t="s">
        <v>351</v>
      </c>
      <c r="O708">
        <v>95</v>
      </c>
      <c r="P708" t="s">
        <v>274</v>
      </c>
      <c r="Q708" t="s">
        <v>31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  <c r="Y708" s="2" t="str">
        <f>HYPERLINK("https://i.scdn.co/image/ab67616d0000b27387d3146807ad53b05a7daaac")</f>
        <v>https://i.scdn.co/image/ab67616d0000b27387d3146807ad53b05a7daaac</v>
      </c>
    </row>
    <row r="709" spans="1:25" x14ac:dyDescent="0.35">
      <c r="A709" t="s">
        <v>2348</v>
      </c>
      <c r="B709" t="s">
        <v>2349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 t="s">
        <v>2350</v>
      </c>
      <c r="J709">
        <v>7</v>
      </c>
      <c r="K709">
        <v>11</v>
      </c>
      <c r="L709" t="s">
        <v>184</v>
      </c>
      <c r="M709">
        <v>0</v>
      </c>
      <c r="N709" t="s">
        <v>117</v>
      </c>
      <c r="O709">
        <v>71</v>
      </c>
      <c r="P709" t="s">
        <v>37</v>
      </c>
      <c r="Q709" t="s">
        <v>55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  <c r="Y709" s="2" t="str">
        <f>HYPERLINK("https://i.scdn.co/image/ab67616d0000b273c6326f8b17d5c72a8e3a88e4")</f>
        <v>https://i.scdn.co/image/ab67616d0000b273c6326f8b17d5c72a8e3a88e4</v>
      </c>
    </row>
    <row r="710" spans="1:25" x14ac:dyDescent="0.35">
      <c r="A710" t="s">
        <v>2351</v>
      </c>
      <c r="B710" t="s">
        <v>2245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 t="s">
        <v>2352</v>
      </c>
      <c r="J710">
        <v>29</v>
      </c>
      <c r="K710">
        <v>2</v>
      </c>
      <c r="L710" t="s">
        <v>439</v>
      </c>
      <c r="M710">
        <v>1</v>
      </c>
      <c r="N710" t="s">
        <v>117</v>
      </c>
      <c r="O710">
        <v>180</v>
      </c>
      <c r="P710" t="s">
        <v>274</v>
      </c>
      <c r="Q710" t="s">
        <v>55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  <c r="Y710" s="2" t="str">
        <f>HYPERLINK("https://i.scdn.co/image/ab67616d0000b273ce2b16f6488695d9e2306573")</f>
        <v>https://i.scdn.co/image/ab67616d0000b273ce2b16f6488695d9e2306573</v>
      </c>
    </row>
    <row r="711" spans="1:25" x14ac:dyDescent="0.35">
      <c r="A711" t="s">
        <v>2353</v>
      </c>
      <c r="B711" t="s">
        <v>2354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 t="s">
        <v>2355</v>
      </c>
      <c r="J711">
        <v>42</v>
      </c>
      <c r="K711">
        <v>0</v>
      </c>
      <c r="L711" t="s">
        <v>208</v>
      </c>
      <c r="M711">
        <v>0</v>
      </c>
      <c r="N711" t="s">
        <v>117</v>
      </c>
      <c r="O711">
        <v>150</v>
      </c>
      <c r="P711" t="s">
        <v>195</v>
      </c>
      <c r="Q711" t="s">
        <v>55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  <c r="Y711" s="2" t="str">
        <f>HYPERLINK("https://i.scdn.co/image/ab67616d0000b2738e55edb69ca44a25b52b17bb")</f>
        <v>https://i.scdn.co/image/ab67616d0000b2738e55edb69ca44a25b52b17bb</v>
      </c>
    </row>
    <row r="712" spans="1:25" x14ac:dyDescent="0.35">
      <c r="A712" t="s">
        <v>2356</v>
      </c>
      <c r="B712" t="s">
        <v>2357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 t="s">
        <v>2358</v>
      </c>
      <c r="J712">
        <v>16</v>
      </c>
      <c r="K712">
        <v>41</v>
      </c>
      <c r="L712" t="s">
        <v>184</v>
      </c>
      <c r="M712">
        <v>1</v>
      </c>
      <c r="N712" t="s">
        <v>609</v>
      </c>
      <c r="O712">
        <v>189</v>
      </c>
      <c r="P712" t="s">
        <v>112</v>
      </c>
      <c r="Q712" t="s">
        <v>31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  <c r="Y712" s="2" t="str">
        <f>HYPERLINK("https://i.scdn.co/image/ab67616d0000b27346395d6489eafb879bbf70ef")</f>
        <v>https://i.scdn.co/image/ab67616d0000b27346395d6489eafb879bbf70ef</v>
      </c>
    </row>
    <row r="713" spans="1:25" x14ac:dyDescent="0.35">
      <c r="A713" t="s">
        <v>2359</v>
      </c>
      <c r="B713" t="s">
        <v>2360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 t="s">
        <v>2361</v>
      </c>
      <c r="J713">
        <v>10</v>
      </c>
      <c r="K713">
        <v>21</v>
      </c>
      <c r="L713" t="s">
        <v>593</v>
      </c>
      <c r="M713">
        <v>0</v>
      </c>
      <c r="N713" t="s">
        <v>626</v>
      </c>
      <c r="O713">
        <v>85</v>
      </c>
      <c r="Q713" t="s">
        <v>31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  <c r="Y713" s="2" t="str">
        <f>HYPERLINK("https://i.scdn.co/image/ab67616d0000b27328be5dc3cc0bd6f2482c1d56")</f>
        <v>https://i.scdn.co/image/ab67616d0000b27328be5dc3cc0bd6f2482c1d56</v>
      </c>
    </row>
    <row r="714" spans="1:25" x14ac:dyDescent="0.35">
      <c r="A714" t="s">
        <v>2362</v>
      </c>
      <c r="B714" t="s">
        <v>2363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 t="s">
        <v>2364</v>
      </c>
      <c r="J714">
        <v>27</v>
      </c>
      <c r="K714">
        <v>84</v>
      </c>
      <c r="L714" t="s">
        <v>148</v>
      </c>
      <c r="M714">
        <v>7</v>
      </c>
      <c r="N714" t="s">
        <v>832</v>
      </c>
      <c r="O714">
        <v>140</v>
      </c>
      <c r="P714" t="s">
        <v>131</v>
      </c>
      <c r="Q714" t="s">
        <v>31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  <c r="Y714" s="2" t="str">
        <f>HYPERLINK("https://i.scdn.co/image/ab67616d0000b27399811bb4546e811df041e811")</f>
        <v>https://i.scdn.co/image/ab67616d0000b27399811bb4546e811df041e811</v>
      </c>
    </row>
    <row r="715" spans="1:25" x14ac:dyDescent="0.35">
      <c r="A715" t="s">
        <v>2365</v>
      </c>
      <c r="B715" t="s">
        <v>2366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 t="s">
        <v>2367</v>
      </c>
      <c r="J715">
        <v>0</v>
      </c>
      <c r="K715">
        <v>0</v>
      </c>
      <c r="L715" t="s">
        <v>534</v>
      </c>
      <c r="M715">
        <v>0</v>
      </c>
      <c r="N715" t="s">
        <v>117</v>
      </c>
      <c r="O715">
        <v>81</v>
      </c>
      <c r="Q715" t="s">
        <v>31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  <c r="Y715" s="2" t="str">
        <f>HYPERLINK("https://i.scdn.co/image/ab67616d0000b273648c824765ffe493d9947b62")</f>
        <v>https://i.scdn.co/image/ab67616d0000b273648c824765ffe493d9947b62</v>
      </c>
    </row>
    <row r="716" spans="1:25" x14ac:dyDescent="0.35">
      <c r="A716" t="s">
        <v>2368</v>
      </c>
      <c r="B716" t="s">
        <v>2369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 t="s">
        <v>2370</v>
      </c>
      <c r="J716">
        <v>26</v>
      </c>
      <c r="K716">
        <v>1</v>
      </c>
      <c r="L716" t="s">
        <v>478</v>
      </c>
      <c r="M716">
        <v>0</v>
      </c>
      <c r="N716" t="s">
        <v>117</v>
      </c>
      <c r="O716">
        <v>104</v>
      </c>
      <c r="P716" t="s">
        <v>81</v>
      </c>
      <c r="Q716" t="s">
        <v>55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  <c r="Y716" s="2" t="str">
        <f>HYPERLINK("https://i.scdn.co/image/ab67616d0000b2739d272936b9368c8d7fd2e6ef")</f>
        <v>https://i.scdn.co/image/ab67616d0000b2739d272936b9368c8d7fd2e6ef</v>
      </c>
    </row>
    <row r="717" spans="1:25" x14ac:dyDescent="0.35">
      <c r="A717" t="s">
        <v>2371</v>
      </c>
      <c r="B717" t="s">
        <v>360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 t="s">
        <v>2372</v>
      </c>
      <c r="J717">
        <v>16</v>
      </c>
      <c r="K717">
        <v>5</v>
      </c>
      <c r="L717" t="s">
        <v>64</v>
      </c>
      <c r="M717">
        <v>0</v>
      </c>
      <c r="N717" t="s">
        <v>593</v>
      </c>
      <c r="O717">
        <v>129</v>
      </c>
      <c r="P717" t="s">
        <v>30</v>
      </c>
      <c r="Q717" t="s">
        <v>31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  <c r="Y717" s="2" t="str">
        <f>HYPERLINK("https://i.scdn.co/image/ab67616d0000b273c2504e80ba2f258697ab2954")</f>
        <v>https://i.scdn.co/image/ab67616d0000b273c2504e80ba2f258697ab2954</v>
      </c>
    </row>
    <row r="718" spans="1:25" x14ac:dyDescent="0.35">
      <c r="A718" t="s">
        <v>2373</v>
      </c>
      <c r="B718" t="s">
        <v>51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 t="s">
        <v>2374</v>
      </c>
      <c r="J718">
        <v>13</v>
      </c>
      <c r="K718">
        <v>1</v>
      </c>
      <c r="L718" t="s">
        <v>170</v>
      </c>
      <c r="M718">
        <v>0</v>
      </c>
      <c r="N718" t="s">
        <v>609</v>
      </c>
      <c r="O718">
        <v>94</v>
      </c>
      <c r="P718" t="s">
        <v>37</v>
      </c>
      <c r="Q718" t="s">
        <v>55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  <c r="Y718" s="2" t="str">
        <f>HYPERLINK("https://i.scdn.co/image/ab67616d0000b273548f7ec52da7313de0c5e4a0")</f>
        <v>https://i.scdn.co/image/ab67616d0000b273548f7ec52da7313de0c5e4a0</v>
      </c>
    </row>
    <row r="719" spans="1:25" x14ac:dyDescent="0.35">
      <c r="A719" t="s">
        <v>2375</v>
      </c>
      <c r="B719" t="s">
        <v>2376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 t="s">
        <v>2377</v>
      </c>
      <c r="J719">
        <v>321</v>
      </c>
      <c r="K719">
        <v>162</v>
      </c>
      <c r="L719" t="s">
        <v>2378</v>
      </c>
      <c r="M719">
        <v>8</v>
      </c>
      <c r="N719" t="s">
        <v>997</v>
      </c>
      <c r="O719">
        <v>71</v>
      </c>
      <c r="Q719" t="s">
        <v>55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  <c r="Y719" s="2" t="str">
        <f>HYPERLINK("https://i.scdn.co/image/ab67616d0000b273e319baafd16e84f0408af2a0")</f>
        <v>https://i.scdn.co/image/ab67616d0000b273e319baafd16e84f0408af2a0</v>
      </c>
    </row>
    <row r="720" spans="1:25" x14ac:dyDescent="0.35">
      <c r="A720" t="s">
        <v>2379</v>
      </c>
      <c r="B720" t="s">
        <v>1334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 t="s">
        <v>2380</v>
      </c>
      <c r="J720">
        <v>11</v>
      </c>
      <c r="K720">
        <v>10</v>
      </c>
      <c r="L720" t="s">
        <v>2381</v>
      </c>
      <c r="M720">
        <v>0</v>
      </c>
      <c r="N720" t="s">
        <v>593</v>
      </c>
      <c r="O720">
        <v>146</v>
      </c>
      <c r="P720" t="s">
        <v>49</v>
      </c>
      <c r="Q720" t="s">
        <v>55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  <c r="Y720" s="2" t="str">
        <f>HYPERLINK("https://i.scdn.co/image/ab67616d0000b273806c160566580d6335d1f16c")</f>
        <v>https://i.scdn.co/image/ab67616d0000b273806c160566580d6335d1f16c</v>
      </c>
    </row>
    <row r="721" spans="1:25" x14ac:dyDescent="0.35">
      <c r="A721" t="s">
        <v>2382</v>
      </c>
      <c r="B721" t="s">
        <v>173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 t="s">
        <v>2383</v>
      </c>
      <c r="J721">
        <v>233</v>
      </c>
      <c r="K721">
        <v>82</v>
      </c>
      <c r="L721" t="s">
        <v>2384</v>
      </c>
      <c r="M721">
        <v>1</v>
      </c>
      <c r="N721" t="s">
        <v>609</v>
      </c>
      <c r="O721">
        <v>103</v>
      </c>
      <c r="P721" t="s">
        <v>87</v>
      </c>
      <c r="Q721" t="s">
        <v>55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  <c r="Y721" s="2" t="str">
        <f>HYPERLINK("https://i.scdn.co/image/ab67616d0000b2732172b607853fa89cefa2beb4")</f>
        <v>https://i.scdn.co/image/ab67616d0000b2732172b607853fa89cefa2beb4</v>
      </c>
    </row>
    <row r="722" spans="1:25" x14ac:dyDescent="0.35">
      <c r="A722" t="s">
        <v>2385</v>
      </c>
      <c r="B722" t="s">
        <v>2071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 t="s">
        <v>2386</v>
      </c>
      <c r="J722">
        <v>315</v>
      </c>
      <c r="K722">
        <v>160</v>
      </c>
      <c r="L722" t="s">
        <v>2387</v>
      </c>
      <c r="M722">
        <v>1</v>
      </c>
      <c r="N722" t="s">
        <v>1177</v>
      </c>
      <c r="O722">
        <v>124</v>
      </c>
      <c r="P722" t="s">
        <v>81</v>
      </c>
      <c r="Q722" t="s">
        <v>31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  <c r="Y722" s="2" t="str">
        <f>HYPERLINK("https://i.scdn.co/image/ab67616d0000b273c180b2adba2b6b3c1763234e")</f>
        <v>https://i.scdn.co/image/ab67616d0000b273c180b2adba2b6b3c1763234e</v>
      </c>
    </row>
    <row r="723" spans="1:25" x14ac:dyDescent="0.35">
      <c r="A723" t="s">
        <v>2388</v>
      </c>
      <c r="B723" t="s">
        <v>39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 t="s">
        <v>2389</v>
      </c>
      <c r="J723">
        <v>10</v>
      </c>
      <c r="K723">
        <v>0</v>
      </c>
      <c r="L723" t="s">
        <v>1744</v>
      </c>
      <c r="M723">
        <v>0</v>
      </c>
      <c r="N723" t="s">
        <v>117</v>
      </c>
      <c r="O723">
        <v>164</v>
      </c>
      <c r="P723" t="s">
        <v>274</v>
      </c>
      <c r="Q723" t="s">
        <v>55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  <c r="Y723" s="2" t="str">
        <f>HYPERLINK("https://i.scdn.co/image/ab67616d0000b273a91c10fe9472d9bd89802e5a")</f>
        <v>https://i.scdn.co/image/ab67616d0000b273a91c10fe9472d9bd89802e5a</v>
      </c>
    </row>
    <row r="724" spans="1:25" x14ac:dyDescent="0.35">
      <c r="A724" t="s">
        <v>2390</v>
      </c>
      <c r="B724" t="s">
        <v>2391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 t="s">
        <v>2392</v>
      </c>
      <c r="J724">
        <v>2</v>
      </c>
      <c r="K724">
        <v>0</v>
      </c>
      <c r="L724" t="s">
        <v>684</v>
      </c>
      <c r="M724">
        <v>0</v>
      </c>
      <c r="N724" t="s">
        <v>135</v>
      </c>
      <c r="O724">
        <v>138</v>
      </c>
      <c r="P724" t="s">
        <v>81</v>
      </c>
      <c r="Q724" t="s">
        <v>31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  <c r="Y724" s="2" t="str">
        <f>HYPERLINK("https://i.scdn.co/image/ab67616d0000b273dd9b9fd2bd3c15ab76c0774e")</f>
        <v>https://i.scdn.co/image/ab67616d0000b273dd9b9fd2bd3c15ab76c0774e</v>
      </c>
    </row>
    <row r="725" spans="1:25" x14ac:dyDescent="0.35">
      <c r="A725" t="s">
        <v>2393</v>
      </c>
      <c r="B725" t="s">
        <v>2394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 t="s">
        <v>2395</v>
      </c>
      <c r="J725">
        <v>36</v>
      </c>
      <c r="K725">
        <v>2</v>
      </c>
      <c r="L725" t="s">
        <v>832</v>
      </c>
      <c r="M725">
        <v>0</v>
      </c>
      <c r="N725" t="s">
        <v>534</v>
      </c>
      <c r="O725">
        <v>126</v>
      </c>
      <c r="P725" t="s">
        <v>49</v>
      </c>
      <c r="Q725" t="s">
        <v>55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  <c r="Y725" s="2" t="str">
        <f>HYPERLINK("https://i.scdn.co/image/ab67616d0000b273a408c78e231f716383a58eb3")</f>
        <v>https://i.scdn.co/image/ab67616d0000b273a408c78e231f716383a58eb3</v>
      </c>
    </row>
    <row r="726" spans="1:25" x14ac:dyDescent="0.35">
      <c r="A726" t="s">
        <v>2396</v>
      </c>
      <c r="B726" t="s">
        <v>2397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 t="s">
        <v>2398</v>
      </c>
      <c r="J726">
        <v>336</v>
      </c>
      <c r="K726">
        <v>188</v>
      </c>
      <c r="L726" t="s">
        <v>2399</v>
      </c>
      <c r="M726">
        <v>3</v>
      </c>
      <c r="N726" t="s">
        <v>69</v>
      </c>
      <c r="O726">
        <v>103</v>
      </c>
      <c r="P726" t="s">
        <v>30</v>
      </c>
      <c r="Q726" t="s">
        <v>55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  <c r="Y726" s="2" t="str">
        <f>HYPERLINK("https://i.scdn.co/image/ab67616d0000b2730c13d3d5a503c84fcc60ae94")</f>
        <v>https://i.scdn.co/image/ab67616d0000b2730c13d3d5a503c84fcc60ae94</v>
      </c>
    </row>
    <row r="727" spans="1:25" x14ac:dyDescent="0.35">
      <c r="A727" t="s">
        <v>2400</v>
      </c>
      <c r="B727" t="s">
        <v>2401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 t="s">
        <v>2402</v>
      </c>
      <c r="J727">
        <v>315</v>
      </c>
      <c r="K727">
        <v>159</v>
      </c>
      <c r="L727" t="s">
        <v>2403</v>
      </c>
      <c r="M727">
        <v>0</v>
      </c>
      <c r="N727" t="s">
        <v>551</v>
      </c>
      <c r="O727">
        <v>95</v>
      </c>
      <c r="P727" t="s">
        <v>112</v>
      </c>
      <c r="Q727" t="s">
        <v>31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  <c r="Y727" s="2" t="str">
        <f>HYPERLINK("https://i.scdn.co/image/ab67616d0000b273495ce6da9aeb159e94eaa453")</f>
        <v>https://i.scdn.co/image/ab67616d0000b273495ce6da9aeb159e94eaa453</v>
      </c>
    </row>
    <row r="728" spans="1:25" x14ac:dyDescent="0.35">
      <c r="A728" t="s">
        <v>2404</v>
      </c>
      <c r="B728" t="s">
        <v>2405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 t="s">
        <v>2406</v>
      </c>
      <c r="J728">
        <v>9</v>
      </c>
      <c r="K728">
        <v>66</v>
      </c>
      <c r="L728" t="s">
        <v>135</v>
      </c>
      <c r="M728">
        <v>0</v>
      </c>
      <c r="N728" t="s">
        <v>117</v>
      </c>
      <c r="O728">
        <v>200</v>
      </c>
      <c r="P728" t="s">
        <v>30</v>
      </c>
      <c r="Q728" t="s">
        <v>55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  <c r="Y728" s="2" t="str">
        <f>HYPERLINK("https://i.scdn.co/image/ab67616d0000b27386ca91e718866f411c01db5e")</f>
        <v>https://i.scdn.co/image/ab67616d0000b27386ca91e718866f411c01db5e</v>
      </c>
    </row>
    <row r="729" spans="1:25" x14ac:dyDescent="0.35">
      <c r="A729" t="s">
        <v>2407</v>
      </c>
      <c r="B729" t="s">
        <v>2408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 t="s">
        <v>2409</v>
      </c>
      <c r="J729">
        <v>217</v>
      </c>
      <c r="K729">
        <v>136</v>
      </c>
      <c r="L729" t="s">
        <v>2410</v>
      </c>
      <c r="M729">
        <v>1</v>
      </c>
      <c r="O729">
        <v>129</v>
      </c>
      <c r="Q729" t="s">
        <v>31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  <c r="Y729" s="2" t="str">
        <f>HYPERLINK("https://i.scdn.co/image/ab67616d0000b2738ac5768205ad97df3f4f4c0e")</f>
        <v>https://i.scdn.co/image/ab67616d0000b2738ac5768205ad97df3f4f4c0e</v>
      </c>
    </row>
    <row r="730" spans="1:25" x14ac:dyDescent="0.35">
      <c r="A730" t="s">
        <v>2411</v>
      </c>
      <c r="B730" t="s">
        <v>2412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 t="s">
        <v>2413</v>
      </c>
      <c r="J730">
        <v>15</v>
      </c>
      <c r="K730">
        <v>48</v>
      </c>
      <c r="L730" t="s">
        <v>179</v>
      </c>
      <c r="M730">
        <v>0</v>
      </c>
      <c r="N730" t="s">
        <v>575</v>
      </c>
      <c r="O730">
        <v>98</v>
      </c>
      <c r="P730" t="s">
        <v>87</v>
      </c>
      <c r="Q730" t="s">
        <v>55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  <c r="Y730" s="2" t="str">
        <f>HYPERLINK("https://i.scdn.co/image/ab67616d0000b2732186eb1b0b5436f858c0508c")</f>
        <v>https://i.scdn.co/image/ab67616d0000b2732186eb1b0b5436f858c0508c</v>
      </c>
    </row>
    <row r="731" spans="1:25" x14ac:dyDescent="0.35">
      <c r="A731" t="s">
        <v>2414</v>
      </c>
      <c r="B731" t="s">
        <v>2354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 t="s">
        <v>2415</v>
      </c>
      <c r="J731">
        <v>163</v>
      </c>
      <c r="K731">
        <v>32</v>
      </c>
      <c r="L731" t="s">
        <v>2416</v>
      </c>
      <c r="M731">
        <v>15</v>
      </c>
      <c r="N731" t="s">
        <v>684</v>
      </c>
      <c r="O731">
        <v>107</v>
      </c>
      <c r="P731" t="s">
        <v>112</v>
      </c>
      <c r="Q731" t="s">
        <v>31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  <c r="Y731" s="2" t="str">
        <f>HYPERLINK("https://i.scdn.co/image/ab67616d0000b2738e55edb69ca44a25b52b17bb")</f>
        <v>https://i.scdn.co/image/ab67616d0000b2738e55edb69ca44a25b52b17bb</v>
      </c>
    </row>
    <row r="732" spans="1:25" x14ac:dyDescent="0.35">
      <c r="A732" t="s">
        <v>2417</v>
      </c>
      <c r="B732" t="s">
        <v>2418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 t="s">
        <v>2419</v>
      </c>
      <c r="J732">
        <v>32</v>
      </c>
      <c r="K732">
        <v>0</v>
      </c>
      <c r="L732" t="s">
        <v>478</v>
      </c>
      <c r="M732">
        <v>0</v>
      </c>
      <c r="N732" t="s">
        <v>117</v>
      </c>
      <c r="O732">
        <v>174</v>
      </c>
      <c r="Q732" t="s">
        <v>31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  <c r="Y732" s="2" t="str">
        <f>HYPERLINK("https://i.scdn.co/image/ab67616d0000b273cf417937f5f5b834ab907738")</f>
        <v>https://i.scdn.co/image/ab67616d0000b273cf417937f5f5b834ab907738</v>
      </c>
    </row>
    <row r="733" spans="1:25" x14ac:dyDescent="0.35">
      <c r="A733" t="s">
        <v>2420</v>
      </c>
      <c r="B733" t="s">
        <v>2421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 t="s">
        <v>2422</v>
      </c>
      <c r="J733">
        <v>68</v>
      </c>
      <c r="K733">
        <v>24</v>
      </c>
      <c r="L733" t="s">
        <v>64</v>
      </c>
      <c r="M733">
        <v>1</v>
      </c>
      <c r="N733" t="s">
        <v>117</v>
      </c>
      <c r="O733">
        <v>92</v>
      </c>
      <c r="P733" t="s">
        <v>112</v>
      </c>
      <c r="Q733" t="s">
        <v>31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  <c r="Y733" s="2" t="str">
        <f>HYPERLINK("https://i.scdn.co/image/ab67616d0000b273be462dd5903fb27996331b48")</f>
        <v>https://i.scdn.co/image/ab67616d0000b273be462dd5903fb27996331b48</v>
      </c>
    </row>
    <row r="734" spans="1:25" x14ac:dyDescent="0.35">
      <c r="A734" t="s">
        <v>2423</v>
      </c>
      <c r="B734" t="s">
        <v>2315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 t="s">
        <v>2424</v>
      </c>
      <c r="J734">
        <v>55</v>
      </c>
      <c r="K734">
        <v>3</v>
      </c>
      <c r="L734" t="s">
        <v>148</v>
      </c>
      <c r="M734">
        <v>0</v>
      </c>
      <c r="N734" t="s">
        <v>117</v>
      </c>
      <c r="O734">
        <v>90</v>
      </c>
      <c r="P734" t="s">
        <v>131</v>
      </c>
      <c r="Q734" t="s">
        <v>31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  <c r="Y734" s="2" t="str">
        <f>HYPERLINK("https://i.scdn.co/image/ab67616d0000b273ff78b72474ba5f71c0d814e4")</f>
        <v>https://i.scdn.co/image/ab67616d0000b273ff78b72474ba5f71c0d814e4</v>
      </c>
    </row>
    <row r="735" spans="1:25" x14ac:dyDescent="0.35">
      <c r="A735" t="s">
        <v>2425</v>
      </c>
      <c r="B735" t="s">
        <v>1861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 t="s">
        <v>2426</v>
      </c>
      <c r="J735">
        <v>75</v>
      </c>
      <c r="K735">
        <v>11</v>
      </c>
      <c r="L735" t="s">
        <v>551</v>
      </c>
      <c r="M735">
        <v>0</v>
      </c>
      <c r="N735" t="s">
        <v>534</v>
      </c>
      <c r="O735">
        <v>147</v>
      </c>
      <c r="P735" t="s">
        <v>43</v>
      </c>
      <c r="Q735" t="s">
        <v>31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  <c r="Y735" s="2" t="str">
        <f>HYPERLINK("https://i.scdn.co/image/ab67616d0000b273cce29b5f028071ddeb23f21b")</f>
        <v>https://i.scdn.co/image/ab67616d0000b273cce29b5f028071ddeb23f21b</v>
      </c>
    </row>
    <row r="736" spans="1:25" x14ac:dyDescent="0.35">
      <c r="A736" t="s">
        <v>2427</v>
      </c>
      <c r="B736" t="s">
        <v>2428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 t="s">
        <v>2429</v>
      </c>
      <c r="J736">
        <v>21</v>
      </c>
      <c r="K736">
        <v>0</v>
      </c>
      <c r="L736" t="s">
        <v>346</v>
      </c>
      <c r="M736">
        <v>0</v>
      </c>
      <c r="N736" t="s">
        <v>117</v>
      </c>
      <c r="O736">
        <v>143</v>
      </c>
      <c r="P736" t="s">
        <v>37</v>
      </c>
      <c r="Q736" t="s">
        <v>31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  <c r="Y736" s="2" t="str">
        <f>HYPERLINK("https://i.scdn.co/image/ab67616d0000b2731e6a9d4ce04b67a455ed6b8c")</f>
        <v>https://i.scdn.co/image/ab67616d0000b2731e6a9d4ce04b67a455ed6b8c</v>
      </c>
    </row>
    <row r="737" spans="1:25" x14ac:dyDescent="0.35">
      <c r="A737" t="s">
        <v>2430</v>
      </c>
      <c r="B737" t="s">
        <v>2431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 t="s">
        <v>2432</v>
      </c>
      <c r="J737">
        <v>79</v>
      </c>
      <c r="K737">
        <v>80</v>
      </c>
      <c r="L737" t="s">
        <v>2052</v>
      </c>
      <c r="M737">
        <v>3</v>
      </c>
      <c r="N737" t="s">
        <v>135</v>
      </c>
      <c r="O737">
        <v>101</v>
      </c>
      <c r="P737" t="s">
        <v>457</v>
      </c>
      <c r="Q737" t="s">
        <v>55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  <c r="Y737" s="2" t="str">
        <f>HYPERLINK("https://i.scdn.co/image/ab67616d0000b2736ee651e65c3766d80e7fcab7")</f>
        <v>https://i.scdn.co/image/ab67616d0000b2736ee651e65c3766d80e7fcab7</v>
      </c>
    </row>
    <row r="738" spans="1:25" x14ac:dyDescent="0.35">
      <c r="A738" t="s">
        <v>2433</v>
      </c>
      <c r="B738" t="s">
        <v>1037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 t="s">
        <v>2434</v>
      </c>
      <c r="J738">
        <v>28</v>
      </c>
      <c r="K738">
        <v>124</v>
      </c>
      <c r="L738" t="s">
        <v>184</v>
      </c>
      <c r="M738">
        <v>0</v>
      </c>
      <c r="N738" t="s">
        <v>609</v>
      </c>
      <c r="O738">
        <v>118</v>
      </c>
      <c r="P738" t="s">
        <v>37</v>
      </c>
      <c r="Q738" t="s">
        <v>55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  <c r="Y738" s="2" t="str">
        <f>HYPERLINK("https://i.scdn.co/image/ab67616d0000b2739016f58cc49e6473e1207093")</f>
        <v>https://i.scdn.co/image/ab67616d0000b2739016f58cc49e6473e1207093</v>
      </c>
    </row>
    <row r="739" spans="1:25" x14ac:dyDescent="0.35">
      <c r="A739" t="s">
        <v>2435</v>
      </c>
      <c r="B739" t="s">
        <v>2436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 t="s">
        <v>2437</v>
      </c>
      <c r="J739">
        <v>49</v>
      </c>
      <c r="K739">
        <v>17</v>
      </c>
      <c r="L739" t="s">
        <v>69</v>
      </c>
      <c r="M739">
        <v>0</v>
      </c>
      <c r="N739" t="s">
        <v>117</v>
      </c>
      <c r="O739">
        <v>98</v>
      </c>
      <c r="P739" t="s">
        <v>131</v>
      </c>
      <c r="Q739" t="s">
        <v>55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  <c r="Y739" s="2" t="str">
        <f>HYPERLINK("https://i.scdn.co/image/ab67616d0000b27303a184c19d99418042ddf68a")</f>
        <v>https://i.scdn.co/image/ab67616d0000b27303a184c19d99418042ddf68a</v>
      </c>
    </row>
    <row r="740" spans="1:25" x14ac:dyDescent="0.35">
      <c r="A740" t="s">
        <v>2438</v>
      </c>
      <c r="B740" t="s">
        <v>2418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 t="s">
        <v>2439</v>
      </c>
      <c r="J740">
        <v>11</v>
      </c>
      <c r="K740">
        <v>0</v>
      </c>
      <c r="L740" t="s">
        <v>593</v>
      </c>
      <c r="M740">
        <v>0</v>
      </c>
      <c r="N740" t="s">
        <v>117</v>
      </c>
      <c r="O740">
        <v>138</v>
      </c>
      <c r="P740" t="s">
        <v>37</v>
      </c>
      <c r="Q740" t="s">
        <v>55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  <c r="Y740" s="2" t="str">
        <f>HYPERLINK("https://i.scdn.co/image/ab67616d0000b273274a28ec692ca28a73da1288")</f>
        <v>https://i.scdn.co/image/ab67616d0000b273274a28ec692ca28a73da1288</v>
      </c>
    </row>
    <row r="741" spans="1:25" x14ac:dyDescent="0.35">
      <c r="A741" t="s">
        <v>2440</v>
      </c>
      <c r="B741" t="s">
        <v>2441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 t="s">
        <v>2442</v>
      </c>
      <c r="J741">
        <v>155</v>
      </c>
      <c r="K741">
        <v>5</v>
      </c>
      <c r="L741" t="s">
        <v>2443</v>
      </c>
      <c r="M741">
        <v>0</v>
      </c>
      <c r="N741" t="s">
        <v>224</v>
      </c>
      <c r="O741">
        <v>114</v>
      </c>
      <c r="P741" t="s">
        <v>43</v>
      </c>
      <c r="Q741" t="s">
        <v>55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  <c r="Y741" s="2" t="str">
        <f>HYPERLINK("https://i.scdn.co/image/ab67616d0000b273ed164cf1c10f028e8f528784")</f>
        <v>https://i.scdn.co/image/ab67616d0000b273ed164cf1c10f028e8f528784</v>
      </c>
    </row>
    <row r="742" spans="1:25" x14ac:dyDescent="0.35">
      <c r="A742" t="s">
        <v>2444</v>
      </c>
      <c r="B742" t="s">
        <v>2445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 t="s">
        <v>2446</v>
      </c>
      <c r="J742">
        <v>24</v>
      </c>
      <c r="K742">
        <v>0</v>
      </c>
      <c r="L742" t="s">
        <v>574</v>
      </c>
      <c r="M742">
        <v>0</v>
      </c>
      <c r="N742" t="s">
        <v>117</v>
      </c>
      <c r="O742">
        <v>180</v>
      </c>
      <c r="P742" t="s">
        <v>131</v>
      </c>
      <c r="Q742" t="s">
        <v>55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  <c r="Y742" s="2" t="str">
        <f>HYPERLINK("https://i.scdn.co/image/ab67616d0000b27317f56db9be0ac58807c82899")</f>
        <v>https://i.scdn.co/image/ab67616d0000b27317f56db9be0ac58807c82899</v>
      </c>
    </row>
    <row r="743" spans="1:25" x14ac:dyDescent="0.35">
      <c r="A743" t="s">
        <v>2447</v>
      </c>
      <c r="B743" t="s">
        <v>177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 t="s">
        <v>2448</v>
      </c>
      <c r="J743">
        <v>52</v>
      </c>
      <c r="K743">
        <v>25</v>
      </c>
      <c r="L743" t="s">
        <v>148</v>
      </c>
      <c r="M743">
        <v>0</v>
      </c>
      <c r="N743" t="s">
        <v>135</v>
      </c>
      <c r="O743">
        <v>145</v>
      </c>
      <c r="P743" t="s">
        <v>30</v>
      </c>
      <c r="Q743" t="s">
        <v>31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  <c r="Y743" s="2" t="str">
        <f>HYPERLINK("https://i.scdn.co/image/ab67616d0000b2735cf05521594fbf41d2a48893")</f>
        <v>https://i.scdn.co/image/ab67616d0000b2735cf05521594fbf41d2a48893</v>
      </c>
    </row>
    <row r="744" spans="1:25" x14ac:dyDescent="0.35">
      <c r="A744" t="s">
        <v>2449</v>
      </c>
      <c r="B744" t="s">
        <v>2450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 t="s">
        <v>2451</v>
      </c>
      <c r="J744">
        <v>26</v>
      </c>
      <c r="K744">
        <v>3</v>
      </c>
      <c r="L744" t="s">
        <v>305</v>
      </c>
      <c r="M744">
        <v>0</v>
      </c>
      <c r="N744" t="s">
        <v>117</v>
      </c>
      <c r="O744">
        <v>115</v>
      </c>
      <c r="P744" t="s">
        <v>112</v>
      </c>
      <c r="Q744" t="s">
        <v>55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  <c r="Y744" s="2" t="str">
        <f>HYPERLINK("https://i.scdn.co/image/ab67616d0000b273baede924a24f85cec21dca5a")</f>
        <v>https://i.scdn.co/image/ab67616d0000b273baede924a24f85cec21dca5a</v>
      </c>
    </row>
    <row r="745" spans="1:25" x14ac:dyDescent="0.35">
      <c r="A745" t="s">
        <v>2452</v>
      </c>
      <c r="B745" t="s">
        <v>2453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 t="s">
        <v>2454</v>
      </c>
      <c r="J745">
        <v>14</v>
      </c>
      <c r="K745">
        <v>0</v>
      </c>
      <c r="L745" t="s">
        <v>832</v>
      </c>
      <c r="M745">
        <v>0</v>
      </c>
      <c r="N745" t="s">
        <v>117</v>
      </c>
      <c r="O745">
        <v>82</v>
      </c>
      <c r="P745" t="s">
        <v>274</v>
      </c>
      <c r="Q745" t="s">
        <v>31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  <c r="Y745" s="2" t="str">
        <f>HYPERLINK("https://i.scdn.co/image/ab67616d0000b2731e7623ea1f70fc02791a5594")</f>
        <v>https://i.scdn.co/image/ab67616d0000b2731e7623ea1f70fc02791a5594</v>
      </c>
    </row>
    <row r="746" spans="1:25" x14ac:dyDescent="0.35">
      <c r="A746" t="s">
        <v>2455</v>
      </c>
      <c r="B746" t="s">
        <v>2456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 t="s">
        <v>2457</v>
      </c>
      <c r="J746">
        <v>31</v>
      </c>
      <c r="K746">
        <v>9</v>
      </c>
      <c r="L746" t="s">
        <v>170</v>
      </c>
      <c r="M746">
        <v>0</v>
      </c>
      <c r="N746" t="s">
        <v>609</v>
      </c>
      <c r="O746">
        <v>166</v>
      </c>
      <c r="P746" t="s">
        <v>81</v>
      </c>
      <c r="Q746" t="s">
        <v>31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  <c r="Y746" s="2" t="str">
        <f>HYPERLINK("https://i.scdn.co/image/ab67616d0000b2736c6827c3fb94b95e5ff4a4aa")</f>
        <v>https://i.scdn.co/image/ab67616d0000b2736c6827c3fb94b95e5ff4a4aa</v>
      </c>
    </row>
    <row r="747" spans="1:25" x14ac:dyDescent="0.35">
      <c r="A747" t="s">
        <v>2458</v>
      </c>
      <c r="B747" t="s">
        <v>2459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 t="s">
        <v>2460</v>
      </c>
      <c r="J747">
        <v>12</v>
      </c>
      <c r="K747">
        <v>2</v>
      </c>
      <c r="L747" t="s">
        <v>322</v>
      </c>
      <c r="M747">
        <v>0</v>
      </c>
      <c r="N747" t="s">
        <v>117</v>
      </c>
      <c r="O747">
        <v>92</v>
      </c>
      <c r="Q747" t="s">
        <v>31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  <c r="Y747" s="2" t="str">
        <f>HYPERLINK("https://i.scdn.co/image/ab67616d0000b273b0a3a7b69e470141becfdf8d")</f>
        <v>https://i.scdn.co/image/ab67616d0000b273b0a3a7b69e470141becfdf8d</v>
      </c>
    </row>
    <row r="748" spans="1:25" x14ac:dyDescent="0.35">
      <c r="A748" t="s">
        <v>2461</v>
      </c>
      <c r="B748" t="s">
        <v>2195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 t="s">
        <v>2462</v>
      </c>
      <c r="J748">
        <v>11</v>
      </c>
      <c r="K748">
        <v>6</v>
      </c>
      <c r="L748" t="s">
        <v>684</v>
      </c>
      <c r="M748">
        <v>0</v>
      </c>
      <c r="N748" t="s">
        <v>170</v>
      </c>
      <c r="O748">
        <v>108</v>
      </c>
      <c r="P748" t="s">
        <v>87</v>
      </c>
      <c r="Q748" t="s">
        <v>31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  <c r="Y748" s="2" t="str">
        <f>HYPERLINK("https://i.scdn.co/image/ab67616d0000b273a3b39c1651a617bb09800fd8")</f>
        <v>https://i.scdn.co/image/ab67616d0000b273a3b39c1651a617bb09800fd8</v>
      </c>
    </row>
    <row r="749" spans="1:25" x14ac:dyDescent="0.35">
      <c r="A749" t="s">
        <v>2463</v>
      </c>
      <c r="B749" t="s">
        <v>2464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 t="s">
        <v>2465</v>
      </c>
      <c r="J749">
        <v>5</v>
      </c>
      <c r="K749">
        <v>0</v>
      </c>
      <c r="L749" t="s">
        <v>322</v>
      </c>
      <c r="M749">
        <v>0</v>
      </c>
      <c r="N749" t="s">
        <v>609</v>
      </c>
      <c r="O749">
        <v>84</v>
      </c>
      <c r="P749" t="s">
        <v>195</v>
      </c>
      <c r="Q749" t="s">
        <v>55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  <c r="Y749" s="2" t="str">
        <f>HYPERLINK("https://i.scdn.co/image/ab67616d0000b273ab621620bbfb20009cdc855e")</f>
        <v>https://i.scdn.co/image/ab67616d0000b273ab621620bbfb20009cdc855e</v>
      </c>
    </row>
    <row r="750" spans="1:25" x14ac:dyDescent="0.35">
      <c r="A750" t="s">
        <v>2466</v>
      </c>
      <c r="B750" t="s">
        <v>701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 t="s">
        <v>2467</v>
      </c>
      <c r="J750">
        <v>20</v>
      </c>
      <c r="K750">
        <v>4</v>
      </c>
      <c r="L750" t="s">
        <v>574</v>
      </c>
      <c r="M750">
        <v>0</v>
      </c>
      <c r="N750" t="s">
        <v>609</v>
      </c>
      <c r="O750">
        <v>95</v>
      </c>
      <c r="P750" t="s">
        <v>457</v>
      </c>
      <c r="Q750" t="s">
        <v>55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  <c r="Y750" s="2" t="str">
        <f>HYPERLINK("https://i.scdn.co/image/ab67616d0000b27311b9999b620ef9bc0e957623")</f>
        <v>https://i.scdn.co/image/ab67616d0000b27311b9999b620ef9bc0e957623</v>
      </c>
    </row>
    <row r="751" spans="1:25" x14ac:dyDescent="0.35">
      <c r="A751" t="s">
        <v>2468</v>
      </c>
      <c r="B751" t="s">
        <v>2469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 t="s">
        <v>2470</v>
      </c>
      <c r="J751">
        <v>32</v>
      </c>
      <c r="K751">
        <v>0</v>
      </c>
      <c r="L751" t="s">
        <v>426</v>
      </c>
      <c r="M751">
        <v>0</v>
      </c>
      <c r="N751" t="s">
        <v>117</v>
      </c>
      <c r="O751">
        <v>135</v>
      </c>
      <c r="P751" t="s">
        <v>457</v>
      </c>
      <c r="Q751" t="s">
        <v>55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  <c r="Y751" s="2" t="str">
        <f>HYPERLINK("https://i.scdn.co/image/ab67616d0000b273d355091e4f60f3e6ad6437b2")</f>
        <v>https://i.scdn.co/image/ab67616d0000b273d355091e4f60f3e6ad6437b2</v>
      </c>
    </row>
    <row r="752" spans="1:25" x14ac:dyDescent="0.35">
      <c r="A752" t="s">
        <v>2471</v>
      </c>
      <c r="B752" t="s">
        <v>104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 t="s">
        <v>2472</v>
      </c>
      <c r="J752">
        <v>124</v>
      </c>
      <c r="K752">
        <v>24</v>
      </c>
      <c r="L752" t="s">
        <v>605</v>
      </c>
      <c r="M752">
        <v>0</v>
      </c>
      <c r="N752" t="s">
        <v>350</v>
      </c>
      <c r="O752">
        <v>110</v>
      </c>
      <c r="P752" t="s">
        <v>195</v>
      </c>
      <c r="Q752" t="s">
        <v>31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  <c r="Y752" s="2" t="str">
        <f>HYPERLINK("https://i.scdn.co/image/ab67616d0000b27377fdcfda6535601aff081b6a")</f>
        <v>https://i.scdn.co/image/ab67616d0000b27377fdcfda6535601aff081b6a</v>
      </c>
    </row>
    <row r="753" spans="1:25" x14ac:dyDescent="0.35">
      <c r="A753" t="s">
        <v>2473</v>
      </c>
      <c r="B753" t="s">
        <v>2474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 t="s">
        <v>2475</v>
      </c>
      <c r="J753">
        <v>46</v>
      </c>
      <c r="K753">
        <v>8</v>
      </c>
      <c r="L753" t="s">
        <v>668</v>
      </c>
      <c r="M753">
        <v>0</v>
      </c>
      <c r="N753" t="s">
        <v>117</v>
      </c>
      <c r="O753">
        <v>88</v>
      </c>
      <c r="P753" t="s">
        <v>131</v>
      </c>
      <c r="Q753" t="s">
        <v>31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  <c r="Y753" s="2" t="str">
        <f>HYPERLINK("https://i.scdn.co/image/ab67616d0000b2738717b3ce89ee66bfb1133700")</f>
        <v>https://i.scdn.co/image/ab67616d0000b2738717b3ce89ee66bfb1133700</v>
      </c>
    </row>
    <row r="754" spans="1:25" x14ac:dyDescent="0.35">
      <c r="A754" t="s">
        <v>2476</v>
      </c>
      <c r="B754" t="s">
        <v>2477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 t="s">
        <v>2478</v>
      </c>
      <c r="J754">
        <v>27</v>
      </c>
      <c r="K754">
        <v>2</v>
      </c>
      <c r="L754" t="s">
        <v>346</v>
      </c>
      <c r="M754">
        <v>0</v>
      </c>
      <c r="N754" t="s">
        <v>117</v>
      </c>
      <c r="O754">
        <v>119</v>
      </c>
      <c r="P754" t="s">
        <v>37</v>
      </c>
      <c r="Q754" t="s">
        <v>55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  <c r="Y754" s="2" t="str">
        <f>HYPERLINK("https://i.scdn.co/image/ab67616d0000b273620c5c6b3db17825599f476d")</f>
        <v>https://i.scdn.co/image/ab67616d0000b273620c5c6b3db17825599f476d</v>
      </c>
    </row>
    <row r="755" spans="1:25" x14ac:dyDescent="0.35">
      <c r="A755" t="s">
        <v>2479</v>
      </c>
      <c r="B755" t="s">
        <v>855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 t="s">
        <v>2480</v>
      </c>
      <c r="J755">
        <v>6</v>
      </c>
      <c r="K755">
        <v>188</v>
      </c>
      <c r="L755" t="s">
        <v>760</v>
      </c>
      <c r="M755">
        <v>0</v>
      </c>
      <c r="N755" t="s">
        <v>117</v>
      </c>
      <c r="O755">
        <v>120</v>
      </c>
      <c r="P755" t="s">
        <v>37</v>
      </c>
      <c r="Q755" t="s">
        <v>31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  <c r="Y755" s="2" t="str">
        <f>HYPERLINK("https://i.scdn.co/image/ab67616d0000b2733613e1e0d35867a0814005a9")</f>
        <v>https://i.scdn.co/image/ab67616d0000b2733613e1e0d35867a0814005a9</v>
      </c>
    </row>
    <row r="756" spans="1:25" x14ac:dyDescent="0.35">
      <c r="A756" t="s">
        <v>2481</v>
      </c>
      <c r="B756" t="s">
        <v>1861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 t="s">
        <v>2482</v>
      </c>
      <c r="J756">
        <v>229</v>
      </c>
      <c r="K756">
        <v>57</v>
      </c>
      <c r="L756" t="s">
        <v>2483</v>
      </c>
      <c r="M756">
        <v>2</v>
      </c>
      <c r="N756" t="s">
        <v>401</v>
      </c>
      <c r="O756">
        <v>122</v>
      </c>
      <c r="P756" t="s">
        <v>81</v>
      </c>
      <c r="Q756" t="s">
        <v>31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  <c r="Y756" s="2" t="str">
        <f>HYPERLINK("https://i.scdn.co/image/ab67616d0000b273ea3ef7697cfd5705b8f47521")</f>
        <v>https://i.scdn.co/image/ab67616d0000b273ea3ef7697cfd5705b8f47521</v>
      </c>
    </row>
    <row r="757" spans="1:25" x14ac:dyDescent="0.35">
      <c r="A757" t="s">
        <v>2484</v>
      </c>
      <c r="B757" t="s">
        <v>2485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 t="s">
        <v>2486</v>
      </c>
      <c r="J757">
        <v>10</v>
      </c>
      <c r="K757">
        <v>2</v>
      </c>
      <c r="L757" t="s">
        <v>184</v>
      </c>
      <c r="M757">
        <v>0</v>
      </c>
      <c r="N757" t="s">
        <v>609</v>
      </c>
      <c r="O757">
        <v>98</v>
      </c>
      <c r="P757" t="s">
        <v>43</v>
      </c>
      <c r="Q757" t="s">
        <v>31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  <c r="Y757" s="2" t="str">
        <f>HYPERLINK("https://i.scdn.co/image/ab67616d0000b273ee07023115f822012390d2a0")</f>
        <v>https://i.scdn.co/image/ab67616d0000b273ee07023115f822012390d2a0</v>
      </c>
    </row>
    <row r="758" spans="1:25" x14ac:dyDescent="0.35">
      <c r="A758" t="s">
        <v>2487</v>
      </c>
      <c r="B758" t="s">
        <v>104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 t="s">
        <v>2488</v>
      </c>
      <c r="J758">
        <v>85</v>
      </c>
      <c r="K758">
        <v>24</v>
      </c>
      <c r="L758" t="s">
        <v>468</v>
      </c>
      <c r="M758">
        <v>0</v>
      </c>
      <c r="N758" t="s">
        <v>570</v>
      </c>
      <c r="O758">
        <v>140</v>
      </c>
      <c r="P758" t="s">
        <v>195</v>
      </c>
      <c r="Q758" t="s">
        <v>55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  <c r="Y758" s="2" t="str">
        <f>HYPERLINK("https://i.scdn.co/image/ab67616d0000b27377fdcfda6535601aff081b6a")</f>
        <v>https://i.scdn.co/image/ab67616d0000b27377fdcfda6535601aff081b6a</v>
      </c>
    </row>
    <row r="759" spans="1:25" x14ac:dyDescent="0.35">
      <c r="A759" t="s">
        <v>2489</v>
      </c>
      <c r="B759" t="s">
        <v>2490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 t="s">
        <v>2491</v>
      </c>
      <c r="J759">
        <v>203</v>
      </c>
      <c r="K759">
        <v>1</v>
      </c>
      <c r="L759" t="s">
        <v>2492</v>
      </c>
      <c r="M759">
        <v>0</v>
      </c>
      <c r="N759" t="s">
        <v>117</v>
      </c>
      <c r="O759">
        <v>116</v>
      </c>
      <c r="P759" t="s">
        <v>87</v>
      </c>
      <c r="Q759" t="s">
        <v>55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  <c r="Y759" s="2" t="str">
        <f>HYPERLINK("https://i.scdn.co/image/ab67616d0000b2731d5cf960a92bb8b03fc2be7f")</f>
        <v>https://i.scdn.co/image/ab67616d0000b2731d5cf960a92bb8b03fc2be7f</v>
      </c>
    </row>
    <row r="760" spans="1:25" x14ac:dyDescent="0.35">
      <c r="A760" t="s">
        <v>2493</v>
      </c>
      <c r="B760" t="s">
        <v>1541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 t="s">
        <v>2494</v>
      </c>
      <c r="J760">
        <v>32</v>
      </c>
      <c r="K760">
        <v>6</v>
      </c>
      <c r="L760" t="s">
        <v>1177</v>
      </c>
      <c r="M760">
        <v>0</v>
      </c>
      <c r="N760" t="s">
        <v>609</v>
      </c>
      <c r="O760">
        <v>124</v>
      </c>
      <c r="P760" t="s">
        <v>457</v>
      </c>
      <c r="Q760" t="s">
        <v>31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  <c r="Y760" s="2" t="str">
        <f>HYPERLINK("https://i.scdn.co/image/ab67616d0000b273be841ba4bc24340152e3a79a")</f>
        <v>https://i.scdn.co/image/ab67616d0000b273be841ba4bc24340152e3a79a</v>
      </c>
    </row>
    <row r="761" spans="1:25" x14ac:dyDescent="0.35">
      <c r="A761" t="s">
        <v>2495</v>
      </c>
      <c r="B761" t="s">
        <v>2496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 t="s">
        <v>2497</v>
      </c>
      <c r="J761">
        <v>34</v>
      </c>
      <c r="K761">
        <v>39</v>
      </c>
      <c r="L761" t="s">
        <v>69</v>
      </c>
      <c r="M761">
        <v>0</v>
      </c>
      <c r="N761" t="s">
        <v>117</v>
      </c>
      <c r="O761">
        <v>105</v>
      </c>
      <c r="P761" t="s">
        <v>49</v>
      </c>
      <c r="Q761" t="s">
        <v>55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  <c r="Y761" s="2" t="str">
        <f>HYPERLINK("https://i.scdn.co/image/ab67616d0000b273530fec7409b7c839f61971a3")</f>
        <v>https://i.scdn.co/image/ab67616d0000b273530fec7409b7c839f61971a3</v>
      </c>
    </row>
    <row r="762" spans="1:25" x14ac:dyDescent="0.35">
      <c r="A762" t="s">
        <v>2498</v>
      </c>
      <c r="B762" t="s">
        <v>2499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 t="s">
        <v>2500</v>
      </c>
      <c r="J762">
        <v>16</v>
      </c>
      <c r="K762">
        <v>14</v>
      </c>
      <c r="L762" t="s">
        <v>593</v>
      </c>
      <c r="M762">
        <v>0</v>
      </c>
      <c r="N762" t="s">
        <v>117</v>
      </c>
      <c r="O762">
        <v>118</v>
      </c>
      <c r="P762" t="s">
        <v>112</v>
      </c>
      <c r="Q762" t="s">
        <v>31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  <c r="Y762" s="2" t="str">
        <f>HYPERLINK("https://i.scdn.co/image/ab67616d0000b273eb136d1be54b1ef8273c0699")</f>
        <v>https://i.scdn.co/image/ab67616d0000b273eb136d1be54b1ef8273c0699</v>
      </c>
    </row>
    <row r="763" spans="1:25" x14ac:dyDescent="0.35">
      <c r="A763" t="s">
        <v>2501</v>
      </c>
      <c r="B763" t="s">
        <v>621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 t="s">
        <v>2502</v>
      </c>
      <c r="J763">
        <v>228</v>
      </c>
      <c r="K763">
        <v>105</v>
      </c>
      <c r="L763" t="s">
        <v>2503</v>
      </c>
      <c r="M763">
        <v>0</v>
      </c>
      <c r="N763" t="s">
        <v>379</v>
      </c>
      <c r="O763">
        <v>108</v>
      </c>
      <c r="P763" t="s">
        <v>195</v>
      </c>
      <c r="Q763" t="s">
        <v>31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  <c r="Y763" s="2" t="str">
        <f>HYPERLINK("https://i.scdn.co/image/ab67616d0000b273374d529209ed49441ac1a0ed")</f>
        <v>https://i.scdn.co/image/ab67616d0000b273374d529209ed49441ac1a0ed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FA23-BST-073(SYEDA BUSHRA BATOOL ZAIDI)</cp:lastModifiedBy>
  <dcterms:created xsi:type="dcterms:W3CDTF">2025-05-31T18:09:21Z</dcterms:created>
  <dcterms:modified xsi:type="dcterms:W3CDTF">2025-06-10T12:50:23Z</dcterms:modified>
</cp:coreProperties>
</file>