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05" yWindow="0" windowWidth="24240" windowHeight="13740" tabRatio="500"/>
  </bookViews>
  <sheets>
    <sheet name="Sensitivity Report 1" sheetId="2" r:id="rId1"/>
    <sheet name="Sheet1" sheetId="1" r:id="rId2"/>
    <sheet name="Responses" sheetId="3" r:id="rId3"/>
  </sheets>
  <definedNames>
    <definedName name="solver_adj" localSheetId="1" hidden="1">Sheet1!$B$17:$I$17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100</definedName>
    <definedName name="solver_lhs1" localSheetId="1" hidden="1">Sheet1!$B$24</definedName>
    <definedName name="solver_lhs2" localSheetId="1" hidden="1">Sheet1!$B$25</definedName>
    <definedName name="solver_lhs3" localSheetId="1" hidden="1">Sheet1!$B$26:$B$27</definedName>
    <definedName name="solver_lhs4" localSheetId="1" hidden="1">Sheet1!$B$28</definedName>
    <definedName name="solver_lhs5" localSheetId="1" hidden="1">Sheet1!$B$29:$B$36</definedName>
    <definedName name="solver_lhs6" localSheetId="1" hidden="1">Sheet1!$B$37:$B$44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6</definedName>
    <definedName name="solver_nwt" localSheetId="1" hidden="1">1</definedName>
    <definedName name="solver_opt" localSheetId="1" hidden="1">Sheet1!$B$20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el5" localSheetId="1" hidden="1">1</definedName>
    <definedName name="solver_rel6" localSheetId="1" hidden="1">3</definedName>
    <definedName name="solver_rhs1" localSheetId="1" hidden="1">Sheet1!$C$24</definedName>
    <definedName name="solver_rhs2" localSheetId="1" hidden="1">Sheet1!$C$25</definedName>
    <definedName name="solver_rhs3" localSheetId="1" hidden="1">Sheet1!$C$26:$C$27</definedName>
    <definedName name="solver_rhs4" localSheetId="1" hidden="1">Sheet1!$C$28</definedName>
    <definedName name="solver_rhs5" localSheetId="1" hidden="1">Sheet1!$C$29:$C$36</definedName>
    <definedName name="solver_rhs6" localSheetId="1" hidden="1">Sheet1!$C$37:$C$44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2"/>
  <c r="J19"/>
  <c r="K18"/>
  <c r="J18"/>
  <c r="K16"/>
  <c r="K15"/>
  <c r="K14"/>
  <c r="K13"/>
  <c r="K12"/>
  <c r="K11"/>
  <c r="K10"/>
  <c r="K9"/>
  <c r="K17"/>
  <c r="J17"/>
  <c r="J16"/>
  <c r="J15"/>
  <c r="J14"/>
  <c r="J13"/>
  <c r="J12"/>
  <c r="J11"/>
  <c r="J10"/>
  <c r="J9"/>
  <c r="C27" i="1"/>
  <c r="C26"/>
  <c r="C24"/>
  <c r="B27"/>
  <c r="B26"/>
  <c r="B25"/>
  <c r="C36"/>
  <c r="C35"/>
  <c r="C34"/>
  <c r="C33"/>
  <c r="C32"/>
  <c r="C31"/>
  <c r="C30"/>
  <c r="C29"/>
  <c r="B44"/>
  <c r="B43"/>
  <c r="B42"/>
  <c r="B41"/>
  <c r="B40"/>
  <c r="B39"/>
  <c r="B38"/>
  <c r="B37"/>
  <c r="B36"/>
  <c r="B35"/>
  <c r="B34"/>
  <c r="B33"/>
  <c r="B32"/>
  <c r="B31"/>
  <c r="B30"/>
  <c r="B29"/>
  <c r="B28"/>
  <c r="B24"/>
  <c r="B20"/>
</calcChain>
</file>

<file path=xl/sharedStrings.xml><?xml version="1.0" encoding="utf-8"?>
<sst xmlns="http://schemas.openxmlformats.org/spreadsheetml/2006/main" count="157" uniqueCount="134">
  <si>
    <t>Ashley</t>
  </si>
  <si>
    <t>Bedford</t>
  </si>
  <si>
    <t>Consol</t>
  </si>
  <si>
    <t>Dunby</t>
  </si>
  <si>
    <t>Earlam</t>
  </si>
  <si>
    <t>Florence</t>
  </si>
  <si>
    <t>Gaston</t>
  </si>
  <si>
    <t>Hopt</t>
  </si>
  <si>
    <t>Volatility (%)</t>
  </si>
  <si>
    <t>Capacity (mt/yr)</t>
  </si>
  <si>
    <t>Price ($/mt)</t>
  </si>
  <si>
    <t>Limits</t>
  </si>
  <si>
    <t>Demand (mt)</t>
  </si>
  <si>
    <t>Volatility</t>
  </si>
  <si>
    <t>Union</t>
  </si>
  <si>
    <t>Rail</t>
  </si>
  <si>
    <t>Truck</t>
  </si>
  <si>
    <t>Decision Variables</t>
  </si>
  <si>
    <t>Purchase Amount</t>
  </si>
  <si>
    <t>Overall cost</t>
  </si>
  <si>
    <t>Objective Function Value</t>
  </si>
  <si>
    <t>Constraints</t>
  </si>
  <si>
    <t>Actual Value</t>
  </si>
  <si>
    <t>Limit</t>
  </si>
  <si>
    <t>Procurement Amount</t>
  </si>
  <si>
    <t>Supply Ashley</t>
  </si>
  <si>
    <t>Supply Bedford</t>
  </si>
  <si>
    <t>Supply Consol</t>
  </si>
  <si>
    <t>Supply Dunby</t>
  </si>
  <si>
    <t>Supply Earlam</t>
  </si>
  <si>
    <t>Supply Florence</t>
  </si>
  <si>
    <t>Supply Gaston</t>
  </si>
  <si>
    <t>Supply Hopt</t>
  </si>
  <si>
    <t>Nonnegativity Ashley</t>
  </si>
  <si>
    <t>Nonnegativity Bedford</t>
  </si>
  <si>
    <t>Nonnegativity Consol</t>
  </si>
  <si>
    <t>Nonnegativity Dunby</t>
  </si>
  <si>
    <t>Nonnegativity Earlam</t>
  </si>
  <si>
    <t>Nonnegativity Florence</t>
  </si>
  <si>
    <t>Nonnegativity Gaston</t>
  </si>
  <si>
    <t>Nonnegativity Hopt</t>
  </si>
  <si>
    <t>In Union? (0/1)</t>
  </si>
  <si>
    <t>Rail Transport? (0/1)</t>
  </si>
  <si>
    <t>Microsoft Excel 12.0 Sensitivity Report</t>
  </si>
  <si>
    <t>Worksheet: [New Bedford Steel Example.xlsx]Sheet1</t>
  </si>
  <si>
    <t>Report Created: 26/11/2015 09:22:48</t>
  </si>
  <si>
    <t>Adjustable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</si>
  <si>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</si>
  <si>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</si>
  <si>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</si>
  <si>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</si>
  <si>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</si>
  <si>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</si>
  <si>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</si>
  <si>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</si>
  <si>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</si>
  <si>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</si>
  <si>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</si>
  <si>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</si>
  <si>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</si>
  <si>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</si>
  <si>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</si>
  <si>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$B$17</t>
  </si>
  <si>
    <t>Purchase Amount Ashley</t>
  </si>
  <si>
    <t>$C$17</t>
  </si>
  <si>
    <t>Purchase Amount Bedford</t>
  </si>
  <si>
    <t>$D$17</t>
  </si>
  <si>
    <t>Purchase Amount Consol</t>
  </si>
  <si>
    <t>$E$17</t>
  </si>
  <si>
    <t>Purchase Amount Dunby</t>
  </si>
  <si>
    <t>$F$17</t>
  </si>
  <si>
    <t>Purchase Amount Earlam</t>
  </si>
  <si>
    <t>$G$17</t>
  </si>
  <si>
    <t>Purchase Amount Florence</t>
  </si>
  <si>
    <t>$H$17</t>
  </si>
  <si>
    <t>Purchase Amount Gaston</t>
  </si>
  <si>
    <t>$I$17</t>
  </si>
  <si>
    <t>Purchase Amount Hopt</t>
  </si>
  <si>
    <t>$B$24</t>
  </si>
  <si>
    <t>Procurement Amount Actual Value</t>
  </si>
  <si>
    <t>$B$25</t>
  </si>
  <si>
    <t>Union Actual Value</t>
  </si>
  <si>
    <t>$B$26</t>
  </si>
  <si>
    <t>Rail Actual Value</t>
  </si>
  <si>
    <t>$B$27</t>
  </si>
  <si>
    <t>Truck Actual Value</t>
  </si>
  <si>
    <t>$B$28</t>
  </si>
  <si>
    <t>Volatility Actual Value</t>
  </si>
  <si>
    <t>$B$29</t>
  </si>
  <si>
    <t>Supply Ashley Actual Value</t>
  </si>
  <si>
    <t>$B$30</t>
  </si>
  <si>
    <t>Supply Bedford Actual Value</t>
  </si>
  <si>
    <t>$B$31</t>
  </si>
  <si>
    <t>Supply Consol Actual Value</t>
  </si>
  <si>
    <t>$B$32</t>
  </si>
  <si>
    <t>Supply Dunby Actual Value</t>
  </si>
  <si>
    <t>$B$33</t>
  </si>
  <si>
    <t>Supply Earlam Actual Value</t>
  </si>
  <si>
    <t>$B$34</t>
  </si>
  <si>
    <t>Supply Florence Actual Value</t>
  </si>
  <si>
    <t>$B$35</t>
  </si>
  <si>
    <t>Supply Gaston Actual Value</t>
  </si>
  <si>
    <t>$B$36</t>
  </si>
  <si>
    <t>Supply Hopt Actual Value</t>
  </si>
  <si>
    <t>$B$37</t>
  </si>
  <si>
    <t>Nonnegativity Ashley Actual Value</t>
  </si>
  <si>
    <t>$B$38</t>
  </si>
  <si>
    <t>Nonnegativity Bedford Actual Value</t>
  </si>
  <si>
    <t>$B$39</t>
  </si>
  <si>
    <t>Nonnegativity Consol Actual Value</t>
  </si>
  <si>
    <t>$B$40</t>
  </si>
  <si>
    <t>Nonnegativity Dunby Actual Value</t>
  </si>
  <si>
    <t>$B$41</t>
  </si>
  <si>
    <t>Nonnegativity Earlam Actual Value</t>
  </si>
  <si>
    <t>$B$42</t>
  </si>
  <si>
    <t>Nonnegativity Florence Actual Value</t>
  </si>
  <si>
    <t>$B$43</t>
  </si>
  <si>
    <t>Nonnegativity Gaston Actual Value</t>
  </si>
  <si>
    <t>$B$44</t>
  </si>
  <si>
    <t>Nonnegativity Hopt Actual Value</t>
  </si>
  <si>
    <t>How much does an extra ton of coking coal cost NBS?</t>
  </si>
  <si>
    <t>At the current rate, 61500</t>
  </si>
  <si>
    <t>Should NBS consider expanding their trucking capacity? If so, how much should they be willing to spend?</t>
  </si>
  <si>
    <t>Yes, up to £1000 per mt shipped by truck</t>
  </si>
  <si>
    <t>Should NBS consider expanding their rail capacity? If so, how much should they be willing to spend?</t>
  </si>
  <si>
    <t>No, currently not binding so no point (shadow price 0)</t>
  </si>
  <si>
    <t>Should NBS be willing to negotiate a higher price to get more coal from Bedford and/or Gaston? If so, how high should they be willing to go?</t>
  </si>
  <si>
    <t>Yes. Bedford up to 51,500; Gaston up to 73,500 (shadow prices -1500 and -1000 respectively so add that to the orig. Cost)</t>
  </si>
  <si>
    <t>How much does the current policy of procuring at least 50% of coal from union mines cost NBS? Should they consider changing this policy?</t>
  </si>
  <si>
    <t>Union Cost</t>
  </si>
  <si>
    <t>Non-Union Cost</t>
  </si>
  <si>
    <t>Bought</t>
  </si>
  <si>
    <t>Cost per unit</t>
  </si>
  <si>
    <t>No. Currently spending less through union mines, and cost per mt is less than non-union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</si>
</sst>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9" formatCode="_-* #,##0_-;\-* #,##0_-;_-* &quot;-&quot;??_-;_-@_-"/>
  </numFmts>
  <fonts count="7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2"/>
      <color indexed="18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0" fillId="0" borderId="3" xfId="0" applyBorder="1"/>
    <xf numFmtId="0" fontId="0" fillId="0" borderId="11" xfId="0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2" xfId="0" applyFont="1" applyFill="1" applyBorder="1"/>
    <xf numFmtId="3" fontId="0" fillId="3" borderId="0" xfId="0" applyNumberFormat="1" applyFill="1" applyBorder="1"/>
    <xf numFmtId="3" fontId="0" fillId="3" borderId="4" xfId="0" applyNumberFormat="1" applyFill="1" applyBorder="1"/>
    <xf numFmtId="0" fontId="0" fillId="3" borderId="0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9" fontId="0" fillId="3" borderId="0" xfId="0" applyNumberFormat="1" applyFill="1" applyBorder="1"/>
    <xf numFmtId="9" fontId="0" fillId="3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1" fillId="3" borderId="12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3" fontId="0" fillId="3" borderId="6" xfId="0" applyNumberFormat="1" applyFill="1" applyBorder="1"/>
    <xf numFmtId="0" fontId="1" fillId="3" borderId="1" xfId="0" applyFont="1" applyFill="1" applyBorder="1"/>
    <xf numFmtId="0" fontId="0" fillId="3" borderId="10" xfId="0" applyFill="1" applyBorder="1"/>
    <xf numFmtId="0" fontId="0" fillId="3" borderId="4" xfId="0" applyFill="1" applyBorder="1"/>
    <xf numFmtId="1" fontId="0" fillId="3" borderId="10" xfId="0" applyNumberFormat="1" applyFill="1" applyBorder="1"/>
    <xf numFmtId="0" fontId="0" fillId="3" borderId="11" xfId="0" applyFill="1" applyBorder="1"/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0" xfId="0" applyFont="1"/>
    <xf numFmtId="0" fontId="0" fillId="0" borderId="0" xfId="0" applyFill="1" applyBorder="1" applyAlignment="1"/>
    <xf numFmtId="0" fontId="0" fillId="0" borderId="15" xfId="0" applyFill="1" applyBorder="1" applyAlignment="1"/>
    <xf numFmtId="0" fontId="0" fillId="0" borderId="16" xfId="0" applyFill="1" applyBorder="1" applyAlignment="1"/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0" fillId="0" borderId="15" xfId="0" applyNumberFormat="1" applyFill="1" applyBorder="1" applyAlignment="1"/>
    <xf numFmtId="0" fontId="0" fillId="0" borderId="16" xfId="0" applyNumberFormat="1" applyFill="1" applyBorder="1" applyAlignment="1"/>
    <xf numFmtId="1" fontId="0" fillId="0" borderId="15" xfId="0" applyNumberFormat="1" applyFill="1" applyBorder="1" applyAlignment="1"/>
    <xf numFmtId="0" fontId="6" fillId="0" borderId="0" xfId="0" applyFont="1" applyFill="1" applyBorder="1" applyAlignment="1">
      <alignment horizontal="center"/>
    </xf>
    <xf numFmtId="169" fontId="0" fillId="0" borderId="0" xfId="31" applyNumberFormat="1" applyFont="1"/>
  </cellXfs>
  <cellStyles count="32">
    <cellStyle name="Comma" xfId="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showGridLines="0" tabSelected="1" topLeftCell="A6" workbookViewId="0">
      <selection activeCell="J20" sqref="J20"/>
    </sheetView>
  </sheetViews>
  <sheetFormatPr defaultRowHeight="15.75"/>
  <cols>
    <col min="1" max="1" width="2.125" customWidth="1"/>
    <col min="2" max="2" width="6.125" bestFit="1" customWidth="1"/>
    <col min="3" max="3" width="30.875" bestFit="1" customWidth="1"/>
    <col min="4" max="4" width="11.875" bestFit="1" customWidth="1"/>
    <col min="5" max="5" width="8.25" bestFit="1" customWidth="1"/>
    <col min="6" max="6" width="10" bestFit="1" customWidth="1"/>
    <col min="7" max="9" width="11.875" bestFit="1" customWidth="1"/>
    <col min="10" max="11" width="13.75" bestFit="1" customWidth="1"/>
  </cols>
  <sheetData>
    <row r="1" spans="1:11">
      <c r="A1" s="36" t="s">
        <v>43</v>
      </c>
    </row>
    <row r="2" spans="1:11">
      <c r="A2" s="36" t="s">
        <v>44</v>
      </c>
    </row>
    <row r="3" spans="1:11">
      <c r="A3" s="36" t="s">
        <v>45</v>
      </c>
    </row>
    <row r="6" spans="1:11" ht="16.5" thickBot="1">
      <c r="A6" t="s">
        <v>46</v>
      </c>
    </row>
    <row r="7" spans="1:11">
      <c r="B7" s="40"/>
      <c r="C7" s="40"/>
      <c r="D7" s="40" t="s">
        <v>49</v>
      </c>
      <c r="E7" s="40" t="s">
        <v>51</v>
      </c>
      <c r="F7" s="40" t="s">
        <v>53</v>
      </c>
      <c r="G7" s="40" t="s">
        <v>55</v>
      </c>
      <c r="H7" s="40" t="s">
        <v>55</v>
      </c>
    </row>
    <row r="8" spans="1:11" ht="16.5" thickBot="1">
      <c r="B8" s="41" t="s">
        <v>47</v>
      </c>
      <c r="C8" s="41" t="s">
        <v>48</v>
      </c>
      <c r="D8" s="41" t="s">
        <v>50</v>
      </c>
      <c r="E8" s="41" t="s">
        <v>52</v>
      </c>
      <c r="F8" s="41" t="s">
        <v>54</v>
      </c>
      <c r="G8" s="41" t="s">
        <v>56</v>
      </c>
      <c r="H8" s="41" t="s">
        <v>57</v>
      </c>
      <c r="I8" s="45" t="s">
        <v>14</v>
      </c>
      <c r="J8" s="45" t="s">
        <v>129</v>
      </c>
      <c r="K8" s="45" t="s">
        <v>130</v>
      </c>
    </row>
    <row r="9" spans="1:11">
      <c r="B9" s="38" t="s">
        <v>62</v>
      </c>
      <c r="C9" s="38" t="s">
        <v>63</v>
      </c>
      <c r="D9" s="42">
        <v>55.000000000000099</v>
      </c>
      <c r="E9" s="42">
        <v>0</v>
      </c>
      <c r="F9" s="38">
        <v>49500</v>
      </c>
      <c r="G9" s="38">
        <v>499.99999999998437</v>
      </c>
      <c r="H9" s="38">
        <v>1000.0000000000382</v>
      </c>
      <c r="I9" s="37">
        <v>1</v>
      </c>
      <c r="J9" s="46">
        <f>I9*F9*D9</f>
        <v>2722500.0000000051</v>
      </c>
      <c r="K9" s="46">
        <f>IF(I9=1,0,D9*F9)</f>
        <v>0</v>
      </c>
    </row>
    <row r="10" spans="1:11">
      <c r="B10" s="38" t="s">
        <v>64</v>
      </c>
      <c r="C10" s="38" t="s">
        <v>65</v>
      </c>
      <c r="D10" s="42">
        <v>600</v>
      </c>
      <c r="E10" s="42">
        <v>0</v>
      </c>
      <c r="F10" s="38">
        <v>49999.999999999993</v>
      </c>
      <c r="G10" s="38">
        <v>1499.9999999999918</v>
      </c>
      <c r="H10" s="38">
        <v>1E+30</v>
      </c>
      <c r="I10" s="37">
        <v>1</v>
      </c>
      <c r="J10" s="46">
        <f t="shared" ref="J10:J15" si="0">I10*F10*D10</f>
        <v>29999999.999999996</v>
      </c>
      <c r="K10" s="46">
        <f t="shared" ref="K10:K16" si="1">IF(I10=1,0,D10*F10)</f>
        <v>0</v>
      </c>
    </row>
    <row r="11" spans="1:11">
      <c r="B11" s="38" t="s">
        <v>66</v>
      </c>
      <c r="C11" s="38" t="s">
        <v>67</v>
      </c>
      <c r="D11" s="42">
        <v>0</v>
      </c>
      <c r="E11" s="42">
        <v>0</v>
      </c>
      <c r="F11" s="38">
        <v>61000.000000000007</v>
      </c>
      <c r="G11" s="38">
        <v>1E+30</v>
      </c>
      <c r="H11" s="38">
        <v>2499.9999999999773</v>
      </c>
      <c r="I11" s="37">
        <v>0</v>
      </c>
      <c r="J11" s="46">
        <f t="shared" si="0"/>
        <v>0</v>
      </c>
      <c r="K11" s="46">
        <f t="shared" si="1"/>
        <v>0</v>
      </c>
    </row>
    <row r="12" spans="1:11">
      <c r="B12" s="38" t="s">
        <v>68</v>
      </c>
      <c r="C12" s="38" t="s">
        <v>69</v>
      </c>
      <c r="D12" s="42">
        <v>19.999999999999464</v>
      </c>
      <c r="E12" s="42">
        <v>0</v>
      </c>
      <c r="F12" s="38">
        <v>63499.999999999993</v>
      </c>
      <c r="G12" s="38">
        <v>125.00000000000455</v>
      </c>
      <c r="H12" s="38">
        <v>49.999999999998352</v>
      </c>
      <c r="I12" s="37">
        <v>1</v>
      </c>
      <c r="J12" s="46">
        <f t="shared" si="0"/>
        <v>1269999.9999999658</v>
      </c>
      <c r="K12" s="46">
        <f t="shared" si="1"/>
        <v>0</v>
      </c>
    </row>
    <row r="13" spans="1:11">
      <c r="B13" s="38" t="s">
        <v>70</v>
      </c>
      <c r="C13" s="38" t="s">
        <v>71</v>
      </c>
      <c r="D13" s="42">
        <v>100.00000000000065</v>
      </c>
      <c r="E13" s="42">
        <v>0</v>
      </c>
      <c r="F13" s="38">
        <v>66500</v>
      </c>
      <c r="G13" s="38">
        <v>49.999999999998352</v>
      </c>
      <c r="H13" s="38">
        <v>125.00000000000455</v>
      </c>
      <c r="I13" s="37">
        <v>0</v>
      </c>
      <c r="J13" s="46">
        <f t="shared" si="0"/>
        <v>0</v>
      </c>
      <c r="K13" s="46">
        <f t="shared" si="1"/>
        <v>6650000.0000000438</v>
      </c>
    </row>
    <row r="14" spans="1:11">
      <c r="B14" s="38" t="s">
        <v>72</v>
      </c>
      <c r="C14" s="38" t="s">
        <v>73</v>
      </c>
      <c r="D14" s="42">
        <v>8.7707618945387341E-14</v>
      </c>
      <c r="E14" s="42">
        <v>0</v>
      </c>
      <c r="F14" s="38">
        <v>71000</v>
      </c>
      <c r="G14" s="38">
        <v>1E+30</v>
      </c>
      <c r="H14" s="38">
        <v>1500.0000000000168</v>
      </c>
      <c r="I14" s="37">
        <v>1</v>
      </c>
      <c r="J14" s="46">
        <f t="shared" si="0"/>
        <v>6.2272409451225014E-9</v>
      </c>
      <c r="K14" s="46">
        <f t="shared" si="1"/>
        <v>0</v>
      </c>
    </row>
    <row r="15" spans="1:11">
      <c r="B15" s="38" t="s">
        <v>74</v>
      </c>
      <c r="C15" s="38" t="s">
        <v>75</v>
      </c>
      <c r="D15" s="42">
        <v>450</v>
      </c>
      <c r="E15" s="42">
        <v>0</v>
      </c>
      <c r="F15" s="38">
        <v>72500</v>
      </c>
      <c r="G15" s="38">
        <v>1000.0000000000382</v>
      </c>
      <c r="H15" s="38">
        <v>1.6888498602639389E+20</v>
      </c>
      <c r="I15" s="37">
        <v>0</v>
      </c>
      <c r="J15" s="46">
        <f t="shared" si="0"/>
        <v>0</v>
      </c>
      <c r="K15" s="46">
        <f t="shared" si="1"/>
        <v>32625000</v>
      </c>
    </row>
    <row r="16" spans="1:11" ht="16.5" thickBot="1">
      <c r="B16" s="39" t="s">
        <v>76</v>
      </c>
      <c r="C16" s="39" t="s">
        <v>77</v>
      </c>
      <c r="D16" s="43">
        <v>2.2204460492502539E-15</v>
      </c>
      <c r="E16" s="43">
        <v>0</v>
      </c>
      <c r="F16" s="39">
        <v>80000</v>
      </c>
      <c r="G16" s="39">
        <v>2.7021597764223001E+19</v>
      </c>
      <c r="H16" s="39">
        <v>499.99999999998374</v>
      </c>
      <c r="I16" s="37">
        <v>0</v>
      </c>
      <c r="J16" s="46">
        <f t="shared" ref="J16" si="2">I16*F16*D16</f>
        <v>0</v>
      </c>
      <c r="K16" s="46">
        <f t="shared" si="1"/>
        <v>1.7763568394002032E-10</v>
      </c>
    </row>
    <row r="17" spans="1:11">
      <c r="J17" s="46">
        <f>SUM(J9:J16)</f>
        <v>33992499.99999997</v>
      </c>
      <c r="K17" s="46">
        <f>SUM(K9:K16)</f>
        <v>39275000.000000045</v>
      </c>
    </row>
    <row r="18" spans="1:11" ht="16.5" thickBot="1">
      <c r="A18" t="s">
        <v>21</v>
      </c>
      <c r="I18" t="s">
        <v>131</v>
      </c>
      <c r="J18" s="46">
        <f>SUMIF($I$9:$I$16,1,$D$9:$D$16)</f>
        <v>674.99999999999966</v>
      </c>
      <c r="K18" s="46">
        <f>SUMIF($I$9:$I$16,0,$D$9:$D$16)</f>
        <v>550.00000000000068</v>
      </c>
    </row>
    <row r="19" spans="1:11">
      <c r="B19" s="40"/>
      <c r="C19" s="40"/>
      <c r="D19" s="40" t="s">
        <v>49</v>
      </c>
      <c r="E19" s="40" t="s">
        <v>58</v>
      </c>
      <c r="F19" s="40" t="s">
        <v>60</v>
      </c>
      <c r="G19" s="40" t="s">
        <v>55</v>
      </c>
      <c r="H19" s="40" t="s">
        <v>55</v>
      </c>
      <c r="I19" s="45" t="s">
        <v>132</v>
      </c>
      <c r="J19" s="46">
        <f>J17/J18</f>
        <v>50359.259259259241</v>
      </c>
      <c r="K19" s="46">
        <f>K17/K18</f>
        <v>71409.090909090897</v>
      </c>
    </row>
    <row r="20" spans="1:11" ht="16.5" thickBot="1">
      <c r="B20" s="41" t="s">
        <v>47</v>
      </c>
      <c r="C20" s="41" t="s">
        <v>48</v>
      </c>
      <c r="D20" s="41" t="s">
        <v>50</v>
      </c>
      <c r="E20" s="41" t="s">
        <v>59</v>
      </c>
      <c r="F20" s="41" t="s">
        <v>61</v>
      </c>
      <c r="G20" s="41" t="s">
        <v>56</v>
      </c>
      <c r="H20" s="41" t="s">
        <v>57</v>
      </c>
    </row>
    <row r="21" spans="1:11">
      <c r="B21" s="38" t="s">
        <v>78</v>
      </c>
      <c r="C21" s="38" t="s">
        <v>79</v>
      </c>
      <c r="D21" s="42">
        <v>1225.0000000000005</v>
      </c>
      <c r="E21" s="42">
        <v>61500.000000000036</v>
      </c>
      <c r="F21" s="38">
        <v>1225</v>
      </c>
      <c r="G21" s="38">
        <v>4.999999999999857</v>
      </c>
      <c r="H21" s="38">
        <v>25.000000000000117</v>
      </c>
    </row>
    <row r="22" spans="1:11">
      <c r="B22" s="38" t="s">
        <v>80</v>
      </c>
      <c r="C22" s="38" t="s">
        <v>81</v>
      </c>
      <c r="D22" s="42">
        <v>124.99999999999898</v>
      </c>
      <c r="E22" s="42">
        <v>0</v>
      </c>
      <c r="F22" s="38">
        <v>0</v>
      </c>
      <c r="G22" s="38">
        <v>124.99999999999883</v>
      </c>
      <c r="H22" s="38">
        <v>1E+30</v>
      </c>
    </row>
    <row r="23" spans="1:11">
      <c r="B23" s="38" t="s">
        <v>82</v>
      </c>
      <c r="C23" s="38" t="s">
        <v>83</v>
      </c>
      <c r="D23" s="42">
        <v>505.00000000000011</v>
      </c>
      <c r="E23" s="42">
        <v>0</v>
      </c>
      <c r="F23" s="38">
        <v>650</v>
      </c>
      <c r="G23" s="38">
        <v>1E+30</v>
      </c>
      <c r="H23" s="38">
        <v>145.00000000000003</v>
      </c>
    </row>
    <row r="24" spans="1:11">
      <c r="B24" s="38" t="s">
        <v>84</v>
      </c>
      <c r="C24" s="38" t="s">
        <v>85</v>
      </c>
      <c r="D24" s="42">
        <v>720.00000000000023</v>
      </c>
      <c r="E24" s="42">
        <v>-1000.0000000000471</v>
      </c>
      <c r="F24" s="38">
        <v>720</v>
      </c>
      <c r="G24" s="38">
        <v>20.000000000000096</v>
      </c>
      <c r="H24" s="38">
        <v>3.3333333333332389</v>
      </c>
    </row>
    <row r="25" spans="1:11">
      <c r="B25" s="38" t="s">
        <v>86</v>
      </c>
      <c r="C25" s="38" t="s">
        <v>87</v>
      </c>
      <c r="D25" s="44">
        <v>1.0791367799356519E-14</v>
      </c>
      <c r="E25" s="44">
        <v>300000.00000000052</v>
      </c>
      <c r="F25" s="38">
        <v>0</v>
      </c>
      <c r="G25" s="38">
        <v>0.19999999999999446</v>
      </c>
      <c r="H25" s="38">
        <v>1.0000000000000058</v>
      </c>
    </row>
    <row r="26" spans="1:11">
      <c r="B26" s="38" t="s">
        <v>88</v>
      </c>
      <c r="C26" s="38" t="s">
        <v>89</v>
      </c>
      <c r="D26" s="42">
        <v>55.000000000000099</v>
      </c>
      <c r="E26" s="42">
        <v>0</v>
      </c>
      <c r="F26" s="38">
        <v>300</v>
      </c>
      <c r="G26" s="38">
        <v>1E+30</v>
      </c>
      <c r="H26" s="38">
        <v>244.99999999999994</v>
      </c>
    </row>
    <row r="27" spans="1:11">
      <c r="B27" s="38" t="s">
        <v>90</v>
      </c>
      <c r="C27" s="38" t="s">
        <v>91</v>
      </c>
      <c r="D27" s="42">
        <v>600</v>
      </c>
      <c r="E27" s="42">
        <v>-1499.9999999999918</v>
      </c>
      <c r="F27" s="38">
        <v>600</v>
      </c>
      <c r="G27" s="38">
        <v>3.9999999999998872</v>
      </c>
      <c r="H27" s="38">
        <v>25.000000000000117</v>
      </c>
    </row>
    <row r="28" spans="1:11">
      <c r="B28" s="38" t="s">
        <v>92</v>
      </c>
      <c r="C28" s="38" t="s">
        <v>93</v>
      </c>
      <c r="D28" s="42">
        <v>0</v>
      </c>
      <c r="E28" s="42">
        <v>0</v>
      </c>
      <c r="F28" s="38">
        <v>510</v>
      </c>
      <c r="G28" s="38">
        <v>1E+30</v>
      </c>
      <c r="H28" s="38">
        <v>510</v>
      </c>
    </row>
    <row r="29" spans="1:11">
      <c r="B29" s="38" t="s">
        <v>94</v>
      </c>
      <c r="C29" s="38" t="s">
        <v>95</v>
      </c>
      <c r="D29" s="42">
        <v>19.999999999999464</v>
      </c>
      <c r="E29" s="42">
        <v>0</v>
      </c>
      <c r="F29" s="38">
        <v>655</v>
      </c>
      <c r="G29" s="38">
        <v>1E+30</v>
      </c>
      <c r="H29" s="38">
        <v>635.00000000000057</v>
      </c>
    </row>
    <row r="30" spans="1:11">
      <c r="B30" s="38" t="s">
        <v>96</v>
      </c>
      <c r="C30" s="38" t="s">
        <v>97</v>
      </c>
      <c r="D30" s="42">
        <v>100.00000000000065</v>
      </c>
      <c r="E30" s="42">
        <v>0</v>
      </c>
      <c r="F30" s="38">
        <v>575</v>
      </c>
      <c r="G30" s="38">
        <v>1E+30</v>
      </c>
      <c r="H30" s="38">
        <v>474.99999999999937</v>
      </c>
    </row>
    <row r="31" spans="1:11">
      <c r="B31" s="38" t="s">
        <v>98</v>
      </c>
      <c r="C31" s="38" t="s">
        <v>99</v>
      </c>
      <c r="D31" s="42">
        <v>8.7707618945387341E-14</v>
      </c>
      <c r="E31" s="42">
        <v>0</v>
      </c>
      <c r="F31" s="38">
        <v>680</v>
      </c>
      <c r="G31" s="38">
        <v>1E+30</v>
      </c>
      <c r="H31" s="38">
        <v>679.99999999999989</v>
      </c>
    </row>
    <row r="32" spans="1:11">
      <c r="B32" s="38" t="s">
        <v>100</v>
      </c>
      <c r="C32" s="38" t="s">
        <v>101</v>
      </c>
      <c r="D32" s="42">
        <v>450</v>
      </c>
      <c r="E32" s="42">
        <v>-1000.0000000000382</v>
      </c>
      <c r="F32" s="38">
        <v>450</v>
      </c>
      <c r="G32" s="38">
        <v>12.500000000000059</v>
      </c>
      <c r="H32" s="38">
        <v>2.4999999999999285</v>
      </c>
    </row>
    <row r="33" spans="2:8">
      <c r="B33" s="38" t="s">
        <v>102</v>
      </c>
      <c r="C33" s="38" t="s">
        <v>103</v>
      </c>
      <c r="D33" s="42">
        <v>2.2204460492502539E-15</v>
      </c>
      <c r="E33" s="42">
        <v>0</v>
      </c>
      <c r="F33" s="38">
        <v>490</v>
      </c>
      <c r="G33" s="38">
        <v>1E+30</v>
      </c>
      <c r="H33" s="38">
        <v>490.00000000000011</v>
      </c>
    </row>
    <row r="34" spans="2:8">
      <c r="B34" s="38" t="s">
        <v>104</v>
      </c>
      <c r="C34" s="38" t="s">
        <v>105</v>
      </c>
      <c r="D34" s="42">
        <v>55.000000000000099</v>
      </c>
      <c r="E34" s="42">
        <v>0</v>
      </c>
      <c r="F34" s="38">
        <v>0</v>
      </c>
      <c r="G34" s="38">
        <v>55.000000000000099</v>
      </c>
      <c r="H34" s="38">
        <v>1E+30</v>
      </c>
    </row>
    <row r="35" spans="2:8">
      <c r="B35" s="38" t="s">
        <v>106</v>
      </c>
      <c r="C35" s="38" t="s">
        <v>107</v>
      </c>
      <c r="D35" s="42">
        <v>600</v>
      </c>
      <c r="E35" s="42">
        <v>0</v>
      </c>
      <c r="F35" s="38">
        <v>0</v>
      </c>
      <c r="G35" s="38">
        <v>600</v>
      </c>
      <c r="H35" s="38">
        <v>1E+30</v>
      </c>
    </row>
    <row r="36" spans="2:8">
      <c r="B36" s="38" t="s">
        <v>108</v>
      </c>
      <c r="C36" s="38" t="s">
        <v>109</v>
      </c>
      <c r="D36" s="42">
        <v>0</v>
      </c>
      <c r="E36" s="42">
        <v>2499.9999999999773</v>
      </c>
      <c r="F36" s="38">
        <v>0</v>
      </c>
      <c r="G36" s="38">
        <v>33.333333333333471</v>
      </c>
      <c r="H36" s="38">
        <v>0</v>
      </c>
    </row>
    <row r="37" spans="2:8">
      <c r="B37" s="38" t="s">
        <v>110</v>
      </c>
      <c r="C37" s="38" t="s">
        <v>111</v>
      </c>
      <c r="D37" s="42">
        <v>19.999999999999464</v>
      </c>
      <c r="E37" s="42">
        <v>0</v>
      </c>
      <c r="F37" s="38">
        <v>0</v>
      </c>
      <c r="G37" s="38">
        <v>19.999999999999467</v>
      </c>
      <c r="H37" s="38">
        <v>1E+30</v>
      </c>
    </row>
    <row r="38" spans="2:8">
      <c r="B38" s="38" t="s">
        <v>112</v>
      </c>
      <c r="C38" s="38" t="s">
        <v>113</v>
      </c>
      <c r="D38" s="42">
        <v>100.00000000000065</v>
      </c>
      <c r="E38" s="42">
        <v>0</v>
      </c>
      <c r="F38" s="38">
        <v>0</v>
      </c>
      <c r="G38" s="38">
        <v>100.00000000000065</v>
      </c>
      <c r="H38" s="38">
        <v>1E+30</v>
      </c>
    </row>
    <row r="39" spans="2:8">
      <c r="B39" s="38" t="s">
        <v>114</v>
      </c>
      <c r="C39" s="38" t="s">
        <v>115</v>
      </c>
      <c r="D39" s="42">
        <v>8.7707618945387341E-14</v>
      </c>
      <c r="E39" s="42">
        <v>1500.0000000000166</v>
      </c>
      <c r="F39" s="38">
        <v>0</v>
      </c>
      <c r="G39" s="38">
        <v>50.000000000000348</v>
      </c>
      <c r="H39" s="38">
        <v>0</v>
      </c>
    </row>
    <row r="40" spans="2:8">
      <c r="B40" s="38" t="s">
        <v>116</v>
      </c>
      <c r="C40" s="38" t="s">
        <v>117</v>
      </c>
      <c r="D40" s="42">
        <v>450</v>
      </c>
      <c r="E40" s="42">
        <v>0</v>
      </c>
      <c r="F40" s="38">
        <v>0</v>
      </c>
      <c r="G40" s="38">
        <v>450</v>
      </c>
      <c r="H40" s="38">
        <v>1E+30</v>
      </c>
    </row>
    <row r="41" spans="2:8" ht="16.5" thickBot="1">
      <c r="B41" s="39" t="s">
        <v>118</v>
      </c>
      <c r="C41" s="39" t="s">
        <v>119</v>
      </c>
      <c r="D41" s="43">
        <v>2.2204460492502539E-15</v>
      </c>
      <c r="E41" s="43">
        <v>499.99999999998431</v>
      </c>
      <c r="F41" s="39">
        <v>0</v>
      </c>
      <c r="G41" s="39">
        <v>10.00000000000005</v>
      </c>
      <c r="H41" s="3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"/>
  <sheetViews>
    <sheetView workbookViewId="0">
      <selection activeCell="G18" sqref="G18"/>
    </sheetView>
  </sheetViews>
  <sheetFormatPr defaultColWidth="11" defaultRowHeight="15.75"/>
  <cols>
    <col min="1" max="1" width="19.375" bestFit="1" customWidth="1"/>
    <col min="2" max="2" width="11.625" bestFit="1" customWidth="1"/>
    <col min="3" max="3" width="11.625" customWidth="1"/>
  </cols>
  <sheetData>
    <row r="1" spans="1:11">
      <c r="A1" s="3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1" t="s">
        <v>7</v>
      </c>
    </row>
    <row r="2" spans="1:11">
      <c r="A2" s="8" t="s">
        <v>10</v>
      </c>
      <c r="B2" s="16">
        <v>49500</v>
      </c>
      <c r="C2" s="16">
        <v>50000</v>
      </c>
      <c r="D2" s="16">
        <v>61000</v>
      </c>
      <c r="E2" s="16">
        <v>63500</v>
      </c>
      <c r="F2" s="16">
        <v>66500</v>
      </c>
      <c r="G2" s="16">
        <v>71000</v>
      </c>
      <c r="H2" s="16">
        <v>72500</v>
      </c>
      <c r="I2" s="17">
        <v>80000</v>
      </c>
    </row>
    <row r="3" spans="1:11">
      <c r="A3" s="8" t="s">
        <v>41</v>
      </c>
      <c r="B3" s="18">
        <v>1</v>
      </c>
      <c r="C3" s="18">
        <v>1</v>
      </c>
      <c r="D3" s="18">
        <v>0</v>
      </c>
      <c r="E3" s="18">
        <v>1</v>
      </c>
      <c r="F3" s="18">
        <v>0</v>
      </c>
      <c r="G3" s="18">
        <v>1</v>
      </c>
      <c r="H3" s="18">
        <v>0</v>
      </c>
      <c r="I3" s="19">
        <v>0</v>
      </c>
      <c r="K3" s="1"/>
    </row>
    <row r="4" spans="1:11">
      <c r="A4" s="8" t="s">
        <v>42</v>
      </c>
      <c r="B4" s="18">
        <v>1</v>
      </c>
      <c r="C4" s="18">
        <v>0</v>
      </c>
      <c r="D4" s="18">
        <v>1</v>
      </c>
      <c r="E4" s="18">
        <v>0</v>
      </c>
      <c r="F4" s="18">
        <v>0</v>
      </c>
      <c r="G4" s="18">
        <v>0</v>
      </c>
      <c r="H4" s="18">
        <v>1</v>
      </c>
      <c r="I4" s="19">
        <v>1</v>
      </c>
    </row>
    <row r="5" spans="1:11">
      <c r="A5" s="8" t="s">
        <v>8</v>
      </c>
      <c r="B5" s="20">
        <v>0.15</v>
      </c>
      <c r="C5" s="20">
        <v>0.16</v>
      </c>
      <c r="D5" s="20">
        <v>0.18</v>
      </c>
      <c r="E5" s="20">
        <v>0.2</v>
      </c>
      <c r="F5" s="20">
        <v>0.21</v>
      </c>
      <c r="G5" s="20">
        <v>0.22</v>
      </c>
      <c r="H5" s="20">
        <v>0.23</v>
      </c>
      <c r="I5" s="21">
        <v>0.25</v>
      </c>
    </row>
    <row r="6" spans="1:11">
      <c r="A6" s="9" t="s">
        <v>9</v>
      </c>
      <c r="B6" s="22">
        <v>300</v>
      </c>
      <c r="C6" s="22">
        <v>600</v>
      </c>
      <c r="D6" s="22">
        <v>510</v>
      </c>
      <c r="E6" s="22">
        <v>655</v>
      </c>
      <c r="F6" s="22">
        <v>575</v>
      </c>
      <c r="G6" s="22">
        <v>680</v>
      </c>
      <c r="H6" s="22">
        <v>450</v>
      </c>
      <c r="I6" s="23">
        <v>490</v>
      </c>
    </row>
    <row r="7" spans="1:11">
      <c r="A7" s="4"/>
      <c r="B7" s="5"/>
      <c r="C7" s="5"/>
      <c r="D7" s="5"/>
      <c r="E7" s="5"/>
      <c r="F7" s="5"/>
      <c r="G7" s="5"/>
      <c r="H7" s="5"/>
      <c r="I7" s="5"/>
    </row>
    <row r="8" spans="1:11">
      <c r="A8" s="33" t="s">
        <v>11</v>
      </c>
      <c r="B8" s="34"/>
    </row>
    <row r="9" spans="1:11">
      <c r="A9" s="24" t="s">
        <v>12</v>
      </c>
      <c r="B9" s="17">
        <v>1225</v>
      </c>
    </row>
    <row r="10" spans="1:11">
      <c r="A10" s="25" t="s">
        <v>8</v>
      </c>
      <c r="B10" s="21">
        <v>0.19</v>
      </c>
    </row>
    <row r="11" spans="1:11">
      <c r="A11" s="25" t="s">
        <v>14</v>
      </c>
      <c r="B11" s="21">
        <v>0.5</v>
      </c>
    </row>
    <row r="12" spans="1:11">
      <c r="A12" s="25" t="s">
        <v>15</v>
      </c>
      <c r="B12" s="17">
        <v>650</v>
      </c>
    </row>
    <row r="13" spans="1:11">
      <c r="A13" s="26" t="s">
        <v>16</v>
      </c>
      <c r="B13" s="27">
        <v>720</v>
      </c>
    </row>
    <row r="15" spans="1:11">
      <c r="A15" s="2"/>
      <c r="B15" s="33" t="s">
        <v>17</v>
      </c>
      <c r="C15" s="35"/>
      <c r="D15" s="35"/>
      <c r="E15" s="35"/>
      <c r="F15" s="35"/>
      <c r="G15" s="35"/>
      <c r="H15" s="35"/>
      <c r="I15" s="34"/>
    </row>
    <row r="16" spans="1:11">
      <c r="A16" s="7"/>
      <c r="B16" s="12" t="s">
        <v>0</v>
      </c>
      <c r="C16" s="10" t="s">
        <v>1</v>
      </c>
      <c r="D16" s="10" t="s">
        <v>2</v>
      </c>
      <c r="E16" s="10" t="s">
        <v>3</v>
      </c>
      <c r="F16" s="10" t="s">
        <v>4</v>
      </c>
      <c r="G16" s="10" t="s">
        <v>5</v>
      </c>
      <c r="H16" s="10" t="s">
        <v>6</v>
      </c>
      <c r="I16" s="11" t="s">
        <v>7</v>
      </c>
    </row>
    <row r="17" spans="1:9">
      <c r="A17" s="9" t="s">
        <v>18</v>
      </c>
      <c r="B17" s="22">
        <v>55.000000000000099</v>
      </c>
      <c r="C17" s="22">
        <v>600</v>
      </c>
      <c r="D17" s="22">
        <v>0</v>
      </c>
      <c r="E17" s="22">
        <v>19.999999999999464</v>
      </c>
      <c r="F17" s="22">
        <v>100.00000000000065</v>
      </c>
      <c r="G17" s="22">
        <v>8.7707618945387341E-14</v>
      </c>
      <c r="H17" s="22">
        <v>450</v>
      </c>
      <c r="I17" s="23">
        <v>2.2204460492502539E-15</v>
      </c>
    </row>
    <row r="19" spans="1:9">
      <c r="A19" s="33" t="s">
        <v>20</v>
      </c>
      <c r="B19" s="34"/>
    </row>
    <row r="20" spans="1:9">
      <c r="A20" s="28" t="s">
        <v>19</v>
      </c>
      <c r="B20" s="27">
        <f>B2*B17+C2*C17+D2*D17+E2*E17+F2*F17+G2*G17+H2*H17+I2*I17</f>
        <v>73267500.00000003</v>
      </c>
    </row>
    <row r="22" spans="1:9">
      <c r="A22" s="2"/>
      <c r="B22" s="33" t="s">
        <v>21</v>
      </c>
      <c r="C22" s="34"/>
    </row>
    <row r="23" spans="1:9">
      <c r="A23" s="6"/>
      <c r="B23" s="13" t="s">
        <v>22</v>
      </c>
      <c r="C23" s="14" t="s">
        <v>23</v>
      </c>
    </row>
    <row r="24" spans="1:9">
      <c r="A24" s="15" t="s">
        <v>24</v>
      </c>
      <c r="B24" s="29">
        <f>B17+C17+D17+E17+F17+G17+H17+I17</f>
        <v>1225.0000000000005</v>
      </c>
      <c r="C24" s="17">
        <f>B9</f>
        <v>1225</v>
      </c>
    </row>
    <row r="25" spans="1:9">
      <c r="A25" s="8" t="s">
        <v>14</v>
      </c>
      <c r="B25" s="29">
        <f>(B3*B17+C3*C17+D3*D17+E3*E17+F3*F17+G3*G17+H3*H17+I3*I17)-((1-B3)*B17+(1-C3)*C17+(1-D3)*D17+(1-E3)*E17+(1-F3)*F17+(1-G3)*G17+(1-H3)*H17+(1-I3)*I17)</f>
        <v>124.99999999999898</v>
      </c>
      <c r="C25" s="30">
        <v>0</v>
      </c>
    </row>
    <row r="26" spans="1:9">
      <c r="A26" s="8" t="s">
        <v>15</v>
      </c>
      <c r="B26" s="29">
        <f>B4*B17+C4*C17+D4*D17+E4*E17+F4*F17+G4*G17+H4*H17+I4*I17</f>
        <v>505.00000000000011</v>
      </c>
      <c r="C26" s="17">
        <f>B12</f>
        <v>650</v>
      </c>
    </row>
    <row r="27" spans="1:9">
      <c r="A27" s="8" t="s">
        <v>16</v>
      </c>
      <c r="B27" s="29">
        <f>(1-B4)*B17+(1-C4)*C17+(1-D4)*D17+(1-E4)*E17+(1-F4)*F17+(1-G4)*G17+(1-H4)*H17+(1-I4)*I17</f>
        <v>720.00000000000023</v>
      </c>
      <c r="C27" s="17">
        <f>B13</f>
        <v>720</v>
      </c>
    </row>
    <row r="28" spans="1:9">
      <c r="A28" s="8" t="s">
        <v>13</v>
      </c>
      <c r="B28" s="31">
        <f>(B5-B10)*B17+(C5-B10)*C17+(D5-B10)*D17+(E5-B10)*E17+(F5-B10)*F17+(G5-B10)*G17+(H5-B10)*H17+(I5-B10)*I17</f>
        <v>1.0791367799356519E-14</v>
      </c>
      <c r="C28" s="30">
        <v>0</v>
      </c>
    </row>
    <row r="29" spans="1:9">
      <c r="A29" s="8" t="s">
        <v>25</v>
      </c>
      <c r="B29" s="29">
        <f>B17</f>
        <v>55.000000000000099</v>
      </c>
      <c r="C29" s="30">
        <f>B6</f>
        <v>300</v>
      </c>
    </row>
    <row r="30" spans="1:9">
      <c r="A30" s="8" t="s">
        <v>26</v>
      </c>
      <c r="B30" s="29">
        <f>C17</f>
        <v>600</v>
      </c>
      <c r="C30" s="30">
        <f>C6</f>
        <v>600</v>
      </c>
    </row>
    <row r="31" spans="1:9">
      <c r="A31" s="8" t="s">
        <v>27</v>
      </c>
      <c r="B31" s="29">
        <f>D17</f>
        <v>0</v>
      </c>
      <c r="C31" s="30">
        <f>D6</f>
        <v>510</v>
      </c>
    </row>
    <row r="32" spans="1:9">
      <c r="A32" s="8" t="s">
        <v>28</v>
      </c>
      <c r="B32" s="29">
        <f>E17</f>
        <v>19.999999999999464</v>
      </c>
      <c r="C32" s="30">
        <f>E6</f>
        <v>655</v>
      </c>
    </row>
    <row r="33" spans="1:3">
      <c r="A33" s="8" t="s">
        <v>29</v>
      </c>
      <c r="B33" s="29">
        <f>F17</f>
        <v>100.00000000000065</v>
      </c>
      <c r="C33" s="30">
        <f>F6</f>
        <v>575</v>
      </c>
    </row>
    <row r="34" spans="1:3">
      <c r="A34" s="8" t="s">
        <v>30</v>
      </c>
      <c r="B34" s="29">
        <f>G17</f>
        <v>8.7707618945387341E-14</v>
      </c>
      <c r="C34" s="30">
        <f>G6</f>
        <v>680</v>
      </c>
    </row>
    <row r="35" spans="1:3">
      <c r="A35" s="8" t="s">
        <v>31</v>
      </c>
      <c r="B35" s="29">
        <f>H17</f>
        <v>450</v>
      </c>
      <c r="C35" s="30">
        <f>H6</f>
        <v>450</v>
      </c>
    </row>
    <row r="36" spans="1:3">
      <c r="A36" s="8" t="s">
        <v>32</v>
      </c>
      <c r="B36" s="29">
        <f>I17</f>
        <v>2.2204460492502539E-15</v>
      </c>
      <c r="C36" s="30">
        <f>I6</f>
        <v>490</v>
      </c>
    </row>
    <row r="37" spans="1:3">
      <c r="A37" s="8" t="s">
        <v>33</v>
      </c>
      <c r="B37" s="29">
        <f>B17</f>
        <v>55.000000000000099</v>
      </c>
      <c r="C37" s="29">
        <v>0</v>
      </c>
    </row>
    <row r="38" spans="1:3">
      <c r="A38" s="8" t="s">
        <v>34</v>
      </c>
      <c r="B38" s="29">
        <f>C17</f>
        <v>600</v>
      </c>
      <c r="C38" s="29">
        <v>0</v>
      </c>
    </row>
    <row r="39" spans="1:3">
      <c r="A39" s="8" t="s">
        <v>35</v>
      </c>
      <c r="B39" s="29">
        <f>D17</f>
        <v>0</v>
      </c>
      <c r="C39" s="29">
        <v>0</v>
      </c>
    </row>
    <row r="40" spans="1:3">
      <c r="A40" s="8" t="s">
        <v>36</v>
      </c>
      <c r="B40" s="29">
        <f>E17</f>
        <v>19.999999999999464</v>
      </c>
      <c r="C40" s="29">
        <v>0</v>
      </c>
    </row>
    <row r="41" spans="1:3">
      <c r="A41" s="8" t="s">
        <v>37</v>
      </c>
      <c r="B41" s="29">
        <f>F17</f>
        <v>100.00000000000065</v>
      </c>
      <c r="C41" s="29">
        <v>0</v>
      </c>
    </row>
    <row r="42" spans="1:3">
      <c r="A42" s="8" t="s">
        <v>38</v>
      </c>
      <c r="B42" s="29">
        <f>G17</f>
        <v>8.7707618945387341E-14</v>
      </c>
      <c r="C42" s="29">
        <v>0</v>
      </c>
    </row>
    <row r="43" spans="1:3">
      <c r="A43" s="8" t="s">
        <v>39</v>
      </c>
      <c r="B43" s="29">
        <f>H17</f>
        <v>450</v>
      </c>
      <c r="C43" s="29">
        <v>0</v>
      </c>
    </row>
    <row r="44" spans="1:3">
      <c r="A44" s="9" t="s">
        <v>40</v>
      </c>
      <c r="B44" s="32">
        <f>I17</f>
        <v>2.2204460492502539E-15</v>
      </c>
      <c r="C44" s="32">
        <v>0</v>
      </c>
    </row>
  </sheetData>
  <mergeCells count="4">
    <mergeCell ref="A8:B8"/>
    <mergeCell ref="B15:I15"/>
    <mergeCell ref="A19:B19"/>
    <mergeCell ref="B22:C2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5.75"/>
  <cols>
    <col min="1" max="1" width="87.875" bestFit="1" customWidth="1"/>
    <col min="2" max="2" width="22.125" bestFit="1" customWidth="1"/>
  </cols>
  <sheetData>
    <row r="1" spans="1:2">
      <c r="A1" t="s">
        <v>120</v>
      </c>
      <c r="B1" t="s">
        <v>121</v>
      </c>
    </row>
    <row r="2" spans="1:2">
      <c r="A2" t="s">
        <v>122</v>
      </c>
      <c r="B2" t="s">
        <v>123</v>
      </c>
    </row>
    <row r="3" spans="1:2">
      <c r="A3" t="s">
        <v>124</v>
      </c>
      <c r="B3" t="s">
        <v>125</v>
      </c>
    </row>
    <row r="4" spans="1:2">
      <c r="A4" t="s">
        <v>126</v>
      </c>
      <c r="B4" t="s">
        <v>127</v>
      </c>
    </row>
    <row r="5" spans="1:2">
      <c r="A5" t="s">
        <v>128</v>
      </c>
      <c r="B5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Sheet1</vt:lpstr>
      <vt:lpstr>Responses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Wolfram Wiesemann</dc:creator>
  <cp:lastModifiedBy>Jim Leach</cp:lastModifiedBy>
  <dcterms:created xsi:type="dcterms:W3CDTF">2014-01-08T15:35:41Z</dcterms:created>
  <dcterms:modified xsi:type="dcterms:W3CDTF">2015-11-26T09:29:58Z</dcterms:modified>
</cp:coreProperties>
</file>